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29FFC0C8-7228-4AB0-8BDF-3C7165EE04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1" r:id="rId1"/>
    <sheet name="Inactive" sheetId="3" r:id="rId2"/>
    <sheet name="BAV" sheetId="2" r:id="rId3"/>
    <sheet name="A (old)" sheetId="4" r:id="rId4"/>
  </sheets>
  <calcPr calcId="181029"/>
</workbook>
</file>

<file path=xl/calcChain.xml><?xml version="1.0" encoding="utf-8"?>
<calcChain xmlns="http://schemas.openxmlformats.org/spreadsheetml/2006/main">
  <c r="E246" i="3" l="1"/>
  <c r="F246" i="3"/>
  <c r="G246" i="3" s="1"/>
  <c r="O246" i="3" s="1"/>
  <c r="Q246" i="3"/>
  <c r="E242" i="1"/>
  <c r="F242" i="1" s="1"/>
  <c r="Q242" i="1"/>
  <c r="E240" i="1"/>
  <c r="F240" i="1" s="1"/>
  <c r="Q240" i="1"/>
  <c r="E241" i="1"/>
  <c r="F241" i="1" s="1"/>
  <c r="Q241" i="1"/>
  <c r="E244" i="3"/>
  <c r="F244" i="3" s="1"/>
  <c r="G244" i="3" s="1"/>
  <c r="O244" i="3" s="1"/>
  <c r="Q244" i="3"/>
  <c r="E245" i="3"/>
  <c r="F245" i="3"/>
  <c r="G245" i="3" s="1"/>
  <c r="O245" i="3" s="1"/>
  <c r="Q245" i="3"/>
  <c r="Q241" i="3"/>
  <c r="Q237" i="3"/>
  <c r="Q238" i="3"/>
  <c r="Q239" i="3"/>
  <c r="Q242" i="3"/>
  <c r="Q243" i="3"/>
  <c r="Q233" i="1"/>
  <c r="Q234" i="1"/>
  <c r="Q235" i="1"/>
  <c r="E238" i="1"/>
  <c r="F238" i="1" s="1"/>
  <c r="Q238" i="1"/>
  <c r="E239" i="1"/>
  <c r="F239" i="1" s="1"/>
  <c r="Q239" i="1"/>
  <c r="R87" i="1"/>
  <c r="T87" i="1" s="1"/>
  <c r="R88" i="1"/>
  <c r="T88" i="1" s="1"/>
  <c r="R90" i="1"/>
  <c r="T90" i="1" s="1"/>
  <c r="R95" i="1"/>
  <c r="R96" i="1"/>
  <c r="T96" i="1" s="1"/>
  <c r="R145" i="1"/>
  <c r="T145" i="1" s="1"/>
  <c r="T95" i="1"/>
  <c r="F12" i="3"/>
  <c r="Q205" i="3"/>
  <c r="Q207" i="3"/>
  <c r="Q209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40" i="3"/>
  <c r="E236" i="1"/>
  <c r="F236" i="1" s="1"/>
  <c r="Q236" i="1"/>
  <c r="Q237" i="1"/>
  <c r="Q231" i="1"/>
  <c r="C7" i="1"/>
  <c r="E233" i="1" s="1"/>
  <c r="F233" i="1" s="1"/>
  <c r="C8" i="1"/>
  <c r="E231" i="1"/>
  <c r="F231" i="1" s="1"/>
  <c r="G231" i="1" s="1"/>
  <c r="K231" i="1" s="1"/>
  <c r="D11" i="1"/>
  <c r="P68" i="1" s="1"/>
  <c r="R68" i="1" s="1"/>
  <c r="T68" i="1" s="1"/>
  <c r="D12" i="1"/>
  <c r="E226" i="1"/>
  <c r="F226" i="1" s="1"/>
  <c r="E228" i="1"/>
  <c r="F228" i="1" s="1"/>
  <c r="E230" i="1"/>
  <c r="F230" i="1" s="1"/>
  <c r="E232" i="1"/>
  <c r="F232" i="1" s="1"/>
  <c r="G232" i="1" s="1"/>
  <c r="K232" i="1" s="1"/>
  <c r="E218" i="1"/>
  <c r="F218" i="1" s="1"/>
  <c r="G218" i="1" s="1"/>
  <c r="K218" i="1" s="1"/>
  <c r="E202" i="1"/>
  <c r="F202" i="1" s="1"/>
  <c r="G202" i="1" s="1"/>
  <c r="K202" i="1" s="1"/>
  <c r="E203" i="1"/>
  <c r="F203" i="1" s="1"/>
  <c r="G203" i="1" s="1"/>
  <c r="E207" i="1"/>
  <c r="F207" i="1" s="1"/>
  <c r="G207" i="1" s="1"/>
  <c r="E209" i="1"/>
  <c r="F209" i="1" s="1"/>
  <c r="G209" i="1" s="1"/>
  <c r="E211" i="1"/>
  <c r="F211" i="1" s="1"/>
  <c r="E212" i="1"/>
  <c r="F212" i="1" s="1"/>
  <c r="G212" i="1" s="1"/>
  <c r="K212" i="1" s="1"/>
  <c r="E214" i="1"/>
  <c r="F214" i="1" s="1"/>
  <c r="G214" i="1" s="1"/>
  <c r="E216" i="1"/>
  <c r="F216" i="1" s="1"/>
  <c r="G216" i="1" s="1"/>
  <c r="K216" i="1" s="1"/>
  <c r="E219" i="1"/>
  <c r="F219" i="1" s="1"/>
  <c r="G219" i="1" s="1"/>
  <c r="E221" i="1"/>
  <c r="F221" i="1" s="1"/>
  <c r="G221" i="1" s="1"/>
  <c r="E224" i="1"/>
  <c r="F224" i="1" s="1"/>
  <c r="E9" i="1"/>
  <c r="D9" i="1"/>
  <c r="Q218" i="1"/>
  <c r="Q232" i="1"/>
  <c r="Q230" i="1"/>
  <c r="Q229" i="1"/>
  <c r="Q228" i="1"/>
  <c r="Q226" i="1"/>
  <c r="Q227" i="1"/>
  <c r="Q215" i="1"/>
  <c r="Q220" i="1"/>
  <c r="Q224" i="1"/>
  <c r="E175" i="1"/>
  <c r="F175" i="1" s="1"/>
  <c r="G175" i="1" s="1"/>
  <c r="K175" i="1" s="1"/>
  <c r="E178" i="1"/>
  <c r="F178" i="1" s="1"/>
  <c r="G178" i="1" s="1"/>
  <c r="E179" i="1"/>
  <c r="F179" i="1" s="1"/>
  <c r="E180" i="1"/>
  <c r="F180" i="1" s="1"/>
  <c r="G180" i="1" s="1"/>
  <c r="K180" i="1" s="1"/>
  <c r="E183" i="1"/>
  <c r="E184" i="1"/>
  <c r="F184" i="1" s="1"/>
  <c r="E187" i="1"/>
  <c r="F187" i="1" s="1"/>
  <c r="G187" i="1" s="1"/>
  <c r="E188" i="1"/>
  <c r="F188" i="1" s="1"/>
  <c r="G188" i="1" s="1"/>
  <c r="J188" i="1" s="1"/>
  <c r="E189" i="1"/>
  <c r="F189" i="1" s="1"/>
  <c r="E190" i="1"/>
  <c r="F190" i="1" s="1"/>
  <c r="E191" i="1"/>
  <c r="F191" i="1" s="1"/>
  <c r="G191" i="1" s="1"/>
  <c r="J191" i="1" s="1"/>
  <c r="E192" i="1"/>
  <c r="F192" i="1" s="1"/>
  <c r="G192" i="1" s="1"/>
  <c r="K192" i="1" s="1"/>
  <c r="E193" i="1"/>
  <c r="F193" i="1" s="1"/>
  <c r="G193" i="1" s="1"/>
  <c r="E174" i="1"/>
  <c r="F174" i="1" s="1"/>
  <c r="G174" i="1" s="1"/>
  <c r="J174" i="1" s="1"/>
  <c r="E172" i="1"/>
  <c r="F172" i="1" s="1"/>
  <c r="G172" i="1" s="1"/>
  <c r="J172" i="1" s="1"/>
  <c r="E169" i="1"/>
  <c r="F169" i="1" s="1"/>
  <c r="U169" i="1" s="1"/>
  <c r="K169" i="1" s="1"/>
  <c r="E152" i="1"/>
  <c r="F152" i="1" s="1"/>
  <c r="G152" i="1" s="1"/>
  <c r="K152" i="1" s="1"/>
  <c r="E153" i="1"/>
  <c r="F153" i="1" s="1"/>
  <c r="G153" i="1" s="1"/>
  <c r="K153" i="1" s="1"/>
  <c r="E156" i="1"/>
  <c r="F156" i="1" s="1"/>
  <c r="G156" i="1" s="1"/>
  <c r="K156" i="1" s="1"/>
  <c r="E159" i="1"/>
  <c r="F159" i="1" s="1"/>
  <c r="G159" i="1" s="1"/>
  <c r="K159" i="1" s="1"/>
  <c r="E161" i="1"/>
  <c r="E162" i="1"/>
  <c r="F162" i="1" s="1"/>
  <c r="G162" i="1" s="1"/>
  <c r="E164" i="1"/>
  <c r="F164" i="1" s="1"/>
  <c r="G164" i="1" s="1"/>
  <c r="K164" i="1" s="1"/>
  <c r="E165" i="1"/>
  <c r="F165" i="1" s="1"/>
  <c r="G165" i="1" s="1"/>
  <c r="K165" i="1" s="1"/>
  <c r="E166" i="1"/>
  <c r="F166" i="1" s="1"/>
  <c r="G166" i="1" s="1"/>
  <c r="K166" i="1" s="1"/>
  <c r="Q211" i="1"/>
  <c r="Q217" i="1"/>
  <c r="Q219" i="1"/>
  <c r="Q221" i="1"/>
  <c r="Q222" i="1"/>
  <c r="Q223" i="1"/>
  <c r="Q225" i="1"/>
  <c r="Q216" i="1"/>
  <c r="Q213" i="1"/>
  <c r="Q212" i="1"/>
  <c r="Q210" i="1"/>
  <c r="Q214" i="1"/>
  <c r="Q209" i="1"/>
  <c r="Q208" i="1"/>
  <c r="C17" i="1"/>
  <c r="Q21" i="1"/>
  <c r="E54" i="1"/>
  <c r="F54" i="1" s="1"/>
  <c r="G54" i="1" s="1"/>
  <c r="I54" i="1" s="1"/>
  <c r="E55" i="1"/>
  <c r="F55" i="1" s="1"/>
  <c r="D13" i="1"/>
  <c r="E56" i="1"/>
  <c r="F56" i="1" s="1"/>
  <c r="E57" i="1"/>
  <c r="F57" i="1" s="1"/>
  <c r="E58" i="1"/>
  <c r="F58" i="1" s="1"/>
  <c r="G58" i="1" s="1"/>
  <c r="I58" i="1" s="1"/>
  <c r="E59" i="1"/>
  <c r="F59" i="1" s="1"/>
  <c r="E60" i="1"/>
  <c r="F60" i="1" s="1"/>
  <c r="G60" i="1" s="1"/>
  <c r="I60" i="1" s="1"/>
  <c r="E61" i="1"/>
  <c r="F61" i="1" s="1"/>
  <c r="E62" i="1"/>
  <c r="F62" i="1"/>
  <c r="G62" i="1" s="1"/>
  <c r="I62" i="1" s="1"/>
  <c r="E63" i="1"/>
  <c r="F63" i="1"/>
  <c r="G63" i="1" s="1"/>
  <c r="I63" i="1" s="1"/>
  <c r="E64" i="1"/>
  <c r="F64" i="1" s="1"/>
  <c r="G64" i="1"/>
  <c r="I64" i="1" s="1"/>
  <c r="E65" i="1"/>
  <c r="F65" i="1" s="1"/>
  <c r="E66" i="1"/>
  <c r="F66" i="1" s="1"/>
  <c r="G66" i="1" s="1"/>
  <c r="I66" i="1" s="1"/>
  <c r="E67" i="1"/>
  <c r="F67" i="1" s="1"/>
  <c r="E68" i="1"/>
  <c r="F68" i="1" s="1"/>
  <c r="G68" i="1" s="1"/>
  <c r="I68" i="1" s="1"/>
  <c r="E69" i="1"/>
  <c r="F69" i="1" s="1"/>
  <c r="E70" i="1"/>
  <c r="F70" i="1" s="1"/>
  <c r="E71" i="1"/>
  <c r="F71" i="1" s="1"/>
  <c r="G71" i="1" s="1"/>
  <c r="I71" i="1" s="1"/>
  <c r="E72" i="1"/>
  <c r="F72" i="1" s="1"/>
  <c r="G72" i="1" s="1"/>
  <c r="I72" i="1" s="1"/>
  <c r="E73" i="1"/>
  <c r="F73" i="1" s="1"/>
  <c r="E74" i="1"/>
  <c r="F74" i="1" s="1"/>
  <c r="E75" i="1"/>
  <c r="F75" i="1" s="1"/>
  <c r="E76" i="1"/>
  <c r="F76" i="1" s="1"/>
  <c r="G76" i="1" s="1"/>
  <c r="I76" i="1" s="1"/>
  <c r="E77" i="1"/>
  <c r="F77" i="1" s="1"/>
  <c r="G77" i="1" s="1"/>
  <c r="I77" i="1" s="1"/>
  <c r="E78" i="1"/>
  <c r="F78" i="1" s="1"/>
  <c r="G78" i="1" s="1"/>
  <c r="I78" i="1" s="1"/>
  <c r="E79" i="1"/>
  <c r="F79" i="1" s="1"/>
  <c r="G79" i="1" s="1"/>
  <c r="I79" i="1" s="1"/>
  <c r="E80" i="1"/>
  <c r="F80" i="1" s="1"/>
  <c r="G80" i="1" s="1"/>
  <c r="I80" i="1" s="1"/>
  <c r="E81" i="1"/>
  <c r="F81" i="1" s="1"/>
  <c r="G81" i="1" s="1"/>
  <c r="I81" i="1" s="1"/>
  <c r="E82" i="1"/>
  <c r="F82" i="1"/>
  <c r="G82" i="1" s="1"/>
  <c r="I82" i="1" s="1"/>
  <c r="E83" i="1"/>
  <c r="F83" i="1"/>
  <c r="E84" i="1"/>
  <c r="F84" i="1" s="1"/>
  <c r="G84" i="1" s="1"/>
  <c r="I84" i="1" s="1"/>
  <c r="E85" i="1"/>
  <c r="F85" i="1" s="1"/>
  <c r="G85" i="1" s="1"/>
  <c r="I85" i="1" s="1"/>
  <c r="E86" i="1"/>
  <c r="F86" i="1" s="1"/>
  <c r="G86" i="1" s="1"/>
  <c r="J86" i="1" s="1"/>
  <c r="E87" i="1"/>
  <c r="F87" i="1" s="1"/>
  <c r="E88" i="1"/>
  <c r="F88" i="1" s="1"/>
  <c r="E89" i="1"/>
  <c r="F89" i="1" s="1"/>
  <c r="G89" i="1" s="1"/>
  <c r="E90" i="1"/>
  <c r="F90" i="1" s="1"/>
  <c r="E91" i="1"/>
  <c r="F91" i="1" s="1"/>
  <c r="G91" i="1" s="1"/>
  <c r="J91" i="1" s="1"/>
  <c r="E92" i="1"/>
  <c r="F92" i="1" s="1"/>
  <c r="G92" i="1" s="1"/>
  <c r="R92" i="1" s="1"/>
  <c r="T92" i="1" s="1"/>
  <c r="J92" i="1"/>
  <c r="E93" i="1"/>
  <c r="F93" i="1"/>
  <c r="G93" i="1" s="1"/>
  <c r="J93" i="1" s="1"/>
  <c r="E94" i="1"/>
  <c r="F94" i="1" s="1"/>
  <c r="G94" i="1" s="1"/>
  <c r="R94" i="1" s="1"/>
  <c r="T94" i="1" s="1"/>
  <c r="E95" i="1"/>
  <c r="F95" i="1" s="1"/>
  <c r="E96" i="1"/>
  <c r="F96" i="1"/>
  <c r="E97" i="1"/>
  <c r="F97" i="1"/>
  <c r="G97" i="1" s="1"/>
  <c r="E98" i="1"/>
  <c r="F98" i="1" s="1"/>
  <c r="G98" i="1"/>
  <c r="J98" i="1" s="1"/>
  <c r="E99" i="1"/>
  <c r="F99" i="1" s="1"/>
  <c r="G99" i="1" s="1"/>
  <c r="E100" i="1"/>
  <c r="E101" i="1"/>
  <c r="F101" i="1"/>
  <c r="G101" i="1" s="1"/>
  <c r="E102" i="1"/>
  <c r="F102" i="1"/>
  <c r="G102" i="1" s="1"/>
  <c r="E103" i="1"/>
  <c r="F103" i="1" s="1"/>
  <c r="G103" i="1" s="1"/>
  <c r="R103" i="1" s="1"/>
  <c r="T103" i="1" s="1"/>
  <c r="E104" i="1"/>
  <c r="F104" i="1" s="1"/>
  <c r="G104" i="1" s="1"/>
  <c r="E105" i="1"/>
  <c r="F105" i="1"/>
  <c r="G105" i="1" s="1"/>
  <c r="E106" i="1"/>
  <c r="F106" i="1"/>
  <c r="G106" i="1" s="1"/>
  <c r="R106" i="1" s="1"/>
  <c r="T106" i="1" s="1"/>
  <c r="E107" i="1"/>
  <c r="F107" i="1" s="1"/>
  <c r="G107" i="1" s="1"/>
  <c r="E108" i="1"/>
  <c r="F108" i="1" s="1"/>
  <c r="G108" i="1" s="1"/>
  <c r="R108" i="1" s="1"/>
  <c r="T108" i="1" s="1"/>
  <c r="E109" i="1"/>
  <c r="F109" i="1" s="1"/>
  <c r="G109" i="1" s="1"/>
  <c r="E110" i="1"/>
  <c r="F110" i="1" s="1"/>
  <c r="G110" i="1" s="1"/>
  <c r="R110" i="1" s="1"/>
  <c r="T110" i="1" s="1"/>
  <c r="E111" i="1"/>
  <c r="F111" i="1" s="1"/>
  <c r="G111" i="1" s="1"/>
  <c r="E112" i="1"/>
  <c r="F112" i="1" s="1"/>
  <c r="G112" i="1" s="1"/>
  <c r="E113" i="1"/>
  <c r="F113" i="1" s="1"/>
  <c r="G113" i="1" s="1"/>
  <c r="E114" i="1"/>
  <c r="F114" i="1" s="1"/>
  <c r="G114" i="1" s="1"/>
  <c r="E115" i="1"/>
  <c r="F115" i="1" s="1"/>
  <c r="G115" i="1" s="1"/>
  <c r="R115" i="1" s="1"/>
  <c r="T115" i="1" s="1"/>
  <c r="E116" i="1"/>
  <c r="E117" i="1"/>
  <c r="F117" i="1" s="1"/>
  <c r="G117" i="1" s="1"/>
  <c r="E118" i="1"/>
  <c r="F118" i="1"/>
  <c r="G118" i="1" s="1"/>
  <c r="E119" i="1"/>
  <c r="F119" i="1"/>
  <c r="G119" i="1" s="1"/>
  <c r="E120" i="1"/>
  <c r="F120" i="1"/>
  <c r="G120" i="1" s="1"/>
  <c r="E121" i="1"/>
  <c r="F121" i="1" s="1"/>
  <c r="G121" i="1" s="1"/>
  <c r="E122" i="1"/>
  <c r="F122" i="1"/>
  <c r="G122" i="1" s="1"/>
  <c r="E123" i="1"/>
  <c r="F123" i="1" s="1"/>
  <c r="G123" i="1" s="1"/>
  <c r="E124" i="1"/>
  <c r="F124" i="1" s="1"/>
  <c r="G124" i="1"/>
  <c r="R124" i="1" s="1"/>
  <c r="T124" i="1" s="1"/>
  <c r="E125" i="1"/>
  <c r="E126" i="1"/>
  <c r="F126" i="1" s="1"/>
  <c r="E127" i="1"/>
  <c r="F127" i="1"/>
  <c r="G127" i="1" s="1"/>
  <c r="E128" i="1"/>
  <c r="E129" i="1"/>
  <c r="F129" i="1" s="1"/>
  <c r="G129" i="1" s="1"/>
  <c r="R129" i="1" s="1"/>
  <c r="T129" i="1" s="1"/>
  <c r="E130" i="1"/>
  <c r="E131" i="1"/>
  <c r="F131" i="1" s="1"/>
  <c r="G131" i="1" s="1"/>
  <c r="R131" i="1" s="1"/>
  <c r="T131" i="1" s="1"/>
  <c r="E132" i="1"/>
  <c r="E133" i="1"/>
  <c r="F133" i="1" s="1"/>
  <c r="G133" i="1" s="1"/>
  <c r="R133" i="1" s="1"/>
  <c r="T133" i="1" s="1"/>
  <c r="E134" i="1"/>
  <c r="E135" i="1"/>
  <c r="F135" i="1" s="1"/>
  <c r="G135" i="1" s="1"/>
  <c r="R135" i="1" s="1"/>
  <c r="T135" i="1" s="1"/>
  <c r="E136" i="1"/>
  <c r="E137" i="1"/>
  <c r="F137" i="1" s="1"/>
  <c r="G137" i="1" s="1"/>
  <c r="R137" i="1" s="1"/>
  <c r="T137" i="1" s="1"/>
  <c r="E138" i="1"/>
  <c r="E139" i="1"/>
  <c r="F139" i="1" s="1"/>
  <c r="G139" i="1" s="1"/>
  <c r="E140" i="1"/>
  <c r="F140" i="1"/>
  <c r="G140" i="1" s="1"/>
  <c r="E141" i="1"/>
  <c r="F141" i="1" s="1"/>
  <c r="G141" i="1"/>
  <c r="R141" i="1" s="1"/>
  <c r="T141" i="1" s="1"/>
  <c r="E142" i="1"/>
  <c r="F142" i="1" s="1"/>
  <c r="G142" i="1"/>
  <c r="E143" i="1"/>
  <c r="F143" i="1" s="1"/>
  <c r="G143" i="1" s="1"/>
  <c r="E144" i="1"/>
  <c r="F144" i="1" s="1"/>
  <c r="G144" i="1" s="1"/>
  <c r="E145" i="1"/>
  <c r="F145" i="1"/>
  <c r="U145" i="1" s="1"/>
  <c r="E146" i="1"/>
  <c r="F146" i="1" s="1"/>
  <c r="E147" i="1"/>
  <c r="F147" i="1" s="1"/>
  <c r="U147" i="1" s="1"/>
  <c r="E148" i="1"/>
  <c r="E149" i="1"/>
  <c r="F149" i="1" s="1"/>
  <c r="U149" i="1" s="1"/>
  <c r="K149" i="1" s="1"/>
  <c r="E150" i="1"/>
  <c r="F150" i="1" s="1"/>
  <c r="E168" i="1"/>
  <c r="F168" i="1"/>
  <c r="F16" i="1"/>
  <c r="F17" i="1" s="1"/>
  <c r="C7" i="4"/>
  <c r="E37" i="4"/>
  <c r="F37" i="4"/>
  <c r="C8" i="4"/>
  <c r="C17" i="4"/>
  <c r="Q21" i="4"/>
  <c r="Q22" i="4"/>
  <c r="Q23" i="4"/>
  <c r="Q24" i="4"/>
  <c r="Q25" i="4"/>
  <c r="Q26" i="4"/>
  <c r="Q27" i="4"/>
  <c r="Q28" i="4"/>
  <c r="Q29" i="4"/>
  <c r="E30" i="4"/>
  <c r="F30" i="4"/>
  <c r="Q30" i="4"/>
  <c r="Q31" i="4"/>
  <c r="E32" i="4"/>
  <c r="F32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E55" i="4"/>
  <c r="F55" i="4"/>
  <c r="Q55" i="4"/>
  <c r="Q56" i="4"/>
  <c r="Q57" i="4"/>
  <c r="Q58" i="4"/>
  <c r="E59" i="4"/>
  <c r="F59" i="4"/>
  <c r="Q59" i="4"/>
  <c r="Q60" i="4"/>
  <c r="Q61" i="4"/>
  <c r="Q62" i="4"/>
  <c r="Q63" i="4"/>
  <c r="E64" i="4"/>
  <c r="F64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E83" i="4"/>
  <c r="F83" i="4"/>
  <c r="G83" i="4"/>
  <c r="Q83" i="4"/>
  <c r="Q84" i="4"/>
  <c r="Q85" i="4"/>
  <c r="Q86" i="4"/>
  <c r="Q87" i="4"/>
  <c r="Q88" i="4"/>
  <c r="Q89" i="4"/>
  <c r="J90" i="4"/>
  <c r="Q90" i="4"/>
  <c r="Q91" i="4"/>
  <c r="Q92" i="4"/>
  <c r="Q93" i="4"/>
  <c r="E94" i="4"/>
  <c r="F94" i="4"/>
  <c r="G94" i="4"/>
  <c r="Q94" i="4"/>
  <c r="J95" i="4"/>
  <c r="Q95" i="4"/>
  <c r="J96" i="4"/>
  <c r="Q96" i="4"/>
  <c r="Q97" i="4"/>
  <c r="E98" i="4"/>
  <c r="F98" i="4"/>
  <c r="Q98" i="4"/>
  <c r="Q99" i="4"/>
  <c r="Q100" i="4"/>
  <c r="Q101" i="4"/>
  <c r="E102" i="4"/>
  <c r="F102" i="4"/>
  <c r="Q102" i="4"/>
  <c r="Q103" i="4"/>
  <c r="Q104" i="4"/>
  <c r="Q105" i="4"/>
  <c r="E106" i="4"/>
  <c r="F106" i="4"/>
  <c r="Q106" i="4"/>
  <c r="E107" i="4"/>
  <c r="F107" i="4"/>
  <c r="Q107" i="4"/>
  <c r="Q108" i="4"/>
  <c r="Q109" i="4"/>
  <c r="E110" i="4"/>
  <c r="F110" i="4"/>
  <c r="Q110" i="4"/>
  <c r="E111" i="4"/>
  <c r="F111" i="4"/>
  <c r="Q111" i="4"/>
  <c r="Q112" i="4"/>
  <c r="Q113" i="4"/>
  <c r="E114" i="4"/>
  <c r="F114" i="4"/>
  <c r="Q114" i="4"/>
  <c r="E115" i="4"/>
  <c r="F115" i="4"/>
  <c r="Q115" i="4"/>
  <c r="Q116" i="4"/>
  <c r="Q117" i="4"/>
  <c r="E118" i="4"/>
  <c r="F118" i="4"/>
  <c r="G118" i="4"/>
  <c r="I118" i="4"/>
  <c r="Q118" i="4"/>
  <c r="Q119" i="4"/>
  <c r="Q120" i="4"/>
  <c r="E121" i="4"/>
  <c r="F121" i="4"/>
  <c r="Q121" i="4"/>
  <c r="Q122" i="4"/>
  <c r="E123" i="4"/>
  <c r="F123" i="4"/>
  <c r="Q123" i="4"/>
  <c r="Q124" i="4"/>
  <c r="E125" i="4"/>
  <c r="F125" i="4"/>
  <c r="Q125" i="4"/>
  <c r="Q126" i="4"/>
  <c r="E127" i="4"/>
  <c r="F127" i="4"/>
  <c r="Q127" i="4"/>
  <c r="Q128" i="4"/>
  <c r="E129" i="4"/>
  <c r="F129" i="4"/>
  <c r="G129" i="4"/>
  <c r="I129" i="4"/>
  <c r="Q129" i="4"/>
  <c r="Q130" i="4"/>
  <c r="Q131" i="4"/>
  <c r="Q132" i="4"/>
  <c r="Q133" i="4"/>
  <c r="Q134" i="4"/>
  <c r="Q135" i="4"/>
  <c r="Q136" i="4"/>
  <c r="E137" i="4"/>
  <c r="F137" i="4"/>
  <c r="G137" i="4"/>
  <c r="J137" i="4"/>
  <c r="Q137" i="4"/>
  <c r="E138" i="4"/>
  <c r="F138" i="4"/>
  <c r="G138" i="4"/>
  <c r="J138" i="4"/>
  <c r="Q138" i="4"/>
  <c r="Q139" i="4"/>
  <c r="Q140" i="4"/>
  <c r="E141" i="4"/>
  <c r="F141" i="4"/>
  <c r="G141" i="4"/>
  <c r="J141" i="4"/>
  <c r="Q141" i="4"/>
  <c r="Q142" i="4"/>
  <c r="Q143" i="4"/>
  <c r="Q144" i="4"/>
  <c r="E145" i="4"/>
  <c r="F145" i="4"/>
  <c r="G145" i="4"/>
  <c r="I145" i="4"/>
  <c r="Q145" i="4"/>
  <c r="Q146" i="4"/>
  <c r="Q147" i="4"/>
  <c r="E148" i="4"/>
  <c r="F148" i="4"/>
  <c r="G148" i="4"/>
  <c r="K148" i="4"/>
  <c r="Q148" i="4"/>
  <c r="Q149" i="4"/>
  <c r="Q150" i="4"/>
  <c r="Q151" i="4"/>
  <c r="E152" i="4"/>
  <c r="F152" i="4"/>
  <c r="G152" i="4"/>
  <c r="K152" i="4"/>
  <c r="Q152" i="4"/>
  <c r="E153" i="4"/>
  <c r="F153" i="4"/>
  <c r="G153" i="4"/>
  <c r="K153" i="4"/>
  <c r="Q153" i="4"/>
  <c r="Q154" i="4"/>
  <c r="Q155" i="4"/>
  <c r="E156" i="4"/>
  <c r="F156" i="4"/>
  <c r="G156" i="4"/>
  <c r="K156" i="4"/>
  <c r="Q156" i="4"/>
  <c r="Q157" i="4"/>
  <c r="Q158" i="4"/>
  <c r="Q159" i="4"/>
  <c r="E160" i="4"/>
  <c r="F160" i="4"/>
  <c r="G160" i="4"/>
  <c r="K160" i="4"/>
  <c r="Q160" i="4"/>
  <c r="E161" i="4"/>
  <c r="F161" i="4"/>
  <c r="Q161" i="4"/>
  <c r="E162" i="4"/>
  <c r="F162" i="4"/>
  <c r="G162" i="4"/>
  <c r="K162" i="4"/>
  <c r="Q162" i="4"/>
  <c r="Q163" i="4"/>
  <c r="E164" i="4"/>
  <c r="F164" i="4"/>
  <c r="G164" i="4"/>
  <c r="K164" i="4"/>
  <c r="Q164" i="4"/>
  <c r="E165" i="4"/>
  <c r="F165" i="4"/>
  <c r="Q165" i="4"/>
  <c r="Q166" i="4"/>
  <c r="E167" i="4"/>
  <c r="F167" i="4"/>
  <c r="Q167" i="4"/>
  <c r="E168" i="4"/>
  <c r="F168" i="4"/>
  <c r="J168" i="4"/>
  <c r="Q168" i="4"/>
  <c r="Q169" i="4"/>
  <c r="E170" i="4"/>
  <c r="F170" i="4"/>
  <c r="Q170" i="4"/>
  <c r="E171" i="4"/>
  <c r="F171" i="4"/>
  <c r="G171" i="4"/>
  <c r="Q171" i="4"/>
  <c r="Q172" i="4"/>
  <c r="E173" i="4"/>
  <c r="F173" i="4"/>
  <c r="G173" i="4"/>
  <c r="J173" i="4"/>
  <c r="Q173" i="4"/>
  <c r="Q174" i="4"/>
  <c r="E175" i="4"/>
  <c r="F175" i="4"/>
  <c r="G175" i="4"/>
  <c r="K175" i="4"/>
  <c r="Q175" i="4"/>
  <c r="Q176" i="4"/>
  <c r="E177" i="4"/>
  <c r="F177" i="4"/>
  <c r="G177" i="4"/>
  <c r="K177" i="4"/>
  <c r="Q177" i="4"/>
  <c r="Q178" i="4"/>
  <c r="E179" i="4"/>
  <c r="F179" i="4"/>
  <c r="G179" i="4"/>
  <c r="J179" i="4"/>
  <c r="Q179" i="4"/>
  <c r="Q180" i="4"/>
  <c r="E181" i="4"/>
  <c r="F181" i="4"/>
  <c r="G181" i="4"/>
  <c r="Q181" i="4"/>
  <c r="E182" i="4"/>
  <c r="F182" i="4"/>
  <c r="Q182" i="4"/>
  <c r="E183" i="4"/>
  <c r="F183" i="4"/>
  <c r="G183" i="4"/>
  <c r="J183" i="4"/>
  <c r="Q183" i="4"/>
  <c r="E184" i="4"/>
  <c r="F184" i="4"/>
  <c r="Q184" i="4"/>
  <c r="E185" i="4"/>
  <c r="F185" i="4"/>
  <c r="G185" i="4"/>
  <c r="K185" i="4"/>
  <c r="Q185" i="4"/>
  <c r="Q186" i="4"/>
  <c r="E187" i="4"/>
  <c r="F187" i="4"/>
  <c r="G187" i="4"/>
  <c r="K187" i="4"/>
  <c r="Q187" i="4"/>
  <c r="Q188" i="4"/>
  <c r="E189" i="4"/>
  <c r="F189" i="4"/>
  <c r="G189" i="4"/>
  <c r="O189" i="4"/>
  <c r="Q189" i="4"/>
  <c r="E190" i="4"/>
  <c r="F190" i="4"/>
  <c r="Q190" i="4"/>
  <c r="E191" i="4"/>
  <c r="F191" i="4"/>
  <c r="G191" i="4"/>
  <c r="J191" i="4"/>
  <c r="Q191" i="4"/>
  <c r="E192" i="4"/>
  <c r="F192" i="4"/>
  <c r="Q192" i="4"/>
  <c r="E193" i="4"/>
  <c r="F193" i="4"/>
  <c r="G193" i="4"/>
  <c r="K193" i="4"/>
  <c r="Q193" i="4"/>
  <c r="E194" i="4"/>
  <c r="F194" i="4"/>
  <c r="Q194" i="4"/>
  <c r="E195" i="4"/>
  <c r="F195" i="4"/>
  <c r="G195" i="4"/>
  <c r="K195" i="4"/>
  <c r="Q195" i="4"/>
  <c r="E196" i="4"/>
  <c r="F196" i="4"/>
  <c r="Q196" i="4"/>
  <c r="E197" i="4"/>
  <c r="F197" i="4"/>
  <c r="G197" i="4"/>
  <c r="J197" i="4"/>
  <c r="Q197" i="4"/>
  <c r="E198" i="4"/>
  <c r="F198" i="4"/>
  <c r="Q198" i="4"/>
  <c r="E199" i="4"/>
  <c r="F199" i="4"/>
  <c r="G199" i="4"/>
  <c r="K199" i="4"/>
  <c r="Q199" i="4"/>
  <c r="E200" i="4"/>
  <c r="F200" i="4"/>
  <c r="Q200" i="4"/>
  <c r="E201" i="4"/>
  <c r="F201" i="4"/>
  <c r="G201" i="4"/>
  <c r="K201" i="4"/>
  <c r="Q201" i="4"/>
  <c r="E202" i="4"/>
  <c r="F202" i="4"/>
  <c r="Q202" i="4"/>
  <c r="E203" i="4"/>
  <c r="F203" i="4"/>
  <c r="G203" i="4"/>
  <c r="K203" i="4"/>
  <c r="Q203" i="4"/>
  <c r="E204" i="4"/>
  <c r="F204" i="4"/>
  <c r="Q204" i="4"/>
  <c r="E205" i="4"/>
  <c r="F205" i="4"/>
  <c r="G205" i="4"/>
  <c r="K205" i="4"/>
  <c r="Q205" i="4"/>
  <c r="E206" i="4"/>
  <c r="F206" i="4"/>
  <c r="Q206" i="4"/>
  <c r="E207" i="4"/>
  <c r="F207" i="4"/>
  <c r="G207" i="4"/>
  <c r="Q207" i="4"/>
  <c r="J95" i="1"/>
  <c r="J96" i="1"/>
  <c r="J90" i="1"/>
  <c r="C7" i="3"/>
  <c r="E241" i="3" s="1"/>
  <c r="F241" i="3" s="1"/>
  <c r="C8" i="3"/>
  <c r="E97" i="3" s="1"/>
  <c r="F97" i="3" s="1"/>
  <c r="G97" i="3" s="1"/>
  <c r="L97" i="3" s="1"/>
  <c r="C17" i="3"/>
  <c r="Q87" i="3"/>
  <c r="Q88" i="3"/>
  <c r="Q89" i="3"/>
  <c r="Q90" i="3"/>
  <c r="Q92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E137" i="3"/>
  <c r="F137" i="3" s="1"/>
  <c r="G137" i="3" s="1"/>
  <c r="J137" i="3" s="1"/>
  <c r="Q137" i="3"/>
  <c r="Q138" i="3"/>
  <c r="Q139" i="3"/>
  <c r="Q140" i="3"/>
  <c r="Q141" i="3"/>
  <c r="Q142" i="3"/>
  <c r="Q143" i="3"/>
  <c r="Q144" i="3"/>
  <c r="Q145" i="3"/>
  <c r="Q150" i="3"/>
  <c r="Q151" i="3"/>
  <c r="Q152" i="3"/>
  <c r="Q153" i="3"/>
  <c r="Q154" i="3"/>
  <c r="Q155" i="3"/>
  <c r="Q156" i="3"/>
  <c r="Q157" i="3"/>
  <c r="Q158" i="3"/>
  <c r="E159" i="3"/>
  <c r="F159" i="3" s="1"/>
  <c r="G159" i="3" s="1"/>
  <c r="L159" i="3" s="1"/>
  <c r="Q159" i="3"/>
  <c r="Q160" i="3"/>
  <c r="Q161" i="3"/>
  <c r="Q162" i="3"/>
  <c r="Q163" i="3"/>
  <c r="Q164" i="3"/>
  <c r="Q167" i="3"/>
  <c r="Q168" i="3"/>
  <c r="Q170" i="3"/>
  <c r="Q172" i="3"/>
  <c r="Q173" i="3"/>
  <c r="Q174" i="3"/>
  <c r="Q175" i="3"/>
  <c r="Q177" i="3"/>
  <c r="Q179" i="3"/>
  <c r="E182" i="3"/>
  <c r="F182" i="3" s="1"/>
  <c r="G182" i="3" s="1"/>
  <c r="M182" i="3" s="1"/>
  <c r="Q182" i="3"/>
  <c r="Q183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E197" i="3"/>
  <c r="F197" i="3" s="1"/>
  <c r="G197" i="3" s="1"/>
  <c r="L197" i="3" s="1"/>
  <c r="Q197" i="3"/>
  <c r="Q198" i="3"/>
  <c r="Q199" i="3"/>
  <c r="Q201" i="3"/>
  <c r="E204" i="3"/>
  <c r="F204" i="3" s="1"/>
  <c r="G204" i="3" s="1"/>
  <c r="L204" i="3" s="1"/>
  <c r="Q204" i="3"/>
  <c r="Q206" i="3"/>
  <c r="Q208" i="3"/>
  <c r="Q210" i="3"/>
  <c r="Q21" i="3"/>
  <c r="Q22" i="3"/>
  <c r="Q23" i="3"/>
  <c r="Q24" i="3"/>
  <c r="Q25" i="3"/>
  <c r="E26" i="3"/>
  <c r="F26" i="3" s="1"/>
  <c r="G26" i="3" s="1"/>
  <c r="O26" i="3" s="1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E39" i="3"/>
  <c r="F39" i="3" s="1"/>
  <c r="G39" i="3" s="1"/>
  <c r="O39" i="3" s="1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E52" i="3"/>
  <c r="F52" i="3" s="1"/>
  <c r="G52" i="3" s="1"/>
  <c r="O52" i="3" s="1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91" i="3"/>
  <c r="Q93" i="3"/>
  <c r="Q146" i="3"/>
  <c r="E147" i="3"/>
  <c r="F147" i="3" s="1"/>
  <c r="G147" i="3" s="1"/>
  <c r="O147" i="3" s="1"/>
  <c r="Q147" i="3"/>
  <c r="Q148" i="3"/>
  <c r="Q149" i="3"/>
  <c r="Q165" i="3"/>
  <c r="Q166" i="3"/>
  <c r="Q169" i="3"/>
  <c r="Q171" i="3"/>
  <c r="Q176" i="3"/>
  <c r="Q178" i="3"/>
  <c r="Q180" i="3"/>
  <c r="Q181" i="3"/>
  <c r="Q184" i="3"/>
  <c r="Q200" i="3"/>
  <c r="E202" i="3"/>
  <c r="F202" i="3" s="1"/>
  <c r="G202" i="3" s="1"/>
  <c r="O202" i="3" s="1"/>
  <c r="Q202" i="3"/>
  <c r="Q203" i="3"/>
  <c r="Q203" i="1"/>
  <c r="Q202" i="1"/>
  <c r="Q200" i="1"/>
  <c r="Q184" i="1"/>
  <c r="Q181" i="1"/>
  <c r="Q180" i="1"/>
  <c r="Q178" i="1"/>
  <c r="Q176" i="1"/>
  <c r="Q171" i="1"/>
  <c r="Q169" i="1"/>
  <c r="Q166" i="1"/>
  <c r="Q165" i="1"/>
  <c r="Q149" i="1"/>
  <c r="Q148" i="1"/>
  <c r="Q147" i="1"/>
  <c r="Q146" i="1"/>
  <c r="Q93" i="1"/>
  <c r="Q91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G104" i="2"/>
  <c r="C104" i="2"/>
  <c r="G103" i="2"/>
  <c r="C103" i="2"/>
  <c r="G102" i="2"/>
  <c r="C102" i="2"/>
  <c r="G101" i="2"/>
  <c r="C101" i="2"/>
  <c r="G188" i="2"/>
  <c r="C188" i="2"/>
  <c r="G187" i="2"/>
  <c r="C187" i="2"/>
  <c r="G100" i="2"/>
  <c r="C100" i="2"/>
  <c r="G186" i="2"/>
  <c r="C186" i="2"/>
  <c r="G99" i="2"/>
  <c r="C99" i="2"/>
  <c r="G98" i="2"/>
  <c r="C98" i="2"/>
  <c r="G97" i="2"/>
  <c r="C97" i="2"/>
  <c r="G96" i="2"/>
  <c r="C96" i="2"/>
  <c r="G95" i="2"/>
  <c r="C95" i="2"/>
  <c r="G94" i="2"/>
  <c r="C94" i="2"/>
  <c r="G93" i="2"/>
  <c r="C93" i="2"/>
  <c r="G92" i="2"/>
  <c r="C92" i="2"/>
  <c r="E92" i="2"/>
  <c r="G91" i="2"/>
  <c r="C91" i="2"/>
  <c r="E91" i="2"/>
  <c r="G90" i="2"/>
  <c r="C90" i="2"/>
  <c r="E90" i="2"/>
  <c r="G89" i="2"/>
  <c r="C89" i="2"/>
  <c r="G88" i="2"/>
  <c r="C88" i="2"/>
  <c r="G87" i="2"/>
  <c r="C87" i="2"/>
  <c r="G86" i="2"/>
  <c r="C86" i="2"/>
  <c r="G85" i="2"/>
  <c r="C85" i="2"/>
  <c r="G185" i="2"/>
  <c r="C185" i="2"/>
  <c r="E185" i="2"/>
  <c r="G84" i="2"/>
  <c r="C84" i="2"/>
  <c r="G83" i="2"/>
  <c r="C83" i="2"/>
  <c r="G184" i="2"/>
  <c r="C184" i="2"/>
  <c r="G183" i="2"/>
  <c r="C183" i="2"/>
  <c r="G82" i="2"/>
  <c r="C82" i="2"/>
  <c r="E82" i="2"/>
  <c r="G182" i="2"/>
  <c r="C182" i="2"/>
  <c r="E182" i="2"/>
  <c r="G81" i="2"/>
  <c r="C81" i="2"/>
  <c r="G181" i="2"/>
  <c r="C181" i="2"/>
  <c r="G80" i="2"/>
  <c r="C80" i="2"/>
  <c r="G79" i="2"/>
  <c r="C79" i="2"/>
  <c r="E79" i="2"/>
  <c r="G78" i="2"/>
  <c r="C78" i="2"/>
  <c r="G77" i="2"/>
  <c r="C77" i="2"/>
  <c r="E77" i="2"/>
  <c r="G180" i="2"/>
  <c r="C180" i="2"/>
  <c r="G76" i="2"/>
  <c r="C76" i="2"/>
  <c r="G179" i="2"/>
  <c r="C179" i="2"/>
  <c r="E179" i="2"/>
  <c r="G75" i="2"/>
  <c r="C75" i="2"/>
  <c r="G178" i="2"/>
  <c r="C178" i="2"/>
  <c r="E178" i="2"/>
  <c r="G177" i="2"/>
  <c r="C177" i="2"/>
  <c r="E177" i="2"/>
  <c r="G74" i="2"/>
  <c r="C74" i="2"/>
  <c r="E74" i="2"/>
  <c r="G73" i="2"/>
  <c r="C73" i="2"/>
  <c r="G72" i="2"/>
  <c r="C72" i="2"/>
  <c r="E72" i="2"/>
  <c r="G71" i="2"/>
  <c r="C71" i="2"/>
  <c r="G70" i="2"/>
  <c r="C70" i="2"/>
  <c r="G69" i="2"/>
  <c r="C69" i="2"/>
  <c r="E69" i="2"/>
  <c r="G68" i="2"/>
  <c r="C68" i="2"/>
  <c r="G67" i="2"/>
  <c r="C67" i="2"/>
  <c r="G66" i="2"/>
  <c r="C66" i="2"/>
  <c r="E66" i="2"/>
  <c r="G65" i="2"/>
  <c r="C65" i="2"/>
  <c r="G64" i="2"/>
  <c r="C64" i="2"/>
  <c r="G63" i="2"/>
  <c r="C63" i="2"/>
  <c r="G62" i="2"/>
  <c r="C62" i="2"/>
  <c r="E62" i="2"/>
  <c r="G61" i="2"/>
  <c r="C61" i="2"/>
  <c r="G60" i="2"/>
  <c r="C60" i="2"/>
  <c r="E60" i="2"/>
  <c r="G176" i="2"/>
  <c r="C176" i="2"/>
  <c r="E176" i="2"/>
  <c r="G175" i="2"/>
  <c r="C175" i="2"/>
  <c r="G174" i="2"/>
  <c r="C174" i="2"/>
  <c r="E174" i="2"/>
  <c r="G173" i="2"/>
  <c r="C173" i="2"/>
  <c r="E173" i="2"/>
  <c r="G59" i="2"/>
  <c r="C59" i="2"/>
  <c r="E59" i="2"/>
  <c r="G58" i="2"/>
  <c r="C58" i="2"/>
  <c r="E58" i="2"/>
  <c r="G57" i="2"/>
  <c r="C57" i="2"/>
  <c r="E57" i="2"/>
  <c r="G56" i="2"/>
  <c r="C56" i="2"/>
  <c r="E56" i="2"/>
  <c r="G55" i="2"/>
  <c r="C55" i="2"/>
  <c r="E55" i="2"/>
  <c r="G54" i="2"/>
  <c r="C54" i="2"/>
  <c r="E54" i="2"/>
  <c r="G53" i="2"/>
  <c r="C53" i="2"/>
  <c r="E53" i="2"/>
  <c r="G52" i="2"/>
  <c r="C52" i="2"/>
  <c r="G51" i="2"/>
  <c r="C51" i="2"/>
  <c r="G50" i="2"/>
  <c r="C50" i="2"/>
  <c r="G49" i="2"/>
  <c r="C49" i="2"/>
  <c r="E49" i="2"/>
  <c r="G48" i="2"/>
  <c r="C48" i="2"/>
  <c r="G47" i="2"/>
  <c r="C47" i="2"/>
  <c r="G46" i="2"/>
  <c r="C46" i="2"/>
  <c r="G45" i="2"/>
  <c r="C45" i="2"/>
  <c r="E45" i="2"/>
  <c r="G44" i="2"/>
  <c r="C44" i="2"/>
  <c r="G43" i="2"/>
  <c r="C43" i="2"/>
  <c r="G42" i="2"/>
  <c r="C42" i="2"/>
  <c r="E42" i="2"/>
  <c r="G41" i="2"/>
  <c r="C41" i="2"/>
  <c r="G40" i="2"/>
  <c r="C40" i="2"/>
  <c r="E40" i="2"/>
  <c r="G39" i="2"/>
  <c r="C39" i="2"/>
  <c r="G38" i="2"/>
  <c r="C38" i="2"/>
  <c r="E38" i="2"/>
  <c r="G37" i="2"/>
  <c r="C37" i="2"/>
  <c r="E37" i="2"/>
  <c r="G36" i="2"/>
  <c r="C36" i="2"/>
  <c r="E36" i="2"/>
  <c r="G35" i="2"/>
  <c r="C35" i="2"/>
  <c r="E35" i="2"/>
  <c r="G34" i="2"/>
  <c r="C34" i="2"/>
  <c r="E34" i="2"/>
  <c r="G33" i="2"/>
  <c r="C33" i="2"/>
  <c r="E33" i="2"/>
  <c r="G32" i="2"/>
  <c r="C32" i="2"/>
  <c r="G31" i="2"/>
  <c r="C31" i="2"/>
  <c r="E31" i="2"/>
  <c r="G30" i="2"/>
  <c r="C30" i="2"/>
  <c r="G29" i="2"/>
  <c r="C29" i="2"/>
  <c r="E29" i="2"/>
  <c r="G28" i="2"/>
  <c r="C28" i="2"/>
  <c r="E28" i="2"/>
  <c r="G27" i="2"/>
  <c r="C27" i="2"/>
  <c r="E27" i="2"/>
  <c r="G26" i="2"/>
  <c r="C26" i="2"/>
  <c r="E26" i="2"/>
  <c r="G25" i="2"/>
  <c r="C25" i="2"/>
  <c r="E25" i="2"/>
  <c r="G24" i="2"/>
  <c r="C24" i="2"/>
  <c r="E24" i="2"/>
  <c r="G23" i="2"/>
  <c r="C23" i="2"/>
  <c r="E23" i="2"/>
  <c r="G22" i="2"/>
  <c r="C22" i="2"/>
  <c r="E22" i="2"/>
  <c r="G21" i="2"/>
  <c r="C21" i="2"/>
  <c r="E21" i="2"/>
  <c r="G20" i="2"/>
  <c r="C20" i="2"/>
  <c r="E20" i="2"/>
  <c r="G19" i="2"/>
  <c r="C19" i="2"/>
  <c r="E19" i="2"/>
  <c r="G18" i="2"/>
  <c r="C18" i="2"/>
  <c r="E18" i="2"/>
  <c r="G17" i="2"/>
  <c r="C17" i="2"/>
  <c r="E17" i="2"/>
  <c r="G16" i="2"/>
  <c r="C16" i="2"/>
  <c r="G15" i="2"/>
  <c r="C15" i="2"/>
  <c r="E15" i="2"/>
  <c r="G14" i="2"/>
  <c r="C14" i="2"/>
  <c r="E14" i="2"/>
  <c r="G13" i="2"/>
  <c r="C13" i="2"/>
  <c r="E13" i="2"/>
  <c r="G12" i="2"/>
  <c r="C12" i="2"/>
  <c r="E12" i="2"/>
  <c r="G172" i="2"/>
  <c r="C172" i="2"/>
  <c r="E172" i="2"/>
  <c r="G171" i="2"/>
  <c r="C171" i="2"/>
  <c r="G11" i="2"/>
  <c r="C11" i="2"/>
  <c r="E11" i="2"/>
  <c r="G170" i="2"/>
  <c r="C170" i="2"/>
  <c r="G169" i="2"/>
  <c r="C169" i="2"/>
  <c r="G168" i="2"/>
  <c r="C168" i="2"/>
  <c r="E168" i="2"/>
  <c r="G167" i="2"/>
  <c r="C167" i="2"/>
  <c r="E167" i="2"/>
  <c r="G166" i="2"/>
  <c r="C166" i="2"/>
  <c r="E166" i="2"/>
  <c r="G165" i="2"/>
  <c r="C165" i="2"/>
  <c r="E165" i="2"/>
  <c r="G164" i="2"/>
  <c r="C164" i="2"/>
  <c r="E164" i="2"/>
  <c r="G163" i="2"/>
  <c r="C163" i="2"/>
  <c r="E163" i="2"/>
  <c r="G162" i="2"/>
  <c r="C162" i="2"/>
  <c r="E162" i="2"/>
  <c r="G161" i="2"/>
  <c r="C161" i="2"/>
  <c r="G160" i="2"/>
  <c r="C160" i="2"/>
  <c r="E160" i="2"/>
  <c r="G159" i="2"/>
  <c r="C159" i="2"/>
  <c r="E159" i="2"/>
  <c r="G158" i="2"/>
  <c r="C158" i="2"/>
  <c r="E158" i="2"/>
  <c r="G157" i="2"/>
  <c r="C157" i="2"/>
  <c r="E157" i="2"/>
  <c r="G156" i="2"/>
  <c r="C156" i="2"/>
  <c r="G155" i="2"/>
  <c r="C155" i="2"/>
  <c r="E155" i="2"/>
  <c r="G154" i="2"/>
  <c r="C154" i="2"/>
  <c r="E154" i="2"/>
  <c r="G153" i="2"/>
  <c r="C153" i="2"/>
  <c r="E153" i="2"/>
  <c r="G152" i="2"/>
  <c r="C152" i="2"/>
  <c r="G151" i="2"/>
  <c r="C151" i="2"/>
  <c r="E151" i="2"/>
  <c r="G150" i="2"/>
  <c r="C150" i="2"/>
  <c r="E150" i="2"/>
  <c r="G149" i="2"/>
  <c r="C149" i="2"/>
  <c r="E149" i="2"/>
  <c r="G148" i="2"/>
  <c r="C148" i="2"/>
  <c r="E148" i="2"/>
  <c r="G147" i="2"/>
  <c r="C147" i="2"/>
  <c r="E147" i="2"/>
  <c r="G146" i="2"/>
  <c r="C146" i="2"/>
  <c r="E146" i="2"/>
  <c r="G145" i="2"/>
  <c r="C145" i="2"/>
  <c r="E145" i="2"/>
  <c r="G144" i="2"/>
  <c r="C144" i="2"/>
  <c r="E144" i="2"/>
  <c r="G143" i="2"/>
  <c r="C143" i="2"/>
  <c r="E143" i="2"/>
  <c r="G142" i="2"/>
  <c r="C142" i="2"/>
  <c r="G141" i="2"/>
  <c r="C141" i="2"/>
  <c r="E141" i="2"/>
  <c r="G140" i="2"/>
  <c r="C140" i="2"/>
  <c r="E140" i="2"/>
  <c r="G139" i="2"/>
  <c r="C139" i="2"/>
  <c r="E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C131" i="2"/>
  <c r="G130" i="2"/>
  <c r="C130" i="2"/>
  <c r="G129" i="2"/>
  <c r="C129" i="2"/>
  <c r="G128" i="2"/>
  <c r="C128" i="2"/>
  <c r="G127" i="2"/>
  <c r="C127" i="2"/>
  <c r="G126" i="2"/>
  <c r="C126" i="2"/>
  <c r="G125" i="2"/>
  <c r="C125" i="2"/>
  <c r="G124" i="2"/>
  <c r="C124" i="2"/>
  <c r="G123" i="2"/>
  <c r="C123" i="2"/>
  <c r="E123" i="2"/>
  <c r="G122" i="2"/>
  <c r="C122" i="2"/>
  <c r="G121" i="2"/>
  <c r="C121" i="2"/>
  <c r="G120" i="2"/>
  <c r="C120" i="2"/>
  <c r="G119" i="2"/>
  <c r="C119" i="2"/>
  <c r="G118" i="2"/>
  <c r="C118" i="2"/>
  <c r="G117" i="2"/>
  <c r="C117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H104" i="2"/>
  <c r="B104" i="2"/>
  <c r="D104" i="2"/>
  <c r="A104" i="2"/>
  <c r="H103" i="2"/>
  <c r="B103" i="2"/>
  <c r="D103" i="2"/>
  <c r="A103" i="2"/>
  <c r="H102" i="2"/>
  <c r="B102" i="2"/>
  <c r="D102" i="2"/>
  <c r="A102" i="2"/>
  <c r="H101" i="2"/>
  <c r="B101" i="2"/>
  <c r="D101" i="2"/>
  <c r="A101" i="2"/>
  <c r="H188" i="2"/>
  <c r="B188" i="2"/>
  <c r="D188" i="2"/>
  <c r="A188" i="2"/>
  <c r="H187" i="2"/>
  <c r="B187" i="2"/>
  <c r="D187" i="2"/>
  <c r="A187" i="2"/>
  <c r="H100" i="2"/>
  <c r="B100" i="2"/>
  <c r="D100" i="2"/>
  <c r="A100" i="2"/>
  <c r="H186" i="2"/>
  <c r="B186" i="2"/>
  <c r="D186" i="2"/>
  <c r="A186" i="2"/>
  <c r="H99" i="2"/>
  <c r="B99" i="2"/>
  <c r="D99" i="2"/>
  <c r="A99" i="2"/>
  <c r="H98" i="2"/>
  <c r="B98" i="2"/>
  <c r="D98" i="2"/>
  <c r="A98" i="2"/>
  <c r="H97" i="2"/>
  <c r="B97" i="2"/>
  <c r="D97" i="2"/>
  <c r="A97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185" i="2"/>
  <c r="B185" i="2"/>
  <c r="D185" i="2"/>
  <c r="A185" i="2"/>
  <c r="H84" i="2"/>
  <c r="B84" i="2"/>
  <c r="D84" i="2"/>
  <c r="A84" i="2"/>
  <c r="H83" i="2"/>
  <c r="B83" i="2"/>
  <c r="D83" i="2"/>
  <c r="A83" i="2"/>
  <c r="H184" i="2"/>
  <c r="B184" i="2"/>
  <c r="D184" i="2"/>
  <c r="A184" i="2"/>
  <c r="H183" i="2"/>
  <c r="B183" i="2"/>
  <c r="D183" i="2"/>
  <c r="A183" i="2"/>
  <c r="H82" i="2"/>
  <c r="B82" i="2"/>
  <c r="D82" i="2"/>
  <c r="A82" i="2"/>
  <c r="H182" i="2"/>
  <c r="B182" i="2"/>
  <c r="D182" i="2"/>
  <c r="A182" i="2"/>
  <c r="H81" i="2"/>
  <c r="B81" i="2"/>
  <c r="D81" i="2"/>
  <c r="A81" i="2"/>
  <c r="H181" i="2"/>
  <c r="B181" i="2"/>
  <c r="D181" i="2"/>
  <c r="A1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180" i="2"/>
  <c r="B180" i="2"/>
  <c r="D180" i="2"/>
  <c r="A180" i="2"/>
  <c r="H76" i="2"/>
  <c r="B76" i="2"/>
  <c r="D76" i="2"/>
  <c r="A76" i="2"/>
  <c r="H179" i="2"/>
  <c r="B179" i="2"/>
  <c r="D179" i="2"/>
  <c r="A179" i="2"/>
  <c r="H75" i="2"/>
  <c r="B75" i="2"/>
  <c r="D75" i="2"/>
  <c r="A75" i="2"/>
  <c r="H178" i="2"/>
  <c r="B178" i="2"/>
  <c r="D178" i="2"/>
  <c r="A178" i="2"/>
  <c r="H177" i="2"/>
  <c r="B177" i="2"/>
  <c r="D177" i="2"/>
  <c r="A177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176" i="2"/>
  <c r="B176" i="2"/>
  <c r="D176" i="2"/>
  <c r="A176" i="2"/>
  <c r="H175" i="2"/>
  <c r="B175" i="2"/>
  <c r="D175" i="2"/>
  <c r="A175" i="2"/>
  <c r="H174" i="2"/>
  <c r="B174" i="2"/>
  <c r="D174" i="2"/>
  <c r="A174" i="2"/>
  <c r="H173" i="2"/>
  <c r="B173" i="2"/>
  <c r="D173" i="2"/>
  <c r="A173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F14" i="2"/>
  <c r="D14" i="2"/>
  <c r="A14" i="2"/>
  <c r="H13" i="2"/>
  <c r="B13" i="2"/>
  <c r="F13" i="2"/>
  <c r="D13" i="2"/>
  <c r="A13" i="2"/>
  <c r="H12" i="2"/>
  <c r="B12" i="2"/>
  <c r="F12" i="2"/>
  <c r="D12" i="2"/>
  <c r="A12" i="2"/>
  <c r="H172" i="2"/>
  <c r="F172" i="2"/>
  <c r="D172" i="2"/>
  <c r="B172" i="2"/>
  <c r="A172" i="2"/>
  <c r="H171" i="2"/>
  <c r="B171" i="2"/>
  <c r="F171" i="2"/>
  <c r="D171" i="2"/>
  <c r="A171" i="2"/>
  <c r="H11" i="2"/>
  <c r="B11" i="2"/>
  <c r="D11" i="2"/>
  <c r="A11" i="2"/>
  <c r="H170" i="2"/>
  <c r="B170" i="2"/>
  <c r="D170" i="2"/>
  <c r="A170" i="2"/>
  <c r="H169" i="2"/>
  <c r="B169" i="2"/>
  <c r="D169" i="2"/>
  <c r="A169" i="2"/>
  <c r="H168" i="2"/>
  <c r="B168" i="2"/>
  <c r="D168" i="2"/>
  <c r="A168" i="2"/>
  <c r="H167" i="2"/>
  <c r="B167" i="2"/>
  <c r="D167" i="2"/>
  <c r="A167" i="2"/>
  <c r="H166" i="2"/>
  <c r="B166" i="2"/>
  <c r="D166" i="2"/>
  <c r="A166" i="2"/>
  <c r="H165" i="2"/>
  <c r="B165" i="2"/>
  <c r="D165" i="2"/>
  <c r="A165" i="2"/>
  <c r="H164" i="2"/>
  <c r="B164" i="2"/>
  <c r="D164" i="2"/>
  <c r="A164" i="2"/>
  <c r="H163" i="2"/>
  <c r="B163" i="2"/>
  <c r="D163" i="2"/>
  <c r="A163" i="2"/>
  <c r="H162" i="2"/>
  <c r="B162" i="2"/>
  <c r="D162" i="2"/>
  <c r="A162" i="2"/>
  <c r="H161" i="2"/>
  <c r="B161" i="2"/>
  <c r="D161" i="2"/>
  <c r="A161" i="2"/>
  <c r="H160" i="2"/>
  <c r="B160" i="2"/>
  <c r="D160" i="2"/>
  <c r="A160" i="2"/>
  <c r="H159" i="2"/>
  <c r="B159" i="2"/>
  <c r="D159" i="2"/>
  <c r="A159" i="2"/>
  <c r="H158" i="2"/>
  <c r="B158" i="2"/>
  <c r="D158" i="2"/>
  <c r="A158" i="2"/>
  <c r="H157" i="2"/>
  <c r="B157" i="2"/>
  <c r="D157" i="2"/>
  <c r="A157" i="2"/>
  <c r="H156" i="2"/>
  <c r="B156" i="2"/>
  <c r="D156" i="2"/>
  <c r="A156" i="2"/>
  <c r="H155" i="2"/>
  <c r="B155" i="2"/>
  <c r="D155" i="2"/>
  <c r="A155" i="2"/>
  <c r="H154" i="2"/>
  <c r="B154" i="2"/>
  <c r="D154" i="2"/>
  <c r="A154" i="2"/>
  <c r="H153" i="2"/>
  <c r="B153" i="2"/>
  <c r="D153" i="2"/>
  <c r="A153" i="2"/>
  <c r="H152" i="2"/>
  <c r="B152" i="2"/>
  <c r="D152" i="2"/>
  <c r="A152" i="2"/>
  <c r="H151" i="2"/>
  <c r="B151" i="2"/>
  <c r="D151" i="2"/>
  <c r="A151" i="2"/>
  <c r="H150" i="2"/>
  <c r="B150" i="2"/>
  <c r="D150" i="2"/>
  <c r="A150" i="2"/>
  <c r="H149" i="2"/>
  <c r="B149" i="2"/>
  <c r="D149" i="2"/>
  <c r="A149" i="2"/>
  <c r="H148" i="2"/>
  <c r="B148" i="2"/>
  <c r="D148" i="2"/>
  <c r="A148" i="2"/>
  <c r="H147" i="2"/>
  <c r="B147" i="2"/>
  <c r="D147" i="2"/>
  <c r="A147" i="2"/>
  <c r="H146" i="2"/>
  <c r="B146" i="2"/>
  <c r="D146" i="2"/>
  <c r="A146" i="2"/>
  <c r="H145" i="2"/>
  <c r="B145" i="2"/>
  <c r="D145" i="2"/>
  <c r="A145" i="2"/>
  <c r="H144" i="2"/>
  <c r="B144" i="2"/>
  <c r="D144" i="2"/>
  <c r="A144" i="2"/>
  <c r="H143" i="2"/>
  <c r="B143" i="2"/>
  <c r="D143" i="2"/>
  <c r="A143" i="2"/>
  <c r="H142" i="2"/>
  <c r="B142" i="2"/>
  <c r="D142" i="2"/>
  <c r="A142" i="2"/>
  <c r="H141" i="2"/>
  <c r="B141" i="2"/>
  <c r="D141" i="2"/>
  <c r="A141" i="2"/>
  <c r="H140" i="2"/>
  <c r="B140" i="2"/>
  <c r="D140" i="2"/>
  <c r="A140" i="2"/>
  <c r="H139" i="2"/>
  <c r="B139" i="2"/>
  <c r="D139" i="2"/>
  <c r="A139" i="2"/>
  <c r="H138" i="2"/>
  <c r="B138" i="2"/>
  <c r="D138" i="2"/>
  <c r="A138" i="2"/>
  <c r="H137" i="2"/>
  <c r="B137" i="2"/>
  <c r="D137" i="2"/>
  <c r="A137" i="2"/>
  <c r="H136" i="2"/>
  <c r="B136" i="2"/>
  <c r="D136" i="2"/>
  <c r="A136" i="2"/>
  <c r="H135" i="2"/>
  <c r="B135" i="2"/>
  <c r="D135" i="2"/>
  <c r="A135" i="2"/>
  <c r="H134" i="2"/>
  <c r="B134" i="2"/>
  <c r="D134" i="2"/>
  <c r="A134" i="2"/>
  <c r="H133" i="2"/>
  <c r="B133" i="2"/>
  <c r="D133" i="2"/>
  <c r="A133" i="2"/>
  <c r="H132" i="2"/>
  <c r="B132" i="2"/>
  <c r="D132" i="2"/>
  <c r="A132" i="2"/>
  <c r="H131" i="2"/>
  <c r="B131" i="2"/>
  <c r="D131" i="2"/>
  <c r="A131" i="2"/>
  <c r="H130" i="2"/>
  <c r="B130" i="2"/>
  <c r="D130" i="2"/>
  <c r="A130" i="2"/>
  <c r="H129" i="2"/>
  <c r="B129" i="2"/>
  <c r="D129" i="2"/>
  <c r="A129" i="2"/>
  <c r="H128" i="2"/>
  <c r="B128" i="2"/>
  <c r="D128" i="2"/>
  <c r="A128" i="2"/>
  <c r="H127" i="2"/>
  <c r="B127" i="2"/>
  <c r="D127" i="2"/>
  <c r="A127" i="2"/>
  <c r="H126" i="2"/>
  <c r="B126" i="2"/>
  <c r="D126" i="2"/>
  <c r="A126" i="2"/>
  <c r="H125" i="2"/>
  <c r="B125" i="2"/>
  <c r="D125" i="2"/>
  <c r="A125" i="2"/>
  <c r="H124" i="2"/>
  <c r="B124" i="2"/>
  <c r="D124" i="2"/>
  <c r="A124" i="2"/>
  <c r="H123" i="2"/>
  <c r="B123" i="2"/>
  <c r="D123" i="2"/>
  <c r="A123" i="2"/>
  <c r="H122" i="2"/>
  <c r="B122" i="2"/>
  <c r="D122" i="2"/>
  <c r="A122" i="2"/>
  <c r="H121" i="2"/>
  <c r="B121" i="2"/>
  <c r="D121" i="2"/>
  <c r="A121" i="2"/>
  <c r="H120" i="2"/>
  <c r="B120" i="2"/>
  <c r="D120" i="2"/>
  <c r="A120" i="2"/>
  <c r="H119" i="2"/>
  <c r="B119" i="2"/>
  <c r="D119" i="2"/>
  <c r="A119" i="2"/>
  <c r="H118" i="2"/>
  <c r="B118" i="2"/>
  <c r="D118" i="2"/>
  <c r="A118" i="2"/>
  <c r="H117" i="2"/>
  <c r="B117" i="2"/>
  <c r="D117" i="2"/>
  <c r="A117" i="2"/>
  <c r="H116" i="2"/>
  <c r="B116" i="2"/>
  <c r="D116" i="2"/>
  <c r="A116" i="2"/>
  <c r="H115" i="2"/>
  <c r="B115" i="2"/>
  <c r="D115" i="2"/>
  <c r="A115" i="2"/>
  <c r="H114" i="2"/>
  <c r="B114" i="2"/>
  <c r="D114" i="2"/>
  <c r="A114" i="2"/>
  <c r="H113" i="2"/>
  <c r="B113" i="2"/>
  <c r="D113" i="2"/>
  <c r="A113" i="2"/>
  <c r="H112" i="2"/>
  <c r="B112" i="2"/>
  <c r="D112" i="2"/>
  <c r="A112" i="2"/>
  <c r="H111" i="2"/>
  <c r="B111" i="2"/>
  <c r="D111" i="2"/>
  <c r="A111" i="2"/>
  <c r="H110" i="2"/>
  <c r="B110" i="2"/>
  <c r="D110" i="2"/>
  <c r="A110" i="2"/>
  <c r="H109" i="2"/>
  <c r="B109" i="2"/>
  <c r="D109" i="2"/>
  <c r="A109" i="2"/>
  <c r="H108" i="2"/>
  <c r="B108" i="2"/>
  <c r="D108" i="2"/>
  <c r="A108" i="2"/>
  <c r="H107" i="2"/>
  <c r="B107" i="2"/>
  <c r="D107" i="2"/>
  <c r="A107" i="2"/>
  <c r="H106" i="2"/>
  <c r="B106" i="2"/>
  <c r="D106" i="2"/>
  <c r="A106" i="2"/>
  <c r="H105" i="2"/>
  <c r="B105" i="2"/>
  <c r="D105" i="2"/>
  <c r="A105" i="2"/>
  <c r="Q207" i="1"/>
  <c r="Q206" i="1"/>
  <c r="Q204" i="1"/>
  <c r="Q192" i="1"/>
  <c r="Q195" i="1"/>
  <c r="Q198" i="1"/>
  <c r="Q187" i="1"/>
  <c r="Q189" i="1"/>
  <c r="Q190" i="1"/>
  <c r="Q185" i="1"/>
  <c r="Q205" i="1"/>
  <c r="Q126" i="1"/>
  <c r="Q179" i="1"/>
  <c r="Q188" i="1"/>
  <c r="Q194" i="1"/>
  <c r="Q191" i="1"/>
  <c r="Q196" i="1"/>
  <c r="Q197" i="1"/>
  <c r="Q201" i="1"/>
  <c r="Q199" i="1"/>
  <c r="Q186" i="1"/>
  <c r="Q193" i="1"/>
  <c r="Q175" i="1"/>
  <c r="Q177" i="1"/>
  <c r="Q174" i="1"/>
  <c r="Q183" i="1"/>
  <c r="Q87" i="1"/>
  <c r="Q88" i="1"/>
  <c r="Q89" i="1"/>
  <c r="Q90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7" i="1"/>
  <c r="Q168" i="1"/>
  <c r="Q170" i="1"/>
  <c r="Q172" i="1"/>
  <c r="Q173" i="1"/>
  <c r="Q182" i="1"/>
  <c r="G150" i="1"/>
  <c r="K150" i="1" s="1"/>
  <c r="G126" i="1"/>
  <c r="J126" i="1"/>
  <c r="K178" i="1"/>
  <c r="K162" i="1"/>
  <c r="U146" i="1"/>
  <c r="K221" i="1"/>
  <c r="K219" i="1"/>
  <c r="O207" i="4"/>
  <c r="K207" i="4"/>
  <c r="O171" i="4"/>
  <c r="K171" i="4"/>
  <c r="I83" i="4"/>
  <c r="O83" i="4"/>
  <c r="O185" i="4"/>
  <c r="O203" i="4"/>
  <c r="O195" i="4"/>
  <c r="O187" i="4"/>
  <c r="O148" i="4"/>
  <c r="E210" i="3"/>
  <c r="F210" i="3" s="1"/>
  <c r="G210" i="3" s="1"/>
  <c r="O210" i="3" s="1"/>
  <c r="E175" i="3"/>
  <c r="F175" i="3" s="1"/>
  <c r="G175" i="3" s="1"/>
  <c r="N175" i="3" s="1"/>
  <c r="E158" i="3"/>
  <c r="F158" i="3" s="1"/>
  <c r="G158" i="3" s="1"/>
  <c r="L158" i="3" s="1"/>
  <c r="G204" i="4"/>
  <c r="J204" i="4"/>
  <c r="G200" i="4"/>
  <c r="K200" i="4"/>
  <c r="G196" i="4"/>
  <c r="J196" i="4"/>
  <c r="G192" i="4"/>
  <c r="G184" i="4"/>
  <c r="G167" i="4"/>
  <c r="J167" i="4"/>
  <c r="G127" i="4"/>
  <c r="I127" i="4"/>
  <c r="G123" i="4"/>
  <c r="I123" i="4"/>
  <c r="G115" i="4"/>
  <c r="I115" i="4"/>
  <c r="G111" i="4"/>
  <c r="I111" i="4"/>
  <c r="G107" i="4"/>
  <c r="I107" i="4"/>
  <c r="G83" i="1"/>
  <c r="I83" i="1" s="1"/>
  <c r="G59" i="1"/>
  <c r="I59" i="1" s="1"/>
  <c r="G55" i="1"/>
  <c r="I55" i="1" s="1"/>
  <c r="E53" i="1"/>
  <c r="F53" i="1" s="1"/>
  <c r="E51" i="1"/>
  <c r="E49" i="1"/>
  <c r="E133" i="2" s="1"/>
  <c r="E47" i="1"/>
  <c r="E131" i="2" s="1"/>
  <c r="E45" i="1"/>
  <c r="F45" i="1" s="1"/>
  <c r="G45" i="1" s="1"/>
  <c r="I45" i="1" s="1"/>
  <c r="E43" i="1"/>
  <c r="F43" i="1" s="1"/>
  <c r="G43" i="1" s="1"/>
  <c r="I43" i="1" s="1"/>
  <c r="E41" i="1"/>
  <c r="F41" i="1" s="1"/>
  <c r="G41" i="1" s="1"/>
  <c r="I41" i="1" s="1"/>
  <c r="E39" i="1"/>
  <c r="E37" i="1"/>
  <c r="F37" i="1" s="1"/>
  <c r="E35" i="1"/>
  <c r="E119" i="2" s="1"/>
  <c r="E33" i="1"/>
  <c r="F33" i="1"/>
  <c r="G33" i="1" s="1"/>
  <c r="I33" i="1" s="1"/>
  <c r="E31" i="1"/>
  <c r="E115" i="2" s="1"/>
  <c r="E29" i="1"/>
  <c r="E113" i="2" s="1"/>
  <c r="E27" i="1"/>
  <c r="F27" i="1" s="1"/>
  <c r="E25" i="1"/>
  <c r="E109" i="2" s="1"/>
  <c r="E23" i="1"/>
  <c r="E107" i="2"/>
  <c r="E21" i="1"/>
  <c r="F21" i="1" s="1"/>
  <c r="G21" i="1" s="1"/>
  <c r="I21" i="1" s="1"/>
  <c r="G206" i="4"/>
  <c r="G202" i="4"/>
  <c r="G198" i="4"/>
  <c r="G194" i="4"/>
  <c r="J194" i="4"/>
  <c r="G190" i="4"/>
  <c r="G182" i="4"/>
  <c r="K182" i="4"/>
  <c r="G170" i="4"/>
  <c r="K170" i="4"/>
  <c r="G165" i="4"/>
  <c r="G161" i="4"/>
  <c r="K161" i="4"/>
  <c r="G125" i="4"/>
  <c r="J125" i="4"/>
  <c r="G121" i="4"/>
  <c r="J121" i="4"/>
  <c r="G73" i="1"/>
  <c r="I73" i="1" s="1"/>
  <c r="G65" i="1"/>
  <c r="I65" i="1" s="1"/>
  <c r="G61" i="1"/>
  <c r="I61" i="1" s="1"/>
  <c r="E52" i="1"/>
  <c r="F52" i="1" s="1"/>
  <c r="G52" i="1" s="1"/>
  <c r="I52" i="1" s="1"/>
  <c r="E50" i="1"/>
  <c r="F50" i="1" s="1"/>
  <c r="E48" i="1"/>
  <c r="F48" i="1" s="1"/>
  <c r="E46" i="1"/>
  <c r="F46" i="1" s="1"/>
  <c r="G46" i="1" s="1"/>
  <c r="I46" i="1" s="1"/>
  <c r="E44" i="1"/>
  <c r="F44" i="1" s="1"/>
  <c r="E42" i="1"/>
  <c r="E126" i="2" s="1"/>
  <c r="E40" i="1"/>
  <c r="E124" i="2" s="1"/>
  <c r="E38" i="1"/>
  <c r="F38" i="1" s="1"/>
  <c r="G38" i="1" s="1"/>
  <c r="I38" i="1" s="1"/>
  <c r="E36" i="1"/>
  <c r="E120" i="2" s="1"/>
  <c r="E34" i="1"/>
  <c r="F34" i="1" s="1"/>
  <c r="G34" i="1" s="1"/>
  <c r="I34" i="1" s="1"/>
  <c r="E32" i="1"/>
  <c r="F32" i="1" s="1"/>
  <c r="E30" i="1"/>
  <c r="E114" i="2" s="1"/>
  <c r="E28" i="1"/>
  <c r="E112" i="2" s="1"/>
  <c r="E26" i="1"/>
  <c r="E110" i="2" s="1"/>
  <c r="E24" i="1"/>
  <c r="F24" i="1" s="1"/>
  <c r="E22" i="1"/>
  <c r="F22" i="1" s="1"/>
  <c r="K214" i="1"/>
  <c r="K209" i="1"/>
  <c r="K203" i="1"/>
  <c r="O202" i="4"/>
  <c r="K202" i="4"/>
  <c r="F35" i="1"/>
  <c r="E108" i="2"/>
  <c r="E87" i="2"/>
  <c r="E104" i="2"/>
  <c r="K206" i="4"/>
  <c r="O206" i="4"/>
  <c r="K165" i="4"/>
  <c r="O165" i="4"/>
  <c r="K198" i="4"/>
  <c r="O198" i="4"/>
  <c r="K187" i="1"/>
  <c r="O184" i="4"/>
  <c r="K184" i="4"/>
  <c r="E118" i="2"/>
  <c r="E129" i="2"/>
  <c r="E128" i="2"/>
  <c r="O190" i="4"/>
  <c r="K190" i="4"/>
  <c r="K192" i="4"/>
  <c r="O192" i="4"/>
  <c r="E88" i="2"/>
  <c r="K193" i="1"/>
  <c r="F23" i="1"/>
  <c r="F39" i="1"/>
  <c r="F47" i="1"/>
  <c r="E132" i="2"/>
  <c r="E116" i="2"/>
  <c r="E188" i="2"/>
  <c r="E117" i="2"/>
  <c r="E187" i="2"/>
  <c r="E134" i="2"/>
  <c r="E137" i="2"/>
  <c r="E121" i="2"/>
  <c r="E105" i="2"/>
  <c r="G27" i="1"/>
  <c r="I27" i="1" s="1"/>
  <c r="K207" i="1"/>
  <c r="G23" i="1"/>
  <c r="I23" i="1" s="1"/>
  <c r="F51" i="1"/>
  <c r="E135" i="2"/>
  <c r="G47" i="1"/>
  <c r="I47" i="1"/>
  <c r="O200" i="4"/>
  <c r="G39" i="1"/>
  <c r="I39" i="1" s="1"/>
  <c r="G50" i="1"/>
  <c r="I50" i="1" s="1"/>
  <c r="E169" i="2"/>
  <c r="F25" i="1"/>
  <c r="G25" i="1" s="1"/>
  <c r="I25" i="1" s="1"/>
  <c r="E127" i="2"/>
  <c r="O181" i="4"/>
  <c r="K181" i="4"/>
  <c r="G228" i="1"/>
  <c r="K228" i="1"/>
  <c r="E111" i="3"/>
  <c r="F111" i="3" s="1"/>
  <c r="G111" i="3" s="1"/>
  <c r="I111" i="3" s="1"/>
  <c r="K189" i="4"/>
  <c r="E26" i="4"/>
  <c r="F26" i="4"/>
  <c r="G26" i="4"/>
  <c r="E57" i="4"/>
  <c r="F57" i="4"/>
  <c r="E72" i="4"/>
  <c r="F72" i="4"/>
  <c r="G72" i="4"/>
  <c r="E79" i="4"/>
  <c r="F79" i="4"/>
  <c r="G79" i="4"/>
  <c r="E86" i="4"/>
  <c r="F86" i="4"/>
  <c r="G86" i="4"/>
  <c r="E119" i="4"/>
  <c r="F119" i="4"/>
  <c r="G119" i="4"/>
  <c r="I119" i="4"/>
  <c r="E134" i="4"/>
  <c r="F134" i="4"/>
  <c r="G134" i="4"/>
  <c r="J134" i="4"/>
  <c r="E142" i="4"/>
  <c r="F142" i="4"/>
  <c r="G142" i="4"/>
  <c r="J142" i="4"/>
  <c r="E147" i="4"/>
  <c r="F147" i="4"/>
  <c r="G147" i="4"/>
  <c r="E157" i="4"/>
  <c r="F157" i="4"/>
  <c r="G157" i="4"/>
  <c r="K157" i="4"/>
  <c r="E70" i="4"/>
  <c r="F70" i="4"/>
  <c r="G70" i="4"/>
  <c r="E77" i="4"/>
  <c r="F77" i="4"/>
  <c r="E93" i="4"/>
  <c r="F93" i="4"/>
  <c r="G93" i="4"/>
  <c r="E101" i="4"/>
  <c r="F101" i="4"/>
  <c r="G101" i="4"/>
  <c r="I101" i="4"/>
  <c r="E104" i="4"/>
  <c r="F104" i="4"/>
  <c r="G104" i="4"/>
  <c r="I104" i="4"/>
  <c r="E109" i="4"/>
  <c r="F109" i="4"/>
  <c r="G109" i="4"/>
  <c r="I109" i="4"/>
  <c r="E112" i="4"/>
  <c r="F112" i="4"/>
  <c r="E117" i="4"/>
  <c r="F117" i="4"/>
  <c r="G117" i="4"/>
  <c r="I117" i="4"/>
  <c r="E131" i="4"/>
  <c r="F131" i="4"/>
  <c r="G131" i="4"/>
  <c r="J131" i="4"/>
  <c r="E139" i="4"/>
  <c r="F139" i="4"/>
  <c r="G139" i="4"/>
  <c r="J139" i="4"/>
  <c r="E149" i="4"/>
  <c r="F149" i="4"/>
  <c r="G149" i="4"/>
  <c r="E154" i="4"/>
  <c r="F154" i="4"/>
  <c r="G154" i="4"/>
  <c r="K154" i="4"/>
  <c r="E23" i="4"/>
  <c r="F23" i="4"/>
  <c r="E49" i="4"/>
  <c r="F49" i="4"/>
  <c r="G49" i="4"/>
  <c r="E52" i="4"/>
  <c r="F52" i="4"/>
  <c r="G52" i="4"/>
  <c r="E62" i="4"/>
  <c r="F62" i="4"/>
  <c r="E68" i="4"/>
  <c r="F68" i="4"/>
  <c r="G68" i="4"/>
  <c r="E84" i="4"/>
  <c r="F84" i="4"/>
  <c r="G84" i="4"/>
  <c r="E89" i="4"/>
  <c r="F89" i="4"/>
  <c r="G89" i="4"/>
  <c r="I89" i="4"/>
  <c r="E96" i="4"/>
  <c r="F96" i="4"/>
  <c r="E120" i="4"/>
  <c r="F120" i="4"/>
  <c r="G120" i="4"/>
  <c r="I120" i="4"/>
  <c r="E122" i="4"/>
  <c r="F122" i="4"/>
  <c r="G122" i="4"/>
  <c r="J122" i="4"/>
  <c r="E124" i="4"/>
  <c r="F124" i="4"/>
  <c r="G124" i="4"/>
  <c r="I124" i="4"/>
  <c r="E126" i="4"/>
  <c r="F126" i="4"/>
  <c r="G126" i="4"/>
  <c r="J126" i="4"/>
  <c r="E128" i="4"/>
  <c r="F128" i="4"/>
  <c r="G128" i="4"/>
  <c r="I128" i="4"/>
  <c r="E136" i="4"/>
  <c r="F136" i="4"/>
  <c r="G136" i="4"/>
  <c r="J136" i="4"/>
  <c r="E144" i="4"/>
  <c r="F144" i="4"/>
  <c r="G144" i="4"/>
  <c r="I144" i="4"/>
  <c r="E151" i="4"/>
  <c r="F151" i="4"/>
  <c r="G151" i="4"/>
  <c r="K151" i="4"/>
  <c r="E159" i="4"/>
  <c r="F159" i="4"/>
  <c r="G159" i="4"/>
  <c r="K159" i="4"/>
  <c r="E169" i="4"/>
  <c r="F169" i="4"/>
  <c r="G169" i="4"/>
  <c r="E92" i="4"/>
  <c r="F92" i="4"/>
  <c r="E97" i="4"/>
  <c r="F97" i="4"/>
  <c r="G97" i="4"/>
  <c r="J97" i="4"/>
  <c r="E100" i="4"/>
  <c r="F100" i="4"/>
  <c r="E105" i="4"/>
  <c r="F105" i="4"/>
  <c r="G105" i="4"/>
  <c r="J105" i="4"/>
  <c r="E108" i="4"/>
  <c r="F108" i="4"/>
  <c r="E113" i="4"/>
  <c r="F113" i="4"/>
  <c r="G113" i="4"/>
  <c r="I113" i="4"/>
  <c r="E116" i="4"/>
  <c r="F116" i="4"/>
  <c r="G116" i="4"/>
  <c r="I116" i="4"/>
  <c r="E135" i="4"/>
  <c r="F135" i="4"/>
  <c r="G135" i="4"/>
  <c r="J135" i="4"/>
  <c r="E143" i="4"/>
  <c r="F143" i="4"/>
  <c r="G143" i="4"/>
  <c r="I143" i="4"/>
  <c r="E150" i="4"/>
  <c r="F150" i="4"/>
  <c r="G150" i="4"/>
  <c r="K150" i="4"/>
  <c r="E158" i="4"/>
  <c r="F158" i="4"/>
  <c r="G158" i="4"/>
  <c r="K158" i="4"/>
  <c r="E172" i="4"/>
  <c r="F172" i="4"/>
  <c r="G172" i="4"/>
  <c r="J172" i="4"/>
  <c r="E174" i="4"/>
  <c r="F174" i="4"/>
  <c r="G174" i="4"/>
  <c r="J174" i="4"/>
  <c r="E176" i="4"/>
  <c r="F176" i="4"/>
  <c r="G176" i="4"/>
  <c r="E178" i="4"/>
  <c r="F178" i="4"/>
  <c r="G178" i="4"/>
  <c r="E180" i="4"/>
  <c r="F180" i="4"/>
  <c r="G180" i="4"/>
  <c r="E186" i="4"/>
  <c r="F186" i="4"/>
  <c r="G186" i="4"/>
  <c r="K186" i="4"/>
  <c r="E188" i="4"/>
  <c r="F188" i="4"/>
  <c r="G188" i="4"/>
  <c r="J188" i="4"/>
  <c r="E35" i="4"/>
  <c r="F35" i="4"/>
  <c r="E56" i="4"/>
  <c r="F56" i="4"/>
  <c r="G56" i="4"/>
  <c r="E67" i="4"/>
  <c r="F67" i="4"/>
  <c r="G67" i="4"/>
  <c r="E132" i="4"/>
  <c r="F132" i="4"/>
  <c r="G132" i="4"/>
  <c r="J132" i="4"/>
  <c r="E140" i="4"/>
  <c r="F140" i="4"/>
  <c r="G140" i="4"/>
  <c r="J140" i="4"/>
  <c r="E155" i="4"/>
  <c r="F155" i="4"/>
  <c r="G155" i="4"/>
  <c r="K155" i="4"/>
  <c r="E120" i="3"/>
  <c r="F120" i="3" s="1"/>
  <c r="G120" i="3" s="1"/>
  <c r="N120" i="3" s="1"/>
  <c r="E166" i="4"/>
  <c r="F166" i="4"/>
  <c r="G166" i="4"/>
  <c r="E163" i="4"/>
  <c r="F163" i="4"/>
  <c r="G163" i="4"/>
  <c r="K163" i="4"/>
  <c r="E146" i="4"/>
  <c r="F146" i="4"/>
  <c r="G146" i="4"/>
  <c r="E133" i="4"/>
  <c r="F133" i="4"/>
  <c r="G133" i="4"/>
  <c r="J133" i="4"/>
  <c r="E130" i="4"/>
  <c r="F130" i="4"/>
  <c r="G130" i="4"/>
  <c r="J130" i="4"/>
  <c r="E103" i="4"/>
  <c r="F103" i="4"/>
  <c r="G103" i="4"/>
  <c r="I103" i="4"/>
  <c r="E99" i="4"/>
  <c r="F99" i="4"/>
  <c r="G99" i="4"/>
  <c r="J99" i="4"/>
  <c r="E95" i="4"/>
  <c r="F95" i="4"/>
  <c r="E82" i="4"/>
  <c r="F82" i="4"/>
  <c r="E43" i="4"/>
  <c r="F43" i="4"/>
  <c r="G43" i="4"/>
  <c r="E38" i="4"/>
  <c r="F38" i="4"/>
  <c r="G38" i="4"/>
  <c r="E24" i="4"/>
  <c r="F24" i="4"/>
  <c r="E87" i="4"/>
  <c r="F87" i="4"/>
  <c r="E85" i="4"/>
  <c r="F85" i="4"/>
  <c r="G85" i="4"/>
  <c r="G80" i="4"/>
  <c r="E78" i="4"/>
  <c r="F78" i="4"/>
  <c r="G78" i="4"/>
  <c r="G73" i="4"/>
  <c r="E71" i="4"/>
  <c r="F71" i="4"/>
  <c r="G71" i="4"/>
  <c r="E69" i="4"/>
  <c r="F69" i="4"/>
  <c r="G69" i="4"/>
  <c r="E63" i="4"/>
  <c r="F63" i="4"/>
  <c r="E50" i="4"/>
  <c r="F50" i="4"/>
  <c r="E25" i="4"/>
  <c r="F25" i="4"/>
  <c r="E28" i="4"/>
  <c r="F28" i="4"/>
  <c r="E31" i="4"/>
  <c r="F31" i="4"/>
  <c r="E45" i="4"/>
  <c r="F45" i="4"/>
  <c r="G45" i="4"/>
  <c r="G48" i="4"/>
  <c r="E58" i="4"/>
  <c r="F58" i="4"/>
  <c r="E60" i="4"/>
  <c r="F60" i="4"/>
  <c r="G60" i="4"/>
  <c r="E65" i="4"/>
  <c r="F65" i="4"/>
  <c r="G23" i="4"/>
  <c r="E33" i="4"/>
  <c r="F33" i="4"/>
  <c r="G33" i="4"/>
  <c r="E36" i="4"/>
  <c r="F36" i="4"/>
  <c r="G36" i="4"/>
  <c r="G37" i="4"/>
  <c r="E39" i="4"/>
  <c r="F39" i="4"/>
  <c r="G39" i="4"/>
  <c r="G50" i="4"/>
  <c r="E53" i="4"/>
  <c r="F53" i="4"/>
  <c r="G53" i="4"/>
  <c r="G63" i="4"/>
  <c r="E22" i="4"/>
  <c r="F22" i="4"/>
  <c r="G22" i="4"/>
  <c r="G25" i="4"/>
  <c r="E27" i="4"/>
  <c r="F27" i="4"/>
  <c r="G27" i="4"/>
  <c r="G28" i="4"/>
  <c r="G31" i="4"/>
  <c r="E41" i="4"/>
  <c r="F41" i="4"/>
  <c r="G41" i="4"/>
  <c r="E44" i="4"/>
  <c r="F44" i="4"/>
  <c r="G44" i="4"/>
  <c r="E47" i="4"/>
  <c r="F47" i="4"/>
  <c r="G47" i="4"/>
  <c r="G58" i="4"/>
  <c r="G65" i="4"/>
  <c r="E74" i="4"/>
  <c r="F74" i="4"/>
  <c r="G74" i="4"/>
  <c r="E76" i="4"/>
  <c r="F76" i="4"/>
  <c r="G76" i="4"/>
  <c r="G77" i="4"/>
  <c r="E81" i="4"/>
  <c r="F81" i="4"/>
  <c r="G81" i="4"/>
  <c r="G82" i="4"/>
  <c r="E88" i="4"/>
  <c r="F88" i="4"/>
  <c r="E90" i="4"/>
  <c r="F90" i="4"/>
  <c r="G24" i="4"/>
  <c r="G30" i="4"/>
  <c r="E34" i="4"/>
  <c r="F34" i="4"/>
  <c r="G34" i="4"/>
  <c r="G35" i="4"/>
  <c r="E40" i="4"/>
  <c r="F40" i="4"/>
  <c r="G40" i="4"/>
  <c r="E46" i="4"/>
  <c r="F46" i="4"/>
  <c r="G46" i="4"/>
  <c r="E51" i="4"/>
  <c r="F51" i="4"/>
  <c r="G51" i="4"/>
  <c r="G55" i="4"/>
  <c r="G62" i="4"/>
  <c r="E21" i="4"/>
  <c r="F21" i="4"/>
  <c r="G21" i="4"/>
  <c r="E29" i="4"/>
  <c r="F29" i="4"/>
  <c r="G29" i="4"/>
  <c r="G32" i="4"/>
  <c r="E42" i="4"/>
  <c r="F42" i="4"/>
  <c r="G42" i="4"/>
  <c r="E48" i="4"/>
  <c r="F48" i="4"/>
  <c r="E54" i="4"/>
  <c r="F54" i="4"/>
  <c r="G54" i="4"/>
  <c r="G57" i="4"/>
  <c r="G59" i="4"/>
  <c r="E61" i="4"/>
  <c r="F61" i="4"/>
  <c r="G61" i="4"/>
  <c r="G64" i="4"/>
  <c r="E66" i="4"/>
  <c r="F66" i="4"/>
  <c r="G66" i="4"/>
  <c r="E73" i="4"/>
  <c r="F73" i="4"/>
  <c r="E75" i="4"/>
  <c r="F75" i="4"/>
  <c r="G75" i="4"/>
  <c r="E80" i="4"/>
  <c r="F80" i="4"/>
  <c r="E91" i="4"/>
  <c r="F91" i="4"/>
  <c r="G91" i="4"/>
  <c r="G92" i="4"/>
  <c r="J92" i="4"/>
  <c r="G98" i="4"/>
  <c r="J98" i="4"/>
  <c r="G100" i="4"/>
  <c r="I100" i="4"/>
  <c r="G102" i="4"/>
  <c r="I102" i="4"/>
  <c r="G106" i="4"/>
  <c r="I106" i="4"/>
  <c r="G108" i="4"/>
  <c r="I108" i="4"/>
  <c r="G110" i="4"/>
  <c r="J110" i="4"/>
  <c r="G112" i="4"/>
  <c r="I112" i="4"/>
  <c r="G114" i="4"/>
  <c r="I114" i="4"/>
  <c r="O54" i="4"/>
  <c r="I54" i="4"/>
  <c r="O43" i="4"/>
  <c r="I43" i="4"/>
  <c r="O49" i="4"/>
  <c r="I49" i="4"/>
  <c r="I26" i="4"/>
  <c r="O26" i="4"/>
  <c r="O42" i="4"/>
  <c r="I42" i="4"/>
  <c r="O52" i="4"/>
  <c r="I52" i="4"/>
  <c r="I66" i="4"/>
  <c r="O66" i="4"/>
  <c r="O38" i="4"/>
  <c r="I38" i="4"/>
  <c r="I29" i="4"/>
  <c r="O29" i="4"/>
  <c r="I45" i="4"/>
  <c r="O45" i="4"/>
  <c r="O60" i="4"/>
  <c r="I60" i="4"/>
  <c r="I61" i="4"/>
  <c r="O61" i="4"/>
  <c r="O56" i="4"/>
  <c r="I56" i="4"/>
  <c r="C11" i="4"/>
  <c r="I21" i="4"/>
  <c r="O21" i="4"/>
  <c r="C12" i="4"/>
  <c r="C16" i="4"/>
  <c r="I47" i="4"/>
  <c r="O47" i="4"/>
  <c r="J91" i="4"/>
  <c r="O91" i="4"/>
  <c r="O24" i="4"/>
  <c r="I24" i="4"/>
  <c r="O32" i="4"/>
  <c r="I32" i="4"/>
  <c r="O58" i="4"/>
  <c r="I58" i="4"/>
  <c r="O25" i="4"/>
  <c r="I25" i="4"/>
  <c r="I36" i="4"/>
  <c r="O36" i="4"/>
  <c r="I73" i="4"/>
  <c r="O73" i="4"/>
  <c r="O59" i="4"/>
  <c r="I59" i="4"/>
  <c r="O22" i="4"/>
  <c r="I22" i="4"/>
  <c r="G51" i="1"/>
  <c r="I51" i="1" s="1"/>
  <c r="I78" i="4"/>
  <c r="O78" i="4"/>
  <c r="O40" i="4"/>
  <c r="I40" i="4"/>
  <c r="O23" i="4"/>
  <c r="I23" i="4"/>
  <c r="O80" i="4"/>
  <c r="I80" i="4"/>
  <c r="K180" i="4"/>
  <c r="O180" i="4"/>
  <c r="I35" i="4"/>
  <c r="O35" i="4"/>
  <c r="O77" i="4"/>
  <c r="D12" i="4"/>
  <c r="D16" i="4"/>
  <c r="D18" i="4"/>
  <c r="I77" i="4"/>
  <c r="D11" i="4"/>
  <c r="O62" i="4"/>
  <c r="I62" i="4"/>
  <c r="O34" i="4"/>
  <c r="I34" i="4"/>
  <c r="I76" i="4"/>
  <c r="O76" i="4"/>
  <c r="O41" i="4"/>
  <c r="I41" i="4"/>
  <c r="I53" i="4"/>
  <c r="O53" i="4"/>
  <c r="K176" i="4"/>
  <c r="O176" i="4"/>
  <c r="I82" i="4"/>
  <c r="O82" i="4"/>
  <c r="O146" i="4"/>
  <c r="K146" i="4"/>
  <c r="O147" i="4"/>
  <c r="K147" i="4"/>
  <c r="O57" i="4"/>
  <c r="I57" i="4"/>
  <c r="K169" i="4"/>
  <c r="O169" i="4"/>
  <c r="O44" i="4"/>
  <c r="I44" i="4"/>
  <c r="O85" i="4"/>
  <c r="I85" i="4"/>
  <c r="O166" i="4"/>
  <c r="K166" i="4"/>
  <c r="O178" i="4"/>
  <c r="K178" i="4"/>
  <c r="O75" i="4"/>
  <c r="I75" i="4"/>
  <c r="I55" i="4"/>
  <c r="O55" i="4"/>
  <c r="O30" i="4"/>
  <c r="I30" i="4"/>
  <c r="I74" i="4"/>
  <c r="O74" i="4"/>
  <c r="I31" i="4"/>
  <c r="O31" i="4"/>
  <c r="O50" i="4"/>
  <c r="I50" i="4"/>
  <c r="I67" i="4"/>
  <c r="O67" i="4"/>
  <c r="O149" i="4"/>
  <c r="K149" i="4"/>
  <c r="J93" i="4"/>
  <c r="O93" i="4"/>
  <c r="O86" i="4"/>
  <c r="J86" i="4"/>
  <c r="I33" i="4"/>
  <c r="O33" i="4"/>
  <c r="I63" i="4"/>
  <c r="O63" i="4"/>
  <c r="O65" i="4"/>
  <c r="I65" i="4"/>
  <c r="O28" i="4"/>
  <c r="I28" i="4"/>
  <c r="O69" i="4"/>
  <c r="I69" i="4"/>
  <c r="O46" i="4"/>
  <c r="I46" i="4"/>
  <c r="O48" i="4"/>
  <c r="I48" i="4"/>
  <c r="I81" i="4"/>
  <c r="O81" i="4"/>
  <c r="I39" i="4"/>
  <c r="O39" i="4"/>
  <c r="I84" i="4"/>
  <c r="O84" i="4"/>
  <c r="I79" i="4"/>
  <c r="O79" i="4"/>
  <c r="O64" i="4"/>
  <c r="I64" i="4"/>
  <c r="I51" i="4"/>
  <c r="O51" i="4"/>
  <c r="I27" i="4"/>
  <c r="O27" i="4"/>
  <c r="I37" i="4"/>
  <c r="O37" i="4"/>
  <c r="I71" i="4"/>
  <c r="O71" i="4"/>
  <c r="I68" i="4"/>
  <c r="O68" i="4"/>
  <c r="O70" i="4"/>
  <c r="I70" i="4"/>
  <c r="O72" i="4"/>
  <c r="I72" i="4"/>
  <c r="P45" i="4"/>
  <c r="P77" i="4"/>
  <c r="P43" i="4"/>
  <c r="P58" i="4"/>
  <c r="P150" i="4"/>
  <c r="P172" i="4"/>
  <c r="P207" i="4"/>
  <c r="P78" i="4"/>
  <c r="P180" i="4"/>
  <c r="P204" i="4"/>
  <c r="P59" i="4"/>
  <c r="P155" i="4"/>
  <c r="P182" i="4"/>
  <c r="P22" i="4"/>
  <c r="P79" i="4"/>
  <c r="P173" i="4"/>
  <c r="P81" i="4"/>
  <c r="P154" i="4"/>
  <c r="P26" i="4"/>
  <c r="P183" i="4"/>
  <c r="P66" i="4"/>
  <c r="P187" i="4"/>
  <c r="P86" i="4"/>
  <c r="P176" i="4"/>
  <c r="P49" i="4"/>
  <c r="P47" i="4"/>
  <c r="P60" i="4"/>
  <c r="P178" i="4"/>
  <c r="P80" i="4"/>
  <c r="D15" i="4"/>
  <c r="C18" i="4"/>
  <c r="P157" i="4"/>
  <c r="P30" i="4"/>
  <c r="P21" i="4"/>
  <c r="P53" i="4"/>
  <c r="P85" i="4"/>
  <c r="P51" i="4"/>
  <c r="P67" i="4"/>
  <c r="P156" i="4"/>
  <c r="P186" i="4"/>
  <c r="P34" i="4"/>
  <c r="P93" i="4"/>
  <c r="P185" i="4"/>
  <c r="P68" i="4"/>
  <c r="P159" i="4"/>
  <c r="P192" i="4"/>
  <c r="P38" i="4"/>
  <c r="P126" i="4"/>
  <c r="P179" i="4"/>
  <c r="P29" i="4"/>
  <c r="P61" i="4"/>
  <c r="P27" i="4"/>
  <c r="P28" i="4"/>
  <c r="P76" i="4"/>
  <c r="P160" i="4"/>
  <c r="P194" i="4"/>
  <c r="P50" i="4"/>
  <c r="P151" i="4"/>
  <c r="P190" i="4"/>
  <c r="P32" i="4"/>
  <c r="P82" i="4"/>
  <c r="P165" i="4"/>
  <c r="P25" i="4"/>
  <c r="P23" i="4"/>
  <c r="P74" i="4"/>
  <c r="P191" i="4"/>
  <c r="P147" i="4"/>
  <c r="P24" i="4"/>
  <c r="P162" i="4"/>
  <c r="P206" i="4"/>
  <c r="P161" i="4"/>
  <c r="P195" i="4"/>
  <c r="P166" i="4"/>
  <c r="P200" i="4"/>
  <c r="P52" i="4"/>
  <c r="P152" i="4"/>
  <c r="P33" i="4"/>
  <c r="P31" i="4"/>
  <c r="P83" i="4"/>
  <c r="P197" i="4"/>
  <c r="P163" i="4"/>
  <c r="P40" i="4"/>
  <c r="P168" i="4"/>
  <c r="P46" i="4"/>
  <c r="P167" i="4"/>
  <c r="P37" i="4"/>
  <c r="P35" i="4"/>
  <c r="P202" i="4"/>
  <c r="P171" i="4"/>
  <c r="P48" i="4"/>
  <c r="P54" i="4"/>
  <c r="P170" i="4"/>
  <c r="P41" i="4"/>
  <c r="P57" i="4"/>
  <c r="P75" i="4"/>
  <c r="P70" i="4"/>
  <c r="P64" i="4"/>
  <c r="P73" i="4"/>
  <c r="P91" i="4"/>
  <c r="P174" i="4"/>
  <c r="P56" i="4"/>
  <c r="P158" i="4"/>
  <c r="P44" i="4"/>
  <c r="P148" i="4"/>
  <c r="P149" i="4"/>
  <c r="P71" i="4"/>
  <c r="P153" i="4"/>
  <c r="P39" i="4"/>
  <c r="P146" i="4"/>
  <c r="P205" i="4"/>
  <c r="P175" i="4"/>
  <c r="P177" i="4"/>
  <c r="P63" i="4"/>
  <c r="P181" i="4"/>
  <c r="P42" i="4"/>
  <c r="P199" i="4"/>
  <c r="P55" i="4"/>
  <c r="P188" i="4"/>
  <c r="P184" i="4"/>
  <c r="P65" i="4"/>
  <c r="P36" i="4"/>
  <c r="P164" i="4"/>
  <c r="P62" i="4"/>
  <c r="P193" i="4"/>
  <c r="P84" i="4"/>
  <c r="P198" i="4"/>
  <c r="P72" i="4"/>
  <c r="P189" i="4"/>
  <c r="P69" i="4"/>
  <c r="P196" i="4"/>
  <c r="P201" i="4"/>
  <c r="P169" i="4"/>
  <c r="P203" i="4"/>
  <c r="O119" i="4"/>
  <c r="O125" i="4"/>
  <c r="O128" i="4"/>
  <c r="O144" i="4"/>
  <c r="O114" i="4"/>
  <c r="O96" i="4"/>
  <c r="O135" i="4"/>
  <c r="C15" i="4"/>
  <c r="O123" i="4"/>
  <c r="O153" i="4"/>
  <c r="O130" i="4"/>
  <c r="O150" i="4"/>
  <c r="O116" i="4"/>
  <c r="O97" i="4"/>
  <c r="O137" i="4"/>
  <c r="O95" i="4"/>
  <c r="O94" i="4"/>
  <c r="O102" i="4"/>
  <c r="O132" i="4"/>
  <c r="O154" i="4"/>
  <c r="O117" i="4"/>
  <c r="O110" i="4"/>
  <c r="O139" i="4"/>
  <c r="O103" i="4"/>
  <c r="O108" i="4"/>
  <c r="O105" i="4"/>
  <c r="O136" i="4"/>
  <c r="O90" i="4"/>
  <c r="O151" i="4"/>
  <c r="O113" i="4"/>
  <c r="O143" i="4"/>
  <c r="O109" i="4"/>
  <c r="O138" i="4"/>
  <c r="O87" i="4"/>
  <c r="O145" i="4"/>
  <c r="O133" i="4"/>
  <c r="O141" i="4"/>
  <c r="O122" i="4"/>
  <c r="O140" i="4"/>
  <c r="O88" i="4"/>
  <c r="O152" i="4"/>
  <c r="O124" i="4"/>
  <c r="O89" i="4"/>
  <c r="O112" i="4"/>
  <c r="O134" i="4"/>
  <c r="O142" i="4"/>
  <c r="O92" i="4"/>
  <c r="O99" i="4"/>
  <c r="O101" i="4"/>
  <c r="O127" i="4"/>
  <c r="O104" i="4"/>
  <c r="O107" i="4"/>
  <c r="O118" i="4"/>
  <c r="O98" i="4"/>
  <c r="O129" i="4"/>
  <c r="O115" i="4"/>
  <c r="O111" i="4"/>
  <c r="O120" i="4"/>
  <c r="O100" i="4"/>
  <c r="O131" i="4"/>
  <c r="O121" i="4"/>
  <c r="O106" i="4"/>
  <c r="W4" i="1" l="1"/>
  <c r="G242" i="1"/>
  <c r="K242" i="1" s="1"/>
  <c r="P242" i="1"/>
  <c r="R242" i="1" s="1"/>
  <c r="T242" i="1" s="1"/>
  <c r="G241" i="1"/>
  <c r="K241" i="1" s="1"/>
  <c r="P241" i="1"/>
  <c r="R241" i="1" s="1"/>
  <c r="T241" i="1" s="1"/>
  <c r="G240" i="1"/>
  <c r="K240" i="1" s="1"/>
  <c r="P240" i="1"/>
  <c r="R240" i="1" s="1"/>
  <c r="T240" i="1" s="1"/>
  <c r="W18" i="1"/>
  <c r="P82" i="1"/>
  <c r="R82" i="1" s="1"/>
  <c r="T82" i="1" s="1"/>
  <c r="P60" i="1"/>
  <c r="R60" i="1" s="1"/>
  <c r="T60" i="1" s="1"/>
  <c r="W3" i="1"/>
  <c r="W10" i="1"/>
  <c r="P51" i="1"/>
  <c r="R51" i="1" s="1"/>
  <c r="T51" i="1" s="1"/>
  <c r="P35" i="1"/>
  <c r="P38" i="1"/>
  <c r="R38" i="1" s="1"/>
  <c r="T38" i="1" s="1"/>
  <c r="P61" i="1"/>
  <c r="R61" i="1" s="1"/>
  <c r="T61" i="1" s="1"/>
  <c r="P37" i="1"/>
  <c r="P53" i="1"/>
  <c r="R53" i="1" s="1"/>
  <c r="T53" i="1" s="1"/>
  <c r="P214" i="1"/>
  <c r="R214" i="1" s="1"/>
  <c r="T214" i="1" s="1"/>
  <c r="P162" i="1"/>
  <c r="R162" i="1" s="1"/>
  <c r="T162" i="1" s="1"/>
  <c r="P55" i="1"/>
  <c r="W34" i="1"/>
  <c r="P228" i="1"/>
  <c r="R228" i="1" s="1"/>
  <c r="T228" i="1" s="1"/>
  <c r="P209" i="1"/>
  <c r="R209" i="1" s="1"/>
  <c r="T209" i="1" s="1"/>
  <c r="P168" i="1"/>
  <c r="R168" i="1" s="1"/>
  <c r="T168" i="1" s="1"/>
  <c r="W26" i="1"/>
  <c r="E96" i="3"/>
  <c r="F96" i="3" s="1"/>
  <c r="E160" i="3"/>
  <c r="F160" i="3" s="1"/>
  <c r="G160" i="3" s="1"/>
  <c r="L160" i="3" s="1"/>
  <c r="E192" i="3"/>
  <c r="F192" i="3" s="1"/>
  <c r="G192" i="3" s="1"/>
  <c r="O192" i="3" s="1"/>
  <c r="E22" i="3"/>
  <c r="F22" i="3" s="1"/>
  <c r="G22" i="3" s="1"/>
  <c r="O22" i="3" s="1"/>
  <c r="E181" i="3"/>
  <c r="F181" i="3" s="1"/>
  <c r="G181" i="3" s="1"/>
  <c r="O181" i="3" s="1"/>
  <c r="E171" i="3"/>
  <c r="F171" i="3" s="1"/>
  <c r="G171" i="3" s="1"/>
  <c r="O171" i="3" s="1"/>
  <c r="E165" i="3"/>
  <c r="F165" i="3" s="1"/>
  <c r="G165" i="3" s="1"/>
  <c r="O165" i="3" s="1"/>
  <c r="E86" i="3"/>
  <c r="F86" i="3" s="1"/>
  <c r="G86" i="3" s="1"/>
  <c r="O86" i="3" s="1"/>
  <c r="E83" i="3"/>
  <c r="F83" i="3" s="1"/>
  <c r="G83" i="3" s="1"/>
  <c r="O83" i="3" s="1"/>
  <c r="E79" i="3"/>
  <c r="F79" i="3" s="1"/>
  <c r="G79" i="3" s="1"/>
  <c r="O79" i="3" s="1"/>
  <c r="E70" i="3"/>
  <c r="F70" i="3" s="1"/>
  <c r="G70" i="3" s="1"/>
  <c r="O70" i="3" s="1"/>
  <c r="E67" i="3"/>
  <c r="F67" i="3" s="1"/>
  <c r="G67" i="3" s="1"/>
  <c r="O67" i="3" s="1"/>
  <c r="E63" i="3"/>
  <c r="F63" i="3" s="1"/>
  <c r="G63" i="3" s="1"/>
  <c r="O63" i="3" s="1"/>
  <c r="E54" i="3"/>
  <c r="F54" i="3" s="1"/>
  <c r="G54" i="3" s="1"/>
  <c r="O54" i="3" s="1"/>
  <c r="E48" i="3"/>
  <c r="F48" i="3" s="1"/>
  <c r="G48" i="3" s="1"/>
  <c r="O48" i="3" s="1"/>
  <c r="E45" i="3"/>
  <c r="F45" i="3" s="1"/>
  <c r="G45" i="3" s="1"/>
  <c r="O45" i="3" s="1"/>
  <c r="E42" i="3"/>
  <c r="F42" i="3" s="1"/>
  <c r="G42" i="3" s="1"/>
  <c r="O42" i="3" s="1"/>
  <c r="E36" i="3"/>
  <c r="F36" i="3" s="1"/>
  <c r="G36" i="3" s="1"/>
  <c r="O36" i="3" s="1"/>
  <c r="E32" i="3"/>
  <c r="F32" i="3" s="1"/>
  <c r="G32" i="3" s="1"/>
  <c r="O32" i="3" s="1"/>
  <c r="E29" i="3"/>
  <c r="F29" i="3" s="1"/>
  <c r="G29" i="3" s="1"/>
  <c r="O29" i="3" s="1"/>
  <c r="E21" i="3"/>
  <c r="F21" i="3" s="1"/>
  <c r="G21" i="3" s="1"/>
  <c r="E172" i="3"/>
  <c r="F172" i="3" s="1"/>
  <c r="G172" i="3" s="1"/>
  <c r="L172" i="3" s="1"/>
  <c r="E163" i="3"/>
  <c r="F163" i="3" s="1"/>
  <c r="G163" i="3" s="1"/>
  <c r="L163" i="3" s="1"/>
  <c r="E143" i="3"/>
  <c r="F143" i="3" s="1"/>
  <c r="G143" i="3" s="1"/>
  <c r="I143" i="3" s="1"/>
  <c r="E140" i="3"/>
  <c r="F140" i="3" s="1"/>
  <c r="G140" i="3" s="1"/>
  <c r="J140" i="3" s="1"/>
  <c r="E133" i="3"/>
  <c r="F133" i="3" s="1"/>
  <c r="G133" i="3" s="1"/>
  <c r="J133" i="3" s="1"/>
  <c r="E130" i="3"/>
  <c r="F130" i="3" s="1"/>
  <c r="G130" i="3" s="1"/>
  <c r="K130" i="3" s="1"/>
  <c r="E126" i="3"/>
  <c r="F126" i="3" s="1"/>
  <c r="G126" i="3" s="1"/>
  <c r="L126" i="3" s="1"/>
  <c r="E113" i="3"/>
  <c r="F113" i="3" s="1"/>
  <c r="G113" i="3" s="1"/>
  <c r="N113" i="3" s="1"/>
  <c r="E101" i="3"/>
  <c r="F101" i="3" s="1"/>
  <c r="G101" i="3" s="1"/>
  <c r="K101" i="3" s="1"/>
  <c r="E235" i="3"/>
  <c r="F235" i="3" s="1"/>
  <c r="G235" i="3" s="1"/>
  <c r="O235" i="3" s="1"/>
  <c r="E229" i="3"/>
  <c r="F229" i="3" s="1"/>
  <c r="G229" i="3" s="1"/>
  <c r="O229" i="3" s="1"/>
  <c r="E224" i="3"/>
  <c r="F224" i="3" s="1"/>
  <c r="G224" i="3" s="1"/>
  <c r="O224" i="3" s="1"/>
  <c r="E209" i="3"/>
  <c r="F209" i="3" s="1"/>
  <c r="G209" i="3" s="1"/>
  <c r="O209" i="3" s="1"/>
  <c r="E239" i="3"/>
  <c r="F239" i="3" s="1"/>
  <c r="G239" i="3" s="1"/>
  <c r="O239" i="3" s="1"/>
  <c r="E216" i="3"/>
  <c r="F216" i="3" s="1"/>
  <c r="G216" i="3" s="1"/>
  <c r="O216" i="3" s="1"/>
  <c r="E162" i="3"/>
  <c r="F162" i="3" s="1"/>
  <c r="G162" i="3" s="1"/>
  <c r="L162" i="3" s="1"/>
  <c r="E179" i="3"/>
  <c r="F179" i="3" s="1"/>
  <c r="G179" i="3" s="1"/>
  <c r="L179" i="3" s="1"/>
  <c r="E194" i="3"/>
  <c r="F194" i="3" s="1"/>
  <c r="G194" i="3" s="1"/>
  <c r="L194" i="3" s="1"/>
  <c r="E146" i="3"/>
  <c r="F146" i="3" s="1"/>
  <c r="G146" i="3" s="1"/>
  <c r="O146" i="3" s="1"/>
  <c r="E73" i="3"/>
  <c r="F73" i="3" s="1"/>
  <c r="G73" i="3" s="1"/>
  <c r="O73" i="3" s="1"/>
  <c r="E57" i="3"/>
  <c r="F57" i="3" s="1"/>
  <c r="G57" i="3" s="1"/>
  <c r="O57" i="3" s="1"/>
  <c r="E51" i="3"/>
  <c r="F51" i="3" s="1"/>
  <c r="G51" i="3" s="1"/>
  <c r="O51" i="3" s="1"/>
  <c r="E25" i="3"/>
  <c r="F25" i="3" s="1"/>
  <c r="G25" i="3" s="1"/>
  <c r="O25" i="3" s="1"/>
  <c r="E187" i="3"/>
  <c r="F187" i="3" s="1"/>
  <c r="G187" i="3" s="1"/>
  <c r="O187" i="3" s="1"/>
  <c r="E154" i="3"/>
  <c r="F154" i="3" s="1"/>
  <c r="G154" i="3" s="1"/>
  <c r="L154" i="3" s="1"/>
  <c r="E150" i="3"/>
  <c r="F150" i="3" s="1"/>
  <c r="G150" i="3" s="1"/>
  <c r="L150" i="3" s="1"/>
  <c r="E136" i="3"/>
  <c r="F136" i="3" s="1"/>
  <c r="G136" i="3" s="1"/>
  <c r="J136" i="3" s="1"/>
  <c r="E123" i="3"/>
  <c r="F123" i="3" s="1"/>
  <c r="G123" i="3" s="1"/>
  <c r="I123" i="3" s="1"/>
  <c r="E116" i="3"/>
  <c r="F116" i="3" s="1"/>
  <c r="G116" i="3" s="1"/>
  <c r="I116" i="3" s="1"/>
  <c r="E108" i="3"/>
  <c r="F108" i="3" s="1"/>
  <c r="G108" i="3" s="1"/>
  <c r="I108" i="3" s="1"/>
  <c r="E104" i="3"/>
  <c r="F104" i="3" s="1"/>
  <c r="G104" i="3" s="1"/>
  <c r="K104" i="3" s="1"/>
  <c r="E95" i="3"/>
  <c r="F95" i="3" s="1"/>
  <c r="E89" i="3"/>
  <c r="F89" i="3" s="1"/>
  <c r="G89" i="3" s="1"/>
  <c r="N89" i="3" s="1"/>
  <c r="E240" i="3"/>
  <c r="F240" i="3" s="1"/>
  <c r="G240" i="3" s="1"/>
  <c r="O240" i="3" s="1"/>
  <c r="E232" i="3"/>
  <c r="F232" i="3" s="1"/>
  <c r="G232" i="3" s="1"/>
  <c r="O232" i="3" s="1"/>
  <c r="E218" i="3"/>
  <c r="F218" i="3" s="1"/>
  <c r="G218" i="3" s="1"/>
  <c r="O218" i="3" s="1"/>
  <c r="E215" i="3"/>
  <c r="F215" i="3" s="1"/>
  <c r="G215" i="3" s="1"/>
  <c r="O215" i="3" s="1"/>
  <c r="E100" i="3"/>
  <c r="F100" i="3" s="1"/>
  <c r="G100" i="3" s="1"/>
  <c r="K100" i="3" s="1"/>
  <c r="E164" i="3"/>
  <c r="F164" i="3" s="1"/>
  <c r="G164" i="3" s="1"/>
  <c r="L164" i="3" s="1"/>
  <c r="E183" i="3"/>
  <c r="F183" i="3" s="1"/>
  <c r="G183" i="3" s="1"/>
  <c r="L183" i="3" s="1"/>
  <c r="E200" i="3"/>
  <c r="F200" i="3" s="1"/>
  <c r="G200" i="3" s="1"/>
  <c r="O200" i="3" s="1"/>
  <c r="E180" i="3"/>
  <c r="F180" i="3" s="1"/>
  <c r="G180" i="3" s="1"/>
  <c r="O180" i="3" s="1"/>
  <c r="E169" i="3"/>
  <c r="F169" i="3" s="1"/>
  <c r="G169" i="3" s="1"/>
  <c r="O169" i="3" s="1"/>
  <c r="E82" i="3"/>
  <c r="F82" i="3" s="1"/>
  <c r="G82" i="3" s="1"/>
  <c r="O82" i="3" s="1"/>
  <c r="E76" i="3"/>
  <c r="F76" i="3" s="1"/>
  <c r="G76" i="3" s="1"/>
  <c r="O76" i="3" s="1"/>
  <c r="E66" i="3"/>
  <c r="F66" i="3" s="1"/>
  <c r="G66" i="3" s="1"/>
  <c r="O66" i="3" s="1"/>
  <c r="E60" i="3"/>
  <c r="F60" i="3" s="1"/>
  <c r="G60" i="3" s="1"/>
  <c r="O60" i="3" s="1"/>
  <c r="E47" i="3"/>
  <c r="F47" i="3" s="1"/>
  <c r="G47" i="3" s="1"/>
  <c r="O47" i="3" s="1"/>
  <c r="E38" i="3"/>
  <c r="F38" i="3" s="1"/>
  <c r="G38" i="3" s="1"/>
  <c r="O38" i="3" s="1"/>
  <c r="E35" i="3"/>
  <c r="F35" i="3" s="1"/>
  <c r="G35" i="3" s="1"/>
  <c r="O35" i="3" s="1"/>
  <c r="E31" i="3"/>
  <c r="F31" i="3" s="1"/>
  <c r="G31" i="3" s="1"/>
  <c r="O31" i="3" s="1"/>
  <c r="E191" i="3"/>
  <c r="F191" i="3" s="1"/>
  <c r="G191" i="3" s="1"/>
  <c r="L191" i="3" s="1"/>
  <c r="E177" i="3"/>
  <c r="F177" i="3" s="1"/>
  <c r="G177" i="3" s="1"/>
  <c r="N177" i="3" s="1"/>
  <c r="E142" i="3"/>
  <c r="F142" i="3" s="1"/>
  <c r="G142" i="3" s="1"/>
  <c r="L142" i="3" s="1"/>
  <c r="E129" i="3"/>
  <c r="F129" i="3" s="1"/>
  <c r="G129" i="3" s="1"/>
  <c r="K129" i="3" s="1"/>
  <c r="E119" i="3"/>
  <c r="F119" i="3" s="1"/>
  <c r="G119" i="3" s="1"/>
  <c r="I119" i="3" s="1"/>
  <c r="E226" i="3"/>
  <c r="F226" i="3" s="1"/>
  <c r="G226" i="3" s="1"/>
  <c r="O226" i="3" s="1"/>
  <c r="E223" i="3"/>
  <c r="F223" i="3" s="1"/>
  <c r="G223" i="3" s="1"/>
  <c r="O223" i="3" s="1"/>
  <c r="G220" i="3"/>
  <c r="O220" i="3" s="1"/>
  <c r="E238" i="3"/>
  <c r="F238" i="3" s="1"/>
  <c r="G238" i="3" s="1"/>
  <c r="O238" i="3" s="1"/>
  <c r="E90" i="3"/>
  <c r="F90" i="3" s="1"/>
  <c r="E88" i="3"/>
  <c r="F88" i="3" s="1"/>
  <c r="E168" i="3"/>
  <c r="F168" i="3" s="1"/>
  <c r="E186" i="3"/>
  <c r="F186" i="3" s="1"/>
  <c r="G186" i="3" s="1"/>
  <c r="L186" i="3" s="1"/>
  <c r="E196" i="3"/>
  <c r="F196" i="3" s="1"/>
  <c r="G196" i="3" s="1"/>
  <c r="L196" i="3" s="1"/>
  <c r="E149" i="3"/>
  <c r="F149" i="3" s="1"/>
  <c r="G149" i="3" s="1"/>
  <c r="O149" i="3" s="1"/>
  <c r="E93" i="3"/>
  <c r="F93" i="3" s="1"/>
  <c r="G93" i="3" s="1"/>
  <c r="O93" i="3" s="1"/>
  <c r="E85" i="3"/>
  <c r="F85" i="3" s="1"/>
  <c r="G85" i="3" s="1"/>
  <c r="O85" i="3" s="1"/>
  <c r="E78" i="3"/>
  <c r="F78" i="3" s="1"/>
  <c r="G78" i="3" s="1"/>
  <c r="O78" i="3" s="1"/>
  <c r="E72" i="3"/>
  <c r="F72" i="3" s="1"/>
  <c r="G72" i="3" s="1"/>
  <c r="O72" i="3" s="1"/>
  <c r="E69" i="3"/>
  <c r="F69" i="3" s="1"/>
  <c r="G69" i="3" s="1"/>
  <c r="O69" i="3" s="1"/>
  <c r="E62" i="3"/>
  <c r="F62" i="3" s="1"/>
  <c r="G62" i="3" s="1"/>
  <c r="O62" i="3" s="1"/>
  <c r="E56" i="3"/>
  <c r="F56" i="3" s="1"/>
  <c r="G56" i="3" s="1"/>
  <c r="O56" i="3" s="1"/>
  <c r="E53" i="3"/>
  <c r="F53" i="3" s="1"/>
  <c r="G53" i="3" s="1"/>
  <c r="O53" i="3" s="1"/>
  <c r="E50" i="3"/>
  <c r="F50" i="3" s="1"/>
  <c r="G50" i="3" s="1"/>
  <c r="O50" i="3" s="1"/>
  <c r="E41" i="3"/>
  <c r="F41" i="3" s="1"/>
  <c r="G41" i="3" s="1"/>
  <c r="O41" i="3" s="1"/>
  <c r="E28" i="3"/>
  <c r="F28" i="3" s="1"/>
  <c r="G28" i="3" s="1"/>
  <c r="O28" i="3" s="1"/>
  <c r="E24" i="3"/>
  <c r="F24" i="3" s="1"/>
  <c r="G24" i="3" s="1"/>
  <c r="O24" i="3" s="1"/>
  <c r="E208" i="3"/>
  <c r="F208" i="3" s="1"/>
  <c r="G208" i="3" s="1"/>
  <c r="O208" i="3" s="1"/>
  <c r="E195" i="3"/>
  <c r="F195" i="3" s="1"/>
  <c r="G195" i="3" s="1"/>
  <c r="O195" i="3" s="1"/>
  <c r="E157" i="3"/>
  <c r="F157" i="3" s="1"/>
  <c r="G157" i="3" s="1"/>
  <c r="L157" i="3" s="1"/>
  <c r="E145" i="3"/>
  <c r="F145" i="3" s="1"/>
  <c r="G145" i="3" s="1"/>
  <c r="I145" i="3" s="1"/>
  <c r="E139" i="3"/>
  <c r="F139" i="3" s="1"/>
  <c r="G139" i="3" s="1"/>
  <c r="J139" i="3" s="1"/>
  <c r="E135" i="3"/>
  <c r="F135" i="3" s="1"/>
  <c r="G135" i="3" s="1"/>
  <c r="J135" i="3" s="1"/>
  <c r="E132" i="3"/>
  <c r="F132" i="3" s="1"/>
  <c r="G132" i="3" s="1"/>
  <c r="J132" i="3" s="1"/>
  <c r="E125" i="3"/>
  <c r="F125" i="3" s="1"/>
  <c r="G125" i="3" s="1"/>
  <c r="L125" i="3" s="1"/>
  <c r="E122" i="3"/>
  <c r="F122" i="3" s="1"/>
  <c r="G122" i="3" s="1"/>
  <c r="L122" i="3" s="1"/>
  <c r="E115" i="3"/>
  <c r="F115" i="3" s="1"/>
  <c r="G115" i="3" s="1"/>
  <c r="I115" i="3" s="1"/>
  <c r="E107" i="3"/>
  <c r="F107" i="3" s="1"/>
  <c r="G107" i="3" s="1"/>
  <c r="I107" i="3" s="1"/>
  <c r="E94" i="3"/>
  <c r="F94" i="3" s="1"/>
  <c r="G94" i="3" s="1"/>
  <c r="H94" i="3" s="1"/>
  <c r="E234" i="3"/>
  <c r="F234" i="3" s="1"/>
  <c r="G234" i="3" s="1"/>
  <c r="O234" i="3" s="1"/>
  <c r="E231" i="3"/>
  <c r="F231" i="3" s="1"/>
  <c r="G231" i="3" s="1"/>
  <c r="O231" i="3" s="1"/>
  <c r="E212" i="3"/>
  <c r="F212" i="3" s="1"/>
  <c r="G212" i="3" s="1"/>
  <c r="O212" i="3" s="1"/>
  <c r="E233" i="3"/>
  <c r="F233" i="3" s="1"/>
  <c r="E227" i="3"/>
  <c r="F227" i="3" s="1"/>
  <c r="G227" i="3" s="1"/>
  <c r="O227" i="3" s="1"/>
  <c r="E221" i="3"/>
  <c r="F221" i="3" s="1"/>
  <c r="G221" i="3" s="1"/>
  <c r="O221" i="3" s="1"/>
  <c r="E198" i="3"/>
  <c r="F198" i="3" s="1"/>
  <c r="G198" i="3" s="1"/>
  <c r="O198" i="3" s="1"/>
  <c r="E178" i="3"/>
  <c r="F178" i="3" s="1"/>
  <c r="G178" i="3" s="1"/>
  <c r="O178" i="3" s="1"/>
  <c r="E81" i="3"/>
  <c r="F81" i="3" s="1"/>
  <c r="G81" i="3" s="1"/>
  <c r="O81" i="3" s="1"/>
  <c r="E75" i="3"/>
  <c r="F75" i="3" s="1"/>
  <c r="G75" i="3" s="1"/>
  <c r="O75" i="3" s="1"/>
  <c r="E65" i="3"/>
  <c r="F65" i="3" s="1"/>
  <c r="G65" i="3" s="1"/>
  <c r="O65" i="3" s="1"/>
  <c r="E59" i="3"/>
  <c r="F59" i="3" s="1"/>
  <c r="G59" i="3" s="1"/>
  <c r="O59" i="3" s="1"/>
  <c r="E44" i="3"/>
  <c r="F44" i="3" s="1"/>
  <c r="G44" i="3" s="1"/>
  <c r="O44" i="3" s="1"/>
  <c r="E34" i="3"/>
  <c r="F34" i="3" s="1"/>
  <c r="G34" i="3" s="1"/>
  <c r="O34" i="3" s="1"/>
  <c r="E199" i="3"/>
  <c r="F199" i="3" s="1"/>
  <c r="G199" i="3" s="1"/>
  <c r="L199" i="3" s="1"/>
  <c r="E185" i="3"/>
  <c r="F185" i="3" s="1"/>
  <c r="G185" i="3" s="1"/>
  <c r="O185" i="3" s="1"/>
  <c r="E161" i="3"/>
  <c r="F161" i="3" s="1"/>
  <c r="G161" i="3" s="1"/>
  <c r="L161" i="3" s="1"/>
  <c r="E152" i="3"/>
  <c r="F152" i="3" s="1"/>
  <c r="G152" i="3" s="1"/>
  <c r="L152" i="3" s="1"/>
  <c r="E128" i="3"/>
  <c r="F128" i="3" s="1"/>
  <c r="G128" i="3" s="1"/>
  <c r="I128" i="3" s="1"/>
  <c r="E118" i="3"/>
  <c r="F118" i="3" s="1"/>
  <c r="G118" i="3" s="1"/>
  <c r="I118" i="3" s="1"/>
  <c r="E110" i="3"/>
  <c r="F110" i="3" s="1"/>
  <c r="G110" i="3" s="1"/>
  <c r="L110" i="3" s="1"/>
  <c r="E98" i="3"/>
  <c r="F98" i="3" s="1"/>
  <c r="G98" i="3" s="1"/>
  <c r="L98" i="3" s="1"/>
  <c r="E220" i="3"/>
  <c r="F220" i="3" s="1"/>
  <c r="E214" i="3"/>
  <c r="F214" i="3" s="1"/>
  <c r="G214" i="3" s="1"/>
  <c r="O214" i="3" s="1"/>
  <c r="E207" i="3"/>
  <c r="F207" i="3" s="1"/>
  <c r="G207" i="3" s="1"/>
  <c r="O207" i="3" s="1"/>
  <c r="E243" i="3"/>
  <c r="F243" i="3" s="1"/>
  <c r="G243" i="3" s="1"/>
  <c r="O243" i="3" s="1"/>
  <c r="E237" i="3"/>
  <c r="F237" i="3" s="1"/>
  <c r="G237" i="3" s="1"/>
  <c r="O237" i="3" s="1"/>
  <c r="E205" i="3"/>
  <c r="F205" i="3" s="1"/>
  <c r="G205" i="3" s="1"/>
  <c r="O205" i="3" s="1"/>
  <c r="E112" i="3"/>
  <c r="F112" i="3" s="1"/>
  <c r="G112" i="3" s="1"/>
  <c r="I112" i="3" s="1"/>
  <c r="E99" i="3"/>
  <c r="F99" i="3" s="1"/>
  <c r="G99" i="3" s="1"/>
  <c r="L99" i="3" s="1"/>
  <c r="E153" i="3"/>
  <c r="F153" i="3" s="1"/>
  <c r="G153" i="3" s="1"/>
  <c r="L153" i="3" s="1"/>
  <c r="E170" i="3"/>
  <c r="F170" i="3" s="1"/>
  <c r="G170" i="3" s="1"/>
  <c r="L170" i="3" s="1"/>
  <c r="E188" i="3"/>
  <c r="F188" i="3" s="1"/>
  <c r="G188" i="3" s="1"/>
  <c r="L188" i="3" s="1"/>
  <c r="E206" i="3"/>
  <c r="F206" i="3" s="1"/>
  <c r="G206" i="3" s="1"/>
  <c r="L206" i="3" s="1"/>
  <c r="E203" i="3"/>
  <c r="F203" i="3" s="1"/>
  <c r="G203" i="3" s="1"/>
  <c r="O203" i="3" s="1"/>
  <c r="E184" i="3"/>
  <c r="F184" i="3" s="1"/>
  <c r="G184" i="3" s="1"/>
  <c r="O184" i="3" s="1"/>
  <c r="E166" i="3"/>
  <c r="F166" i="3" s="1"/>
  <c r="G166" i="3" s="1"/>
  <c r="O166" i="3" s="1"/>
  <c r="E148" i="3"/>
  <c r="F148" i="3" s="1"/>
  <c r="G148" i="3" s="1"/>
  <c r="O148" i="3" s="1"/>
  <c r="E91" i="3"/>
  <c r="F91" i="3" s="1"/>
  <c r="G91" i="3" s="1"/>
  <c r="O91" i="3" s="1"/>
  <c r="E71" i="3"/>
  <c r="F71" i="3" s="1"/>
  <c r="G71" i="3" s="1"/>
  <c r="O71" i="3" s="1"/>
  <c r="E55" i="3"/>
  <c r="F55" i="3" s="1"/>
  <c r="G55" i="3" s="1"/>
  <c r="O55" i="3" s="1"/>
  <c r="E46" i="3"/>
  <c r="F46" i="3" s="1"/>
  <c r="G46" i="3" s="1"/>
  <c r="O46" i="3" s="1"/>
  <c r="E40" i="3"/>
  <c r="F40" i="3" s="1"/>
  <c r="G40" i="3" s="1"/>
  <c r="O40" i="3" s="1"/>
  <c r="E37" i="3"/>
  <c r="F37" i="3" s="1"/>
  <c r="G37" i="3" s="1"/>
  <c r="O37" i="3" s="1"/>
  <c r="E30" i="3"/>
  <c r="F30" i="3" s="1"/>
  <c r="G30" i="3" s="1"/>
  <c r="O30" i="3" s="1"/>
  <c r="E27" i="3"/>
  <c r="F27" i="3" s="1"/>
  <c r="G27" i="3" s="1"/>
  <c r="O27" i="3" s="1"/>
  <c r="E23" i="3"/>
  <c r="F23" i="3" s="1"/>
  <c r="G23" i="3" s="1"/>
  <c r="O23" i="3" s="1"/>
  <c r="E189" i="3"/>
  <c r="F189" i="3" s="1"/>
  <c r="G189" i="3" s="1"/>
  <c r="O189" i="3" s="1"/>
  <c r="E174" i="3"/>
  <c r="F174" i="3" s="1"/>
  <c r="G174" i="3" s="1"/>
  <c r="L174" i="3" s="1"/>
  <c r="E167" i="3"/>
  <c r="F167" i="3" s="1"/>
  <c r="G167" i="3" s="1"/>
  <c r="L167" i="3" s="1"/>
  <c r="E141" i="3"/>
  <c r="F141" i="3" s="1"/>
  <c r="G141" i="3" s="1"/>
  <c r="L141" i="3" s="1"/>
  <c r="E138" i="3"/>
  <c r="F138" i="3" s="1"/>
  <c r="G138" i="3" s="1"/>
  <c r="J138" i="3" s="1"/>
  <c r="E134" i="3"/>
  <c r="F134" i="3" s="1"/>
  <c r="G134" i="3" s="1"/>
  <c r="J134" i="3" s="1"/>
  <c r="E121" i="3"/>
  <c r="F121" i="3" s="1"/>
  <c r="G121" i="3" s="1"/>
  <c r="L121" i="3" s="1"/>
  <c r="E114" i="3"/>
  <c r="F114" i="3" s="1"/>
  <c r="G114" i="3" s="1"/>
  <c r="K114" i="3" s="1"/>
  <c r="E92" i="3"/>
  <c r="F92" i="3" s="1"/>
  <c r="G92" i="3" s="1"/>
  <c r="L92" i="3" s="1"/>
  <c r="E201" i="3"/>
  <c r="F201" i="3" s="1"/>
  <c r="G201" i="3" s="1"/>
  <c r="L201" i="3" s="1"/>
  <c r="G233" i="3"/>
  <c r="O233" i="3" s="1"/>
  <c r="E228" i="3"/>
  <c r="F228" i="3" s="1"/>
  <c r="G228" i="3" s="1"/>
  <c r="O228" i="3" s="1"/>
  <c r="E222" i="3"/>
  <c r="F222" i="3" s="1"/>
  <c r="G222" i="3" s="1"/>
  <c r="O222" i="3" s="1"/>
  <c r="E217" i="3"/>
  <c r="F217" i="3" s="1"/>
  <c r="G217" i="3" s="1"/>
  <c r="O217" i="3" s="1"/>
  <c r="E211" i="3"/>
  <c r="F211" i="3" s="1"/>
  <c r="G211" i="3" s="1"/>
  <c r="O211" i="3" s="1"/>
  <c r="F13" i="3"/>
  <c r="E87" i="3"/>
  <c r="F87" i="3" s="1"/>
  <c r="E106" i="3"/>
  <c r="F106" i="3" s="1"/>
  <c r="G106" i="3" s="1"/>
  <c r="I106" i="3" s="1"/>
  <c r="E156" i="3"/>
  <c r="F156" i="3" s="1"/>
  <c r="G156" i="3" s="1"/>
  <c r="L156" i="3" s="1"/>
  <c r="E173" i="3"/>
  <c r="F173" i="3" s="1"/>
  <c r="G173" i="3" s="1"/>
  <c r="L173" i="3" s="1"/>
  <c r="E190" i="3"/>
  <c r="F190" i="3" s="1"/>
  <c r="G190" i="3" s="1"/>
  <c r="O190" i="3" s="1"/>
  <c r="E176" i="3"/>
  <c r="F176" i="3" s="1"/>
  <c r="G176" i="3" s="1"/>
  <c r="O176" i="3" s="1"/>
  <c r="E84" i="3"/>
  <c r="F84" i="3" s="1"/>
  <c r="G84" i="3" s="1"/>
  <c r="O84" i="3" s="1"/>
  <c r="E80" i="3"/>
  <c r="F80" i="3" s="1"/>
  <c r="G80" i="3" s="1"/>
  <c r="O80" i="3" s="1"/>
  <c r="E77" i="3"/>
  <c r="F77" i="3" s="1"/>
  <c r="G77" i="3" s="1"/>
  <c r="O77" i="3" s="1"/>
  <c r="E74" i="3"/>
  <c r="F74" i="3" s="1"/>
  <c r="G74" i="3" s="1"/>
  <c r="O74" i="3" s="1"/>
  <c r="E68" i="3"/>
  <c r="F68" i="3" s="1"/>
  <c r="G68" i="3" s="1"/>
  <c r="O68" i="3" s="1"/>
  <c r="E64" i="3"/>
  <c r="F64" i="3" s="1"/>
  <c r="G64" i="3" s="1"/>
  <c r="O64" i="3" s="1"/>
  <c r="E61" i="3"/>
  <c r="F61" i="3" s="1"/>
  <c r="G61" i="3" s="1"/>
  <c r="O61" i="3" s="1"/>
  <c r="E58" i="3"/>
  <c r="F58" i="3" s="1"/>
  <c r="G58" i="3" s="1"/>
  <c r="O58" i="3" s="1"/>
  <c r="E49" i="3"/>
  <c r="F49" i="3" s="1"/>
  <c r="G49" i="3" s="1"/>
  <c r="O49" i="3" s="1"/>
  <c r="E43" i="3"/>
  <c r="F43" i="3" s="1"/>
  <c r="G43" i="3" s="1"/>
  <c r="O43" i="3" s="1"/>
  <c r="E33" i="3"/>
  <c r="F33" i="3" s="1"/>
  <c r="G33" i="3" s="1"/>
  <c r="O33" i="3" s="1"/>
  <c r="E193" i="3"/>
  <c r="F193" i="3" s="1"/>
  <c r="G193" i="3" s="1"/>
  <c r="L193" i="3" s="1"/>
  <c r="E155" i="3"/>
  <c r="F155" i="3" s="1"/>
  <c r="G155" i="3" s="1"/>
  <c r="L155" i="3" s="1"/>
  <c r="E151" i="3"/>
  <c r="F151" i="3" s="1"/>
  <c r="G151" i="3" s="1"/>
  <c r="L151" i="3" s="1"/>
  <c r="E144" i="3"/>
  <c r="F144" i="3" s="1"/>
  <c r="G144" i="3" s="1"/>
  <c r="I144" i="3" s="1"/>
  <c r="E131" i="3"/>
  <c r="F131" i="3" s="1"/>
  <c r="G131" i="3" s="1"/>
  <c r="J131" i="3" s="1"/>
  <c r="E127" i="3"/>
  <c r="F127" i="3" s="1"/>
  <c r="G127" i="3" s="1"/>
  <c r="J127" i="3" s="1"/>
  <c r="E124" i="3"/>
  <c r="F124" i="3" s="1"/>
  <c r="G124" i="3" s="1"/>
  <c r="I124" i="3" s="1"/>
  <c r="E117" i="3"/>
  <c r="F117" i="3" s="1"/>
  <c r="G117" i="3" s="1"/>
  <c r="I117" i="3" s="1"/>
  <c r="E109" i="3"/>
  <c r="F109" i="3" s="1"/>
  <c r="G109" i="3" s="1"/>
  <c r="I109" i="3" s="1"/>
  <c r="E105" i="3"/>
  <c r="F105" i="3" s="1"/>
  <c r="G105" i="3" s="1"/>
  <c r="L105" i="3" s="1"/>
  <c r="E102" i="3"/>
  <c r="F102" i="3" s="1"/>
  <c r="G102" i="3" s="1"/>
  <c r="K102" i="3" s="1"/>
  <c r="E103" i="3"/>
  <c r="F103" i="3" s="1"/>
  <c r="G103" i="3" s="1"/>
  <c r="K103" i="3" s="1"/>
  <c r="E236" i="3"/>
  <c r="F236" i="3" s="1"/>
  <c r="G236" i="3" s="1"/>
  <c r="O236" i="3" s="1"/>
  <c r="E230" i="3"/>
  <c r="F230" i="3" s="1"/>
  <c r="G230" i="3" s="1"/>
  <c r="O230" i="3" s="1"/>
  <c r="E225" i="3"/>
  <c r="F225" i="3" s="1"/>
  <c r="G225" i="3" s="1"/>
  <c r="O225" i="3" s="1"/>
  <c r="E219" i="3"/>
  <c r="F219" i="3" s="1"/>
  <c r="G219" i="3" s="1"/>
  <c r="O219" i="3" s="1"/>
  <c r="E213" i="3"/>
  <c r="F213" i="3" s="1"/>
  <c r="G213" i="3" s="1"/>
  <c r="O213" i="3" s="1"/>
  <c r="E242" i="3"/>
  <c r="F242" i="3" s="1"/>
  <c r="G242" i="3" s="1"/>
  <c r="O242" i="3" s="1"/>
  <c r="O21" i="3"/>
  <c r="G241" i="3"/>
  <c r="P48" i="1"/>
  <c r="G48" i="1"/>
  <c r="I48" i="1" s="1"/>
  <c r="G230" i="1"/>
  <c r="K230" i="1" s="1"/>
  <c r="P230" i="1"/>
  <c r="G70" i="1"/>
  <c r="I70" i="1" s="1"/>
  <c r="P70" i="1"/>
  <c r="R70" i="1" s="1"/>
  <c r="T70" i="1" s="1"/>
  <c r="G69" i="1"/>
  <c r="I69" i="1" s="1"/>
  <c r="P69" i="1"/>
  <c r="G56" i="1"/>
  <c r="I56" i="1" s="1"/>
  <c r="P56" i="1"/>
  <c r="R56" i="1" s="1"/>
  <c r="T56" i="1" s="1"/>
  <c r="P57" i="1"/>
  <c r="R57" i="1" s="1"/>
  <c r="T57" i="1" s="1"/>
  <c r="G57" i="1"/>
  <c r="I57" i="1" s="1"/>
  <c r="R144" i="1"/>
  <c r="T144" i="1" s="1"/>
  <c r="I144" i="1"/>
  <c r="R139" i="1"/>
  <c r="T139" i="1" s="1"/>
  <c r="J139" i="1"/>
  <c r="G224" i="1"/>
  <c r="K224" i="1" s="1"/>
  <c r="P224" i="1"/>
  <c r="R224" i="1" s="1"/>
  <c r="T224" i="1" s="1"/>
  <c r="P236" i="1"/>
  <c r="R236" i="1" s="1"/>
  <c r="T236" i="1" s="1"/>
  <c r="G236" i="1"/>
  <c r="K236" i="1" s="1"/>
  <c r="P184" i="1"/>
  <c r="G184" i="1"/>
  <c r="K184" i="1" s="1"/>
  <c r="G75" i="1"/>
  <c r="I75" i="1" s="1"/>
  <c r="P75" i="1"/>
  <c r="G67" i="1"/>
  <c r="I67" i="1" s="1"/>
  <c r="P67" i="1"/>
  <c r="R67" i="1" s="1"/>
  <c r="T67" i="1" s="1"/>
  <c r="U179" i="1"/>
  <c r="P179" i="1"/>
  <c r="R179" i="1" s="1"/>
  <c r="T179" i="1" s="1"/>
  <c r="G190" i="1"/>
  <c r="K190" i="1" s="1"/>
  <c r="P190" i="1"/>
  <c r="R104" i="1"/>
  <c r="T104" i="1" s="1"/>
  <c r="I104" i="1"/>
  <c r="P81" i="1"/>
  <c r="R81" i="1" s="1"/>
  <c r="T81" i="1" s="1"/>
  <c r="F29" i="1"/>
  <c r="G29" i="1" s="1"/>
  <c r="I29" i="1" s="1"/>
  <c r="E111" i="2"/>
  <c r="F28" i="1"/>
  <c r="G28" i="1" s="1"/>
  <c r="I28" i="1" s="1"/>
  <c r="E152" i="2"/>
  <c r="E39" i="2"/>
  <c r="E167" i="1"/>
  <c r="E163" i="1"/>
  <c r="E157" i="1"/>
  <c r="E171" i="1"/>
  <c r="E223" i="1"/>
  <c r="F223" i="1" s="1"/>
  <c r="G210" i="1"/>
  <c r="K210" i="1" s="1"/>
  <c r="E205" i="1"/>
  <c r="E200" i="1"/>
  <c r="E196" i="1"/>
  <c r="E229" i="1"/>
  <c r="F229" i="1" s="1"/>
  <c r="W33" i="1"/>
  <c r="W25" i="1"/>
  <c r="W17" i="1"/>
  <c r="W9" i="1"/>
  <c r="E183" i="2"/>
  <c r="W32" i="1"/>
  <c r="W24" i="1"/>
  <c r="W16" i="1"/>
  <c r="W8" i="1"/>
  <c r="E122" i="2"/>
  <c r="P216" i="1"/>
  <c r="R216" i="1" s="1"/>
  <c r="T216" i="1" s="1"/>
  <c r="P180" i="1"/>
  <c r="R180" i="1" s="1"/>
  <c r="T180" i="1" s="1"/>
  <c r="E142" i="2"/>
  <c r="E80" i="2"/>
  <c r="E222" i="1"/>
  <c r="F222" i="1" s="1"/>
  <c r="E215" i="1"/>
  <c r="F215" i="1" s="1"/>
  <c r="G215" i="1" s="1"/>
  <c r="K215" i="1" s="1"/>
  <c r="E210" i="1"/>
  <c r="F210" i="1" s="1"/>
  <c r="P210" i="1" s="1"/>
  <c r="E204" i="1"/>
  <c r="E199" i="1"/>
  <c r="E195" i="1"/>
  <c r="G226" i="1"/>
  <c r="K226" i="1" s="1"/>
  <c r="E235" i="1"/>
  <c r="F235" i="1" s="1"/>
  <c r="P235" i="1" s="1"/>
  <c r="W31" i="1"/>
  <c r="W23" i="1"/>
  <c r="W15" i="1"/>
  <c r="W7" i="1"/>
  <c r="G53" i="1"/>
  <c r="I53" i="1" s="1"/>
  <c r="E136" i="2"/>
  <c r="E161" i="2"/>
  <c r="E171" i="2"/>
  <c r="W30" i="1"/>
  <c r="W22" i="1"/>
  <c r="W14" i="1"/>
  <c r="W6" i="1"/>
  <c r="E89" i="2"/>
  <c r="E93" i="2"/>
  <c r="F40" i="1"/>
  <c r="G40" i="1" s="1"/>
  <c r="I40" i="1" s="1"/>
  <c r="P153" i="1"/>
  <c r="R153" i="1" s="1"/>
  <c r="T153" i="1" s="1"/>
  <c r="E156" i="2"/>
  <c r="E47" i="2"/>
  <c r="E63" i="2"/>
  <c r="I106" i="1"/>
  <c r="E160" i="1"/>
  <c r="E155" i="1"/>
  <c r="E151" i="1"/>
  <c r="E173" i="1"/>
  <c r="E186" i="1"/>
  <c r="E182" i="1"/>
  <c r="E177" i="1"/>
  <c r="E225" i="1"/>
  <c r="F225" i="1" s="1"/>
  <c r="G225" i="1" s="1"/>
  <c r="K225" i="1" s="1"/>
  <c r="E220" i="1"/>
  <c r="F220" i="1" s="1"/>
  <c r="G220" i="1" s="1"/>
  <c r="K220" i="1" s="1"/>
  <c r="E213" i="1"/>
  <c r="F213" i="1" s="1"/>
  <c r="E208" i="1"/>
  <c r="F208" i="1" s="1"/>
  <c r="G208" i="1" s="1"/>
  <c r="K208" i="1" s="1"/>
  <c r="E198" i="1"/>
  <c r="E227" i="1"/>
  <c r="F227" i="1" s="1"/>
  <c r="E237" i="1"/>
  <c r="F237" i="1" s="1"/>
  <c r="G237" i="1" s="1"/>
  <c r="K237" i="1" s="1"/>
  <c r="E234" i="1"/>
  <c r="F234" i="1" s="1"/>
  <c r="W29" i="1"/>
  <c r="W21" i="1"/>
  <c r="W13" i="1"/>
  <c r="W5" i="1"/>
  <c r="E170" i="2"/>
  <c r="W28" i="1"/>
  <c r="W20" i="1"/>
  <c r="W12" i="1"/>
  <c r="P193" i="1"/>
  <c r="R193" i="1" s="1"/>
  <c r="T193" i="1" s="1"/>
  <c r="F36" i="1"/>
  <c r="G36" i="1" s="1"/>
  <c r="I36" i="1" s="1"/>
  <c r="E138" i="2"/>
  <c r="E30" i="2"/>
  <c r="E51" i="2"/>
  <c r="E158" i="1"/>
  <c r="E154" i="1"/>
  <c r="E170" i="1"/>
  <c r="E194" i="1"/>
  <c r="G189" i="1"/>
  <c r="K189" i="1" s="1"/>
  <c r="E185" i="1"/>
  <c r="E181" i="1"/>
  <c r="E176" i="1"/>
  <c r="E217" i="1"/>
  <c r="F217" i="1" s="1"/>
  <c r="G217" i="1" s="1"/>
  <c r="K217" i="1" s="1"/>
  <c r="E206" i="1"/>
  <c r="E201" i="1"/>
  <c r="E197" i="1"/>
  <c r="R98" i="1"/>
  <c r="T98" i="1" s="1"/>
  <c r="W27" i="1"/>
  <c r="W19" i="1"/>
  <c r="W11" i="1"/>
  <c r="G32" i="1"/>
  <c r="I32" i="1" s="1"/>
  <c r="P32" i="1"/>
  <c r="P22" i="1"/>
  <c r="G22" i="1"/>
  <c r="I22" i="1" s="1"/>
  <c r="G24" i="1"/>
  <c r="I24" i="1" s="1"/>
  <c r="P24" i="1"/>
  <c r="R24" i="1" s="1"/>
  <c r="T24" i="1" s="1"/>
  <c r="G44" i="1"/>
  <c r="I44" i="1" s="1"/>
  <c r="P44" i="1"/>
  <c r="E106" i="2"/>
  <c r="E125" i="2"/>
  <c r="G35" i="1"/>
  <c r="I35" i="1" s="1"/>
  <c r="F26" i="1"/>
  <c r="E130" i="2"/>
  <c r="F136" i="1"/>
  <c r="G136" i="1" s="1"/>
  <c r="E50" i="2"/>
  <c r="F132" i="1"/>
  <c r="G132" i="1" s="1"/>
  <c r="E46" i="2"/>
  <c r="F128" i="1"/>
  <c r="G128" i="1" s="1"/>
  <c r="E43" i="2"/>
  <c r="J122" i="1"/>
  <c r="R122" i="1"/>
  <c r="T122" i="1" s="1"/>
  <c r="I113" i="1"/>
  <c r="R113" i="1"/>
  <c r="T113" i="1" s="1"/>
  <c r="F42" i="1"/>
  <c r="G42" i="1" s="1"/>
  <c r="I42" i="1" s="1"/>
  <c r="P45" i="1"/>
  <c r="R45" i="1" s="1"/>
  <c r="T45" i="1" s="1"/>
  <c r="R127" i="1"/>
  <c r="T127" i="1" s="1"/>
  <c r="I127" i="1"/>
  <c r="R118" i="1"/>
  <c r="T118" i="1" s="1"/>
  <c r="I118" i="1"/>
  <c r="R112" i="1"/>
  <c r="T112" i="1" s="1"/>
  <c r="I112" i="1"/>
  <c r="I108" i="1"/>
  <c r="R105" i="1"/>
  <c r="T105" i="1" s="1"/>
  <c r="J105" i="1"/>
  <c r="R101" i="1"/>
  <c r="T101" i="1" s="1"/>
  <c r="I101" i="1"/>
  <c r="F148" i="1"/>
  <c r="E175" i="2"/>
  <c r="R143" i="1"/>
  <c r="T143" i="1" s="1"/>
  <c r="I143" i="1"/>
  <c r="R111" i="1"/>
  <c r="T111" i="1" s="1"/>
  <c r="I111" i="1"/>
  <c r="R142" i="1"/>
  <c r="T142" i="1" s="1"/>
  <c r="J142" i="1"/>
  <c r="R121" i="1"/>
  <c r="T121" i="1" s="1"/>
  <c r="J121" i="1"/>
  <c r="R117" i="1"/>
  <c r="T117" i="1" s="1"/>
  <c r="I117" i="1"/>
  <c r="F100" i="1"/>
  <c r="G100" i="1" s="1"/>
  <c r="E16" i="2"/>
  <c r="G211" i="1"/>
  <c r="K211" i="1" s="1"/>
  <c r="P211" i="1"/>
  <c r="R55" i="1"/>
  <c r="T55" i="1" s="1"/>
  <c r="G37" i="1"/>
  <c r="I37" i="1" s="1"/>
  <c r="I103" i="1"/>
  <c r="F138" i="1"/>
  <c r="G138" i="1" s="1"/>
  <c r="E52" i="2"/>
  <c r="F134" i="1"/>
  <c r="G134" i="1" s="1"/>
  <c r="E48" i="2"/>
  <c r="F130" i="1"/>
  <c r="G130" i="1" s="1"/>
  <c r="E44" i="2"/>
  <c r="F125" i="1"/>
  <c r="G125" i="1" s="1"/>
  <c r="E41" i="2"/>
  <c r="I120" i="1"/>
  <c r="R120" i="1"/>
  <c r="T120" i="1" s="1"/>
  <c r="F116" i="1"/>
  <c r="G116" i="1" s="1"/>
  <c r="E32" i="2"/>
  <c r="J110" i="1"/>
  <c r="I107" i="1"/>
  <c r="R107" i="1"/>
  <c r="T107" i="1" s="1"/>
  <c r="R99" i="1"/>
  <c r="T99" i="1" s="1"/>
  <c r="J99" i="1"/>
  <c r="I89" i="1"/>
  <c r="R89" i="1"/>
  <c r="T89" i="1" s="1"/>
  <c r="R230" i="1"/>
  <c r="T230" i="1" s="1"/>
  <c r="F30" i="1"/>
  <c r="F31" i="1"/>
  <c r="G31" i="1" s="1"/>
  <c r="I31" i="1" s="1"/>
  <c r="F49" i="1"/>
  <c r="G49" i="1" s="1"/>
  <c r="I49" i="1" s="1"/>
  <c r="I114" i="1"/>
  <c r="R114" i="1"/>
  <c r="T114" i="1" s="1"/>
  <c r="G74" i="1"/>
  <c r="I74" i="1" s="1"/>
  <c r="P74" i="1"/>
  <c r="F161" i="1"/>
  <c r="G161" i="1" s="1"/>
  <c r="K161" i="1" s="1"/>
  <c r="E71" i="2"/>
  <c r="R140" i="1"/>
  <c r="T140" i="1" s="1"/>
  <c r="J140" i="1"/>
  <c r="R123" i="1"/>
  <c r="T123" i="1" s="1"/>
  <c r="I123" i="1"/>
  <c r="R119" i="1"/>
  <c r="T119" i="1" s="1"/>
  <c r="I119" i="1"/>
  <c r="R109" i="1"/>
  <c r="T109" i="1" s="1"/>
  <c r="I109" i="1"/>
  <c r="R102" i="1"/>
  <c r="T102" i="1" s="1"/>
  <c r="I102" i="1"/>
  <c r="J97" i="1"/>
  <c r="R97" i="1"/>
  <c r="T97" i="1" s="1"/>
  <c r="F183" i="1"/>
  <c r="G183" i="1" s="1"/>
  <c r="J183" i="1" s="1"/>
  <c r="E84" i="2"/>
  <c r="J137" i="1"/>
  <c r="J135" i="1"/>
  <c r="J133" i="1"/>
  <c r="J131" i="1"/>
  <c r="I129" i="1"/>
  <c r="I124" i="1"/>
  <c r="R190" i="1"/>
  <c r="T190" i="1" s="1"/>
  <c r="P77" i="1"/>
  <c r="R77" i="1" s="1"/>
  <c r="T77" i="1" s="1"/>
  <c r="J141" i="1"/>
  <c r="G235" i="1"/>
  <c r="K235" i="1" s="1"/>
  <c r="I115" i="1"/>
  <c r="P234" i="1"/>
  <c r="G234" i="1"/>
  <c r="K234" i="1" s="1"/>
  <c r="G238" i="1"/>
  <c r="K238" i="1" s="1"/>
  <c r="P238" i="1"/>
  <c r="P233" i="1"/>
  <c r="G233" i="1"/>
  <c r="K233" i="1" s="1"/>
  <c r="P239" i="1"/>
  <c r="G239" i="1"/>
  <c r="K239" i="1" s="1"/>
  <c r="P220" i="1"/>
  <c r="R220" i="1" s="1"/>
  <c r="T220" i="1" s="1"/>
  <c r="P71" i="1"/>
  <c r="R71" i="1" s="1"/>
  <c r="T71" i="1" s="1"/>
  <c r="P79" i="1"/>
  <c r="R79" i="1" s="1"/>
  <c r="T79" i="1" s="1"/>
  <c r="P39" i="1"/>
  <c r="R39" i="1" s="1"/>
  <c r="T39" i="1" s="1"/>
  <c r="P47" i="1"/>
  <c r="R47" i="1" s="1"/>
  <c r="T47" i="1" s="1"/>
  <c r="P85" i="1"/>
  <c r="R85" i="1" s="1"/>
  <c r="T85" i="1" s="1"/>
  <c r="P188" i="1"/>
  <c r="R188" i="1" s="1"/>
  <c r="T188" i="1" s="1"/>
  <c r="P187" i="1"/>
  <c r="R187" i="1" s="1"/>
  <c r="T187" i="1" s="1"/>
  <c r="P203" i="1"/>
  <c r="R203" i="1" s="1"/>
  <c r="T203" i="1" s="1"/>
  <c r="P66" i="1"/>
  <c r="R66" i="1" s="1"/>
  <c r="T66" i="1" s="1"/>
  <c r="P42" i="1"/>
  <c r="R42" i="1" s="1"/>
  <c r="T42" i="1" s="1"/>
  <c r="P50" i="1"/>
  <c r="R50" i="1" s="1"/>
  <c r="T50" i="1" s="1"/>
  <c r="P84" i="1"/>
  <c r="R84" i="1" s="1"/>
  <c r="T84" i="1" s="1"/>
  <c r="P217" i="1"/>
  <c r="R217" i="1" s="1"/>
  <c r="T217" i="1" s="1"/>
  <c r="P156" i="1"/>
  <c r="R156" i="1" s="1"/>
  <c r="T156" i="1" s="1"/>
  <c r="P166" i="1"/>
  <c r="R166" i="1" s="1"/>
  <c r="T166" i="1" s="1"/>
  <c r="P91" i="1"/>
  <c r="R91" i="1" s="1"/>
  <c r="T91" i="1" s="1"/>
  <c r="P149" i="1"/>
  <c r="R149" i="1" s="1"/>
  <c r="T149" i="1" s="1"/>
  <c r="P25" i="1"/>
  <c r="R25" i="1" s="1"/>
  <c r="T25" i="1" s="1"/>
  <c r="P215" i="1"/>
  <c r="P237" i="1"/>
  <c r="R237" i="1" s="1"/>
  <c r="T237" i="1" s="1"/>
  <c r="P28" i="1"/>
  <c r="R28" i="1" s="1"/>
  <c r="T28" i="1" s="1"/>
  <c r="P202" i="1"/>
  <c r="R202" i="1" s="1"/>
  <c r="T202" i="1" s="1"/>
  <c r="P62" i="1"/>
  <c r="R62" i="1" s="1"/>
  <c r="T62" i="1" s="1"/>
  <c r="W2" i="1"/>
  <c r="P80" i="1"/>
  <c r="R80" i="1" s="1"/>
  <c r="T80" i="1" s="1"/>
  <c r="P175" i="1"/>
  <c r="R175" i="1" s="1"/>
  <c r="T175" i="1" s="1"/>
  <c r="P218" i="1"/>
  <c r="R218" i="1" s="1"/>
  <c r="T218" i="1" s="1"/>
  <c r="P231" i="1"/>
  <c r="R231" i="1" s="1"/>
  <c r="T231" i="1" s="1"/>
  <c r="P59" i="1"/>
  <c r="R59" i="1" s="1"/>
  <c r="T59" i="1" s="1"/>
  <c r="P41" i="1"/>
  <c r="R41" i="1" s="1"/>
  <c r="T41" i="1" s="1"/>
  <c r="P46" i="1"/>
  <c r="R46" i="1" s="1"/>
  <c r="T46" i="1" s="1"/>
  <c r="P36" i="1"/>
  <c r="R36" i="1" s="1"/>
  <c r="T36" i="1" s="1"/>
  <c r="P208" i="1"/>
  <c r="R208" i="1" s="1"/>
  <c r="T208" i="1" s="1"/>
  <c r="P58" i="1"/>
  <c r="R58" i="1" s="1"/>
  <c r="T58" i="1" s="1"/>
  <c r="P225" i="1"/>
  <c r="R225" i="1" s="1"/>
  <c r="T225" i="1" s="1"/>
  <c r="P76" i="1"/>
  <c r="R76" i="1" s="1"/>
  <c r="T76" i="1" s="1"/>
  <c r="P221" i="1"/>
  <c r="R221" i="1" s="1"/>
  <c r="T221" i="1" s="1"/>
  <c r="P178" i="1"/>
  <c r="R178" i="1" s="1"/>
  <c r="T178" i="1" s="1"/>
  <c r="P164" i="1"/>
  <c r="R164" i="1" s="1"/>
  <c r="T164" i="1" s="1"/>
  <c r="P126" i="1"/>
  <c r="R126" i="1" s="1"/>
  <c r="T126" i="1" s="1"/>
  <c r="P174" i="1"/>
  <c r="R174" i="1" s="1"/>
  <c r="T174" i="1" s="1"/>
  <c r="P161" i="1"/>
  <c r="R161" i="1" s="1"/>
  <c r="T161" i="1" s="1"/>
  <c r="P192" i="1"/>
  <c r="R192" i="1" s="1"/>
  <c r="T192" i="1" s="1"/>
  <c r="P93" i="1"/>
  <c r="R93" i="1" s="1"/>
  <c r="T93" i="1" s="1"/>
  <c r="P165" i="1"/>
  <c r="R165" i="1" s="1"/>
  <c r="T165" i="1" s="1"/>
  <c r="P63" i="1"/>
  <c r="R63" i="1" s="1"/>
  <c r="T63" i="1" s="1"/>
  <c r="P65" i="1"/>
  <c r="R65" i="1" s="1"/>
  <c r="T65" i="1" s="1"/>
  <c r="P43" i="1"/>
  <c r="R43" i="1" s="1"/>
  <c r="T43" i="1" s="1"/>
  <c r="P27" i="1"/>
  <c r="R27" i="1" s="1"/>
  <c r="T27" i="1" s="1"/>
  <c r="P52" i="1"/>
  <c r="R52" i="1" s="1"/>
  <c r="T52" i="1" s="1"/>
  <c r="P21" i="1"/>
  <c r="R21" i="1" s="1"/>
  <c r="T21" i="1" s="1"/>
  <c r="P189" i="1"/>
  <c r="R189" i="1" s="1"/>
  <c r="T189" i="1" s="1"/>
  <c r="P86" i="1"/>
  <c r="R86" i="1" s="1"/>
  <c r="T86" i="1" s="1"/>
  <c r="P54" i="1"/>
  <c r="R54" i="1" s="1"/>
  <c r="T54" i="1" s="1"/>
  <c r="P212" i="1"/>
  <c r="R212" i="1" s="1"/>
  <c r="T212" i="1" s="1"/>
  <c r="P72" i="1"/>
  <c r="R72" i="1" s="1"/>
  <c r="T72" i="1" s="1"/>
  <c r="P33" i="1"/>
  <c r="R33" i="1" s="1"/>
  <c r="T33" i="1" s="1"/>
  <c r="P146" i="1"/>
  <c r="R146" i="1" s="1"/>
  <c r="T146" i="1" s="1"/>
  <c r="P150" i="1"/>
  <c r="R150" i="1" s="1"/>
  <c r="T150" i="1" s="1"/>
  <c r="P226" i="1"/>
  <c r="P232" i="1"/>
  <c r="R232" i="1" s="1"/>
  <c r="T232" i="1" s="1"/>
  <c r="P29" i="1"/>
  <c r="R29" i="1" s="1"/>
  <c r="T29" i="1" s="1"/>
  <c r="P83" i="1"/>
  <c r="R83" i="1" s="1"/>
  <c r="T83" i="1" s="1"/>
  <c r="P73" i="1"/>
  <c r="R73" i="1" s="1"/>
  <c r="T73" i="1" s="1"/>
  <c r="P49" i="1"/>
  <c r="R49" i="1" s="1"/>
  <c r="T49" i="1" s="1"/>
  <c r="P191" i="1"/>
  <c r="R191" i="1" s="1"/>
  <c r="T191" i="1" s="1"/>
  <c r="P207" i="1"/>
  <c r="R207" i="1" s="1"/>
  <c r="T207" i="1" s="1"/>
  <c r="P23" i="1"/>
  <c r="R23" i="1" s="1"/>
  <c r="T23" i="1" s="1"/>
  <c r="P78" i="1"/>
  <c r="R78" i="1" s="1"/>
  <c r="T78" i="1" s="1"/>
  <c r="P34" i="1"/>
  <c r="R34" i="1" s="1"/>
  <c r="T34" i="1" s="1"/>
  <c r="P64" i="1"/>
  <c r="R64" i="1" s="1"/>
  <c r="T64" i="1" s="1"/>
  <c r="P219" i="1"/>
  <c r="R219" i="1" s="1"/>
  <c r="T219" i="1" s="1"/>
  <c r="P152" i="1"/>
  <c r="R152" i="1" s="1"/>
  <c r="T152" i="1" s="1"/>
  <c r="P172" i="1"/>
  <c r="R172" i="1" s="1"/>
  <c r="T172" i="1" s="1"/>
  <c r="P159" i="1"/>
  <c r="R159" i="1" s="1"/>
  <c r="T159" i="1" s="1"/>
  <c r="P147" i="1"/>
  <c r="R147" i="1" s="1"/>
  <c r="T147" i="1" s="1"/>
  <c r="P169" i="1"/>
  <c r="R169" i="1" s="1"/>
  <c r="T169" i="1" s="1"/>
  <c r="C12" i="3" l="1"/>
  <c r="C16" i="3" s="1"/>
  <c r="C11" i="3"/>
  <c r="O122" i="3" s="1"/>
  <c r="O129" i="3"/>
  <c r="O131" i="3"/>
  <c r="O112" i="3"/>
  <c r="O117" i="3"/>
  <c r="O135" i="3"/>
  <c r="O99" i="3"/>
  <c r="O108" i="3"/>
  <c r="O103" i="3"/>
  <c r="O133" i="3"/>
  <c r="O123" i="3"/>
  <c r="O128" i="3"/>
  <c r="O140" i="3"/>
  <c r="O114" i="3"/>
  <c r="O100" i="3"/>
  <c r="O111" i="3"/>
  <c r="O102" i="3"/>
  <c r="O106" i="3"/>
  <c r="O118" i="3"/>
  <c r="O154" i="3"/>
  <c r="O87" i="3"/>
  <c r="O150" i="3"/>
  <c r="O134" i="3"/>
  <c r="O113" i="3"/>
  <c r="O138" i="3"/>
  <c r="O142" i="3"/>
  <c r="O92" i="3"/>
  <c r="O153" i="3"/>
  <c r="O121" i="3"/>
  <c r="O109" i="3"/>
  <c r="O98" i="3"/>
  <c r="O101" i="3"/>
  <c r="O119" i="3"/>
  <c r="O125" i="3"/>
  <c r="O105" i="3"/>
  <c r="O139" i="3"/>
  <c r="O151" i="3"/>
  <c r="O107" i="3"/>
  <c r="D11" i="3"/>
  <c r="P246" i="3" s="1"/>
  <c r="D12" i="3"/>
  <c r="D16" i="3" s="1"/>
  <c r="D18" i="3" s="1"/>
  <c r="O241" i="3"/>
  <c r="R238" i="1"/>
  <c r="T238" i="1" s="1"/>
  <c r="F181" i="1"/>
  <c r="E184" i="2"/>
  <c r="E61" i="2"/>
  <c r="F151" i="1"/>
  <c r="E96" i="2"/>
  <c r="F196" i="1"/>
  <c r="E73" i="2"/>
  <c r="F163" i="1"/>
  <c r="R75" i="1"/>
  <c r="T75" i="1" s="1"/>
  <c r="R69" i="1"/>
  <c r="T69" i="1" s="1"/>
  <c r="F185" i="1"/>
  <c r="E85" i="2"/>
  <c r="G213" i="1"/>
  <c r="K213" i="1" s="1"/>
  <c r="P213" i="1"/>
  <c r="R213" i="1" s="1"/>
  <c r="T213" i="1" s="1"/>
  <c r="F155" i="1"/>
  <c r="E65" i="2"/>
  <c r="E186" i="2"/>
  <c r="F200" i="1"/>
  <c r="F167" i="1"/>
  <c r="E75" i="2"/>
  <c r="F160" i="1"/>
  <c r="E70" i="2"/>
  <c r="F195" i="1"/>
  <c r="E95" i="2"/>
  <c r="E102" i="2"/>
  <c r="F205" i="1"/>
  <c r="R226" i="1"/>
  <c r="T226" i="1" s="1"/>
  <c r="F197" i="1"/>
  <c r="E97" i="2"/>
  <c r="F194" i="1"/>
  <c r="E94" i="2"/>
  <c r="F199" i="1"/>
  <c r="E99" i="2"/>
  <c r="R184" i="1"/>
  <c r="T184" i="1" s="1"/>
  <c r="R215" i="1"/>
  <c r="T215" i="1" s="1"/>
  <c r="P40" i="1"/>
  <c r="R40" i="1" s="1"/>
  <c r="T40" i="1" s="1"/>
  <c r="R22" i="1"/>
  <c r="T22" i="1" s="1"/>
  <c r="F201" i="1"/>
  <c r="E100" i="2"/>
  <c r="F170" i="1"/>
  <c r="E76" i="2"/>
  <c r="F177" i="1"/>
  <c r="E81" i="2"/>
  <c r="E101" i="2"/>
  <c r="F204" i="1"/>
  <c r="P183" i="1"/>
  <c r="R183" i="1" s="1"/>
  <c r="T183" i="1" s="1"/>
  <c r="F206" i="1"/>
  <c r="E103" i="2"/>
  <c r="F154" i="1"/>
  <c r="E64" i="2"/>
  <c r="E83" i="2"/>
  <c r="F182" i="1"/>
  <c r="R210" i="1"/>
  <c r="T210" i="1" s="1"/>
  <c r="G223" i="1"/>
  <c r="K223" i="1" s="1"/>
  <c r="P223" i="1"/>
  <c r="R235" i="1"/>
  <c r="T235" i="1" s="1"/>
  <c r="F158" i="1"/>
  <c r="E68" i="2"/>
  <c r="G227" i="1"/>
  <c r="K227" i="1" s="1"/>
  <c r="P227" i="1"/>
  <c r="F186" i="1"/>
  <c r="E86" i="2"/>
  <c r="E180" i="2"/>
  <c r="F171" i="1"/>
  <c r="F176" i="1"/>
  <c r="E181" i="2"/>
  <c r="E98" i="2"/>
  <c r="F198" i="1"/>
  <c r="F173" i="1"/>
  <c r="E78" i="2"/>
  <c r="P222" i="1"/>
  <c r="G222" i="1"/>
  <c r="K222" i="1" s="1"/>
  <c r="G229" i="1"/>
  <c r="K229" i="1" s="1"/>
  <c r="P229" i="1"/>
  <c r="R229" i="1" s="1"/>
  <c r="T229" i="1" s="1"/>
  <c r="F157" i="1"/>
  <c r="E67" i="2"/>
  <c r="R48" i="1"/>
  <c r="T48" i="1" s="1"/>
  <c r="P31" i="1"/>
  <c r="R31" i="1" s="1"/>
  <c r="T31" i="1" s="1"/>
  <c r="R74" i="1"/>
  <c r="T74" i="1" s="1"/>
  <c r="R211" i="1"/>
  <c r="T211" i="1" s="1"/>
  <c r="G26" i="1"/>
  <c r="I26" i="1" s="1"/>
  <c r="P26" i="1"/>
  <c r="R26" i="1" s="1"/>
  <c r="T26" i="1" s="1"/>
  <c r="R35" i="1"/>
  <c r="T35" i="1" s="1"/>
  <c r="R116" i="1"/>
  <c r="T116" i="1" s="1"/>
  <c r="I116" i="1"/>
  <c r="R134" i="1"/>
  <c r="T134" i="1" s="1"/>
  <c r="J134" i="1"/>
  <c r="R234" i="1"/>
  <c r="T234" i="1" s="1"/>
  <c r="I128" i="1"/>
  <c r="R128" i="1"/>
  <c r="T128" i="1" s="1"/>
  <c r="J138" i="1"/>
  <c r="R138" i="1"/>
  <c r="T138" i="1" s="1"/>
  <c r="R100" i="1"/>
  <c r="T100" i="1" s="1"/>
  <c r="I100" i="1"/>
  <c r="R37" i="1"/>
  <c r="T37" i="1" s="1"/>
  <c r="R132" i="1"/>
  <c r="T132" i="1" s="1"/>
  <c r="J132" i="1"/>
  <c r="R125" i="1"/>
  <c r="T125" i="1" s="1"/>
  <c r="J125" i="1"/>
  <c r="P30" i="1"/>
  <c r="G30" i="1"/>
  <c r="I30" i="1" s="1"/>
  <c r="R136" i="1"/>
  <c r="T136" i="1" s="1"/>
  <c r="J136" i="1"/>
  <c r="R44" i="1"/>
  <c r="T44" i="1" s="1"/>
  <c r="R32" i="1"/>
  <c r="T32" i="1" s="1"/>
  <c r="J130" i="1"/>
  <c r="R130" i="1"/>
  <c r="T130" i="1" s="1"/>
  <c r="P148" i="1"/>
  <c r="R148" i="1" s="1"/>
  <c r="T148" i="1" s="1"/>
  <c r="U148" i="1"/>
  <c r="R239" i="1"/>
  <c r="T239" i="1" s="1"/>
  <c r="R233" i="1"/>
  <c r="T233" i="1" s="1"/>
  <c r="P245" i="3" l="1"/>
  <c r="P244" i="3"/>
  <c r="O96" i="3"/>
  <c r="O94" i="3"/>
  <c r="O104" i="3"/>
  <c r="O88" i="3"/>
  <c r="O152" i="3"/>
  <c r="O124" i="3"/>
  <c r="O132" i="3"/>
  <c r="O127" i="3"/>
  <c r="O144" i="3"/>
  <c r="O143" i="3"/>
  <c r="O137" i="3"/>
  <c r="O145" i="3"/>
  <c r="O97" i="3"/>
  <c r="O115" i="3"/>
  <c r="O136" i="3"/>
  <c r="O130" i="3"/>
  <c r="O90" i="3"/>
  <c r="O116" i="3"/>
  <c r="O89" i="3"/>
  <c r="O120" i="3"/>
  <c r="O110" i="3"/>
  <c r="O95" i="3"/>
  <c r="O141" i="3"/>
  <c r="C15" i="3"/>
  <c r="F14" i="3" s="1"/>
  <c r="F15" i="3" s="1"/>
  <c r="P239" i="3"/>
  <c r="P243" i="3"/>
  <c r="P214" i="3"/>
  <c r="P170" i="3"/>
  <c r="P201" i="3"/>
  <c r="P37" i="3"/>
  <c r="P79" i="3"/>
  <c r="P192" i="3"/>
  <c r="P48" i="3"/>
  <c r="P194" i="3"/>
  <c r="P207" i="3"/>
  <c r="P55" i="3"/>
  <c r="P29" i="3"/>
  <c r="P32" i="3"/>
  <c r="P228" i="3"/>
  <c r="P42" i="3"/>
  <c r="P52" i="3"/>
  <c r="P71" i="3"/>
  <c r="P57" i="3"/>
  <c r="P171" i="3"/>
  <c r="P164" i="3"/>
  <c r="P63" i="3"/>
  <c r="P31" i="3"/>
  <c r="P218" i="3"/>
  <c r="P168" i="3"/>
  <c r="P160" i="3"/>
  <c r="P23" i="3"/>
  <c r="P77" i="3"/>
  <c r="P191" i="3"/>
  <c r="P50" i="3"/>
  <c r="P198" i="3"/>
  <c r="P54" i="3"/>
  <c r="P44" i="3"/>
  <c r="P69" i="3"/>
  <c r="P41" i="3"/>
  <c r="P182" i="3"/>
  <c r="P211" i="3"/>
  <c r="P43" i="3"/>
  <c r="P150" i="3"/>
  <c r="P78" i="3"/>
  <c r="P196" i="3"/>
  <c r="P53" i="3"/>
  <c r="P236" i="3"/>
  <c r="P86" i="3"/>
  <c r="P151" i="3"/>
  <c r="P46" i="3"/>
  <c r="P215" i="3"/>
  <c r="P169" i="3"/>
  <c r="P154" i="3"/>
  <c r="P233" i="3"/>
  <c r="D15" i="3"/>
  <c r="C18" i="3" s="1"/>
  <c r="P91" i="3"/>
  <c r="P238" i="3"/>
  <c r="P242" i="3"/>
  <c r="P226" i="3"/>
  <c r="P152" i="3"/>
  <c r="P175" i="3"/>
  <c r="P197" i="3"/>
  <c r="P195" i="3"/>
  <c r="P172" i="3"/>
  <c r="P186" i="3"/>
  <c r="P80" i="3"/>
  <c r="P221" i="3"/>
  <c r="P40" i="3"/>
  <c r="P159" i="3"/>
  <c r="P205" i="3"/>
  <c r="P70" i="3"/>
  <c r="P45" i="3"/>
  <c r="P64" i="3"/>
  <c r="P126" i="3"/>
  <c r="P47" i="3"/>
  <c r="P219" i="3"/>
  <c r="P203" i="3"/>
  <c r="P180" i="3"/>
  <c r="P176" i="3"/>
  <c r="P83" i="3"/>
  <c r="P190" i="3"/>
  <c r="P22" i="3"/>
  <c r="P65" i="3"/>
  <c r="P220" i="3"/>
  <c r="P146" i="3"/>
  <c r="P231" i="3"/>
  <c r="P241" i="3"/>
  <c r="P237" i="3"/>
  <c r="P230" i="3"/>
  <c r="P156" i="3"/>
  <c r="P210" i="3"/>
  <c r="P174" i="3"/>
  <c r="P60" i="3"/>
  <c r="P179" i="3"/>
  <c r="P163" i="3"/>
  <c r="P202" i="3"/>
  <c r="P225" i="3"/>
  <c r="P39" i="3"/>
  <c r="P204" i="3"/>
  <c r="P212" i="3"/>
  <c r="P73" i="3"/>
  <c r="P76" i="3"/>
  <c r="P200" i="3"/>
  <c r="P72" i="3"/>
  <c r="P223" i="3"/>
  <c r="P181" i="3"/>
  <c r="P34" i="3"/>
  <c r="P25" i="3"/>
  <c r="P81" i="3"/>
  <c r="P234" i="3"/>
  <c r="P157" i="3"/>
  <c r="P153" i="3"/>
  <c r="P82" i="3"/>
  <c r="P149" i="3"/>
  <c r="P177" i="3"/>
  <c r="P67" i="3"/>
  <c r="P184" i="3"/>
  <c r="P229" i="3"/>
  <c r="P26" i="3"/>
  <c r="P162" i="3"/>
  <c r="P216" i="3"/>
  <c r="P56" i="3"/>
  <c r="P188" i="3"/>
  <c r="P74" i="3"/>
  <c r="P58" i="3"/>
  <c r="P84" i="3"/>
  <c r="P227" i="3"/>
  <c r="P147" i="3"/>
  <c r="P51" i="3"/>
  <c r="P61" i="3"/>
  <c r="P38" i="3"/>
  <c r="P66" i="3"/>
  <c r="P199" i="3"/>
  <c r="P33" i="3"/>
  <c r="P68" i="3"/>
  <c r="P209" i="3"/>
  <c r="P189" i="3"/>
  <c r="P85" i="3"/>
  <c r="P59" i="3"/>
  <c r="P183" i="3"/>
  <c r="P21" i="3"/>
  <c r="P148" i="3"/>
  <c r="P24" i="3"/>
  <c r="P93" i="3"/>
  <c r="P240" i="3"/>
  <c r="P30" i="3"/>
  <c r="P28" i="3"/>
  <c r="P224" i="3"/>
  <c r="P49" i="3"/>
  <c r="P75" i="3"/>
  <c r="P62" i="3"/>
  <c r="P35" i="3"/>
  <c r="P235" i="3"/>
  <c r="P166" i="3"/>
  <c r="P27" i="3"/>
  <c r="P213" i="3"/>
  <c r="P232" i="3"/>
  <c r="P178" i="3"/>
  <c r="P155" i="3"/>
  <c r="P167" i="3"/>
  <c r="P165" i="3"/>
  <c r="P222" i="3"/>
  <c r="P206" i="3"/>
  <c r="P193" i="3"/>
  <c r="P173" i="3"/>
  <c r="P161" i="3"/>
  <c r="P217" i="3"/>
  <c r="P185" i="3"/>
  <c r="P208" i="3"/>
  <c r="P36" i="3"/>
  <c r="P187" i="3"/>
  <c r="P158" i="3"/>
  <c r="G173" i="1"/>
  <c r="J173" i="1" s="1"/>
  <c r="P173" i="1"/>
  <c r="G198" i="1"/>
  <c r="K198" i="1" s="1"/>
  <c r="P198" i="1"/>
  <c r="R198" i="1" s="1"/>
  <c r="T198" i="1" s="1"/>
  <c r="G186" i="1"/>
  <c r="K186" i="1" s="1"/>
  <c r="P186" i="1"/>
  <c r="R186" i="1" s="1"/>
  <c r="T186" i="1" s="1"/>
  <c r="G204" i="1"/>
  <c r="J204" i="1" s="1"/>
  <c r="P204" i="1"/>
  <c r="R204" i="1" s="1"/>
  <c r="T204" i="1" s="1"/>
  <c r="G160" i="1"/>
  <c r="K160" i="1" s="1"/>
  <c r="P160" i="1"/>
  <c r="R160" i="1" s="1"/>
  <c r="T160" i="1" s="1"/>
  <c r="G201" i="1"/>
  <c r="K201" i="1" s="1"/>
  <c r="P201" i="1"/>
  <c r="R201" i="1" s="1"/>
  <c r="T201" i="1" s="1"/>
  <c r="G194" i="1"/>
  <c r="J194" i="1" s="1"/>
  <c r="P194" i="1"/>
  <c r="R194" i="1" s="1"/>
  <c r="T194" i="1" s="1"/>
  <c r="G196" i="1"/>
  <c r="J196" i="1" s="1"/>
  <c r="P196" i="1"/>
  <c r="R196" i="1" s="1"/>
  <c r="T196" i="1" s="1"/>
  <c r="G157" i="1"/>
  <c r="K157" i="1" s="1"/>
  <c r="P157" i="1"/>
  <c r="R157" i="1" s="1"/>
  <c r="T157" i="1" s="1"/>
  <c r="R227" i="1"/>
  <c r="T227" i="1" s="1"/>
  <c r="G182" i="1"/>
  <c r="K182" i="1" s="1"/>
  <c r="P182" i="1"/>
  <c r="G197" i="1"/>
  <c r="J197" i="1" s="1"/>
  <c r="P197" i="1"/>
  <c r="G151" i="1"/>
  <c r="K151" i="1" s="1"/>
  <c r="P151" i="1"/>
  <c r="G176" i="1"/>
  <c r="K176" i="1" s="1"/>
  <c r="P176" i="1"/>
  <c r="R176" i="1" s="1"/>
  <c r="T176" i="1" s="1"/>
  <c r="G177" i="1"/>
  <c r="K177" i="1" s="1"/>
  <c r="P177" i="1"/>
  <c r="R177" i="1" s="1"/>
  <c r="T177" i="1" s="1"/>
  <c r="G205" i="1"/>
  <c r="K205" i="1" s="1"/>
  <c r="P205" i="1"/>
  <c r="G200" i="1"/>
  <c r="K200" i="1" s="1"/>
  <c r="P200" i="1"/>
  <c r="G185" i="1"/>
  <c r="K185" i="1" s="1"/>
  <c r="P185" i="1"/>
  <c r="R185" i="1" s="1"/>
  <c r="T185" i="1" s="1"/>
  <c r="D15" i="1"/>
  <c r="C19" i="1" s="1"/>
  <c r="G158" i="1"/>
  <c r="K158" i="1" s="1"/>
  <c r="P158" i="1"/>
  <c r="R158" i="1" s="1"/>
  <c r="T158" i="1" s="1"/>
  <c r="G154" i="1"/>
  <c r="K154" i="1" s="1"/>
  <c r="P154" i="1"/>
  <c r="R154" i="1" s="1"/>
  <c r="T154" i="1" s="1"/>
  <c r="G181" i="1"/>
  <c r="K181" i="1" s="1"/>
  <c r="P181" i="1"/>
  <c r="R181" i="1" s="1"/>
  <c r="T181" i="1" s="1"/>
  <c r="R222" i="1"/>
  <c r="T222" i="1" s="1"/>
  <c r="G171" i="1"/>
  <c r="K171" i="1" s="1"/>
  <c r="P171" i="1"/>
  <c r="G170" i="1"/>
  <c r="K170" i="1" s="1"/>
  <c r="P170" i="1"/>
  <c r="G199" i="1"/>
  <c r="K199" i="1" s="1"/>
  <c r="P199" i="1"/>
  <c r="G163" i="1"/>
  <c r="K163" i="1" s="1"/>
  <c r="P163" i="1"/>
  <c r="R163" i="1" s="1"/>
  <c r="T163" i="1" s="1"/>
  <c r="G167" i="1"/>
  <c r="J167" i="1" s="1"/>
  <c r="P167" i="1"/>
  <c r="R223" i="1"/>
  <c r="T223" i="1" s="1"/>
  <c r="G206" i="1"/>
  <c r="K206" i="1" s="1"/>
  <c r="P206" i="1"/>
  <c r="R206" i="1" s="1"/>
  <c r="T206" i="1" s="1"/>
  <c r="G195" i="1"/>
  <c r="P195" i="1"/>
  <c r="R195" i="1" s="1"/>
  <c r="T195" i="1" s="1"/>
  <c r="G155" i="1"/>
  <c r="K155" i="1" s="1"/>
  <c r="P155" i="1"/>
  <c r="R155" i="1" s="1"/>
  <c r="T155" i="1" s="1"/>
  <c r="D16" i="1"/>
  <c r="D19" i="1" s="1"/>
  <c r="R30" i="1"/>
  <c r="T30" i="1" s="1"/>
  <c r="C12" i="1"/>
  <c r="C11" i="1"/>
  <c r="O242" i="1" l="1"/>
  <c r="O240" i="1"/>
  <c r="O241" i="1"/>
  <c r="O21" i="1"/>
  <c r="O123" i="1"/>
  <c r="O27" i="1"/>
  <c r="O40" i="1"/>
  <c r="O190" i="1"/>
  <c r="O66" i="1"/>
  <c r="O182" i="1"/>
  <c r="O171" i="1"/>
  <c r="O211" i="1"/>
  <c r="O172" i="1"/>
  <c r="O75" i="1"/>
  <c r="O205" i="1"/>
  <c r="O125" i="1"/>
  <c r="O206" i="1"/>
  <c r="O90" i="1"/>
  <c r="O193" i="1"/>
  <c r="O95" i="1"/>
  <c r="O228" i="1"/>
  <c r="O216" i="1"/>
  <c r="O173" i="1"/>
  <c r="O149" i="1"/>
  <c r="O145" i="1"/>
  <c r="O124" i="1"/>
  <c r="O155" i="1"/>
  <c r="O220" i="1"/>
  <c r="O162" i="1"/>
  <c r="O89" i="1"/>
  <c r="O51" i="1"/>
  <c r="O108" i="1"/>
  <c r="O137" i="1"/>
  <c r="O217" i="1"/>
  <c r="O22" i="1"/>
  <c r="O191" i="1"/>
  <c r="O165" i="1"/>
  <c r="O70" i="1"/>
  <c r="O210" i="1"/>
  <c r="O65" i="1"/>
  <c r="O93" i="1"/>
  <c r="O237" i="1"/>
  <c r="O143" i="1"/>
  <c r="O156" i="1"/>
  <c r="O234" i="1"/>
  <c r="O134" i="1"/>
  <c r="O58" i="1"/>
  <c r="O222" i="1"/>
  <c r="O94" i="1"/>
  <c r="O45" i="1"/>
  <c r="O56" i="1"/>
  <c r="O144" i="1"/>
  <c r="O150" i="1"/>
  <c r="O219" i="1"/>
  <c r="O78" i="1"/>
  <c r="O74" i="1"/>
  <c r="O117" i="1"/>
  <c r="O196" i="1"/>
  <c r="O225" i="1"/>
  <c r="O141" i="1"/>
  <c r="O208" i="1"/>
  <c r="O151" i="1"/>
  <c r="O62" i="1"/>
  <c r="O81" i="1"/>
  <c r="O80" i="1"/>
  <c r="O36" i="1"/>
  <c r="O55" i="1"/>
  <c r="O59" i="1"/>
  <c r="O218" i="1"/>
  <c r="O71" i="1"/>
  <c r="O83" i="1"/>
  <c r="O29" i="1"/>
  <c r="O235" i="1"/>
  <c r="O176" i="1"/>
  <c r="O25" i="1"/>
  <c r="O209" i="1"/>
  <c r="O175" i="1"/>
  <c r="O202" i="1"/>
  <c r="O24" i="1"/>
  <c r="O61" i="1"/>
  <c r="O146" i="1"/>
  <c r="O48" i="1"/>
  <c r="O168" i="1"/>
  <c r="O231" i="1"/>
  <c r="O203" i="1"/>
  <c r="O67" i="1"/>
  <c r="O138" i="1"/>
  <c r="O97" i="1"/>
  <c r="O96" i="1"/>
  <c r="O116" i="1"/>
  <c r="O91" i="1"/>
  <c r="O221" i="1"/>
  <c r="O41" i="1"/>
  <c r="O164" i="1"/>
  <c r="O122" i="1"/>
  <c r="O33" i="1"/>
  <c r="O199" i="1"/>
  <c r="O224" i="1"/>
  <c r="O153" i="1"/>
  <c r="O200" i="1"/>
  <c r="O238" i="1"/>
  <c r="O104" i="1"/>
  <c r="O113" i="1"/>
  <c r="O226" i="1"/>
  <c r="O177" i="1"/>
  <c r="O170" i="1"/>
  <c r="O105" i="1"/>
  <c r="O163" i="1"/>
  <c r="O101" i="1"/>
  <c r="O60" i="1"/>
  <c r="O69" i="1"/>
  <c r="O166" i="1"/>
  <c r="O30" i="1"/>
  <c r="O135" i="1"/>
  <c r="O180" i="1"/>
  <c r="O114" i="1"/>
  <c r="O99" i="1"/>
  <c r="O159" i="1"/>
  <c r="O84" i="1"/>
  <c r="O230" i="1"/>
  <c r="O126" i="1"/>
  <c r="O44" i="1"/>
  <c r="O223" i="1"/>
  <c r="C15" i="1"/>
  <c r="O102" i="1"/>
  <c r="O23" i="1"/>
  <c r="O112" i="1"/>
  <c r="O127" i="1"/>
  <c r="O233" i="1"/>
  <c r="O111" i="1"/>
  <c r="O100" i="1"/>
  <c r="O195" i="1"/>
  <c r="O215" i="1"/>
  <c r="O103" i="1"/>
  <c r="O183" i="1"/>
  <c r="O54" i="1"/>
  <c r="O109" i="1"/>
  <c r="O161" i="1"/>
  <c r="O86" i="1"/>
  <c r="O130" i="1"/>
  <c r="O160" i="1"/>
  <c r="O85" i="1"/>
  <c r="O239" i="1"/>
  <c r="O236" i="1"/>
  <c r="O82" i="1"/>
  <c r="O154" i="1"/>
  <c r="O197" i="1"/>
  <c r="O39" i="1"/>
  <c r="O148" i="1"/>
  <c r="O107" i="1"/>
  <c r="O185" i="1"/>
  <c r="O92" i="1"/>
  <c r="O132" i="1"/>
  <c r="O147" i="1"/>
  <c r="O110" i="1"/>
  <c r="O115" i="1"/>
  <c r="O38" i="1"/>
  <c r="O201" i="1"/>
  <c r="O57" i="1"/>
  <c r="O34" i="1"/>
  <c r="O204" i="1"/>
  <c r="O129" i="1"/>
  <c r="O136" i="1"/>
  <c r="O73" i="1"/>
  <c r="O52" i="1"/>
  <c r="O158" i="1"/>
  <c r="O186" i="1"/>
  <c r="O88" i="1"/>
  <c r="O98" i="1"/>
  <c r="O192" i="1"/>
  <c r="O64" i="1"/>
  <c r="O37" i="1"/>
  <c r="O77" i="1"/>
  <c r="O43" i="1"/>
  <c r="O212" i="1"/>
  <c r="O179" i="1"/>
  <c r="O189" i="1"/>
  <c r="O174" i="1"/>
  <c r="O229" i="1"/>
  <c r="O169" i="1"/>
  <c r="O35" i="1"/>
  <c r="O133" i="1"/>
  <c r="O87" i="1"/>
  <c r="O139" i="1"/>
  <c r="O128" i="1"/>
  <c r="O140" i="1"/>
  <c r="O178" i="1"/>
  <c r="O214" i="1"/>
  <c r="O213" i="1"/>
  <c r="O232" i="1"/>
  <c r="O49" i="1"/>
  <c r="O32" i="1"/>
  <c r="O119" i="1"/>
  <c r="O120" i="1"/>
  <c r="O131" i="1"/>
  <c r="O50" i="1"/>
  <c r="O53" i="1"/>
  <c r="O28" i="1"/>
  <c r="O227" i="1"/>
  <c r="O142" i="1"/>
  <c r="O118" i="1"/>
  <c r="O121" i="1"/>
  <c r="O42" i="1"/>
  <c r="O106" i="1"/>
  <c r="O47" i="1"/>
  <c r="O76" i="1"/>
  <c r="O79" i="1"/>
  <c r="O157" i="1"/>
  <c r="O198" i="1"/>
  <c r="O181" i="1"/>
  <c r="O167" i="1"/>
  <c r="O68" i="1"/>
  <c r="O184" i="1"/>
  <c r="O26" i="1"/>
  <c r="O207" i="1"/>
  <c r="O194" i="1"/>
  <c r="O72" i="1"/>
  <c r="O187" i="1"/>
  <c r="O152" i="1"/>
  <c r="O46" i="1"/>
  <c r="O188" i="1"/>
  <c r="O31" i="1"/>
  <c r="O63" i="1"/>
  <c r="C16" i="1"/>
  <c r="D18" i="1" s="1"/>
  <c r="R170" i="1"/>
  <c r="T170" i="1" s="1"/>
  <c r="R205" i="1"/>
  <c r="T205" i="1" s="1"/>
  <c r="R197" i="1"/>
  <c r="T197" i="1" s="1"/>
  <c r="R167" i="1"/>
  <c r="T167" i="1" s="1"/>
  <c r="R171" i="1"/>
  <c r="T171" i="1" s="1"/>
  <c r="R182" i="1"/>
  <c r="T182" i="1" s="1"/>
  <c r="R173" i="1"/>
  <c r="T173" i="1" s="1"/>
  <c r="K195" i="1"/>
  <c r="R199" i="1"/>
  <c r="T199" i="1" s="1"/>
  <c r="R200" i="1"/>
  <c r="T200" i="1" s="1"/>
  <c r="R151" i="1"/>
  <c r="T151" i="1" s="1"/>
  <c r="E14" i="1" l="1"/>
  <c r="C18" i="1"/>
  <c r="F18" i="1"/>
  <c r="F19" i="1" s="1"/>
</calcChain>
</file>

<file path=xl/sharedStrings.xml><?xml version="1.0" encoding="utf-8"?>
<sst xmlns="http://schemas.openxmlformats.org/spreadsheetml/2006/main" count="3135" uniqueCount="781">
  <si>
    <t>VSB-063</t>
  </si>
  <si>
    <t>IBVS 6244</t>
  </si>
  <si>
    <t>OEJV 0191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</si>
  <si>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</si>
  <si>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</si>
  <si>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</si>
  <si>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</si>
  <si>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</si>
  <si>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</si>
  <si>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</si>
  <si>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</si>
  <si>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</si>
  <si>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</si>
  <si>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</si>
  <si>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</si>
  <si>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</si>
  <si>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</si>
  <si>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</si>
  <si>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</si>
  <si>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</si>
  <si>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</si>
  <si>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</si>
  <si>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</si>
  <si>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</si>
  <si>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Sum diff² =</t>
  </si>
  <si>
    <t>System Type:</t>
  </si>
  <si>
    <t>Misc</t>
  </si>
  <si>
    <t>BBSAG</t>
  </si>
  <si>
    <t>v</t>
  </si>
  <si>
    <t>ORION 119</t>
  </si>
  <si>
    <t>K</t>
  </si>
  <si>
    <t>Diethelm R</t>
  </si>
  <si>
    <t>BBSAG Bull...24</t>
  </si>
  <si>
    <t>B</t>
  </si>
  <si>
    <t>phe</t>
  </si>
  <si>
    <t>AJ 77,239</t>
  </si>
  <si>
    <t>IBVS 611</t>
  </si>
  <si>
    <t>BBSAG Bull.11</t>
  </si>
  <si>
    <t>BBSAG Bull.16</t>
  </si>
  <si>
    <t>BBSAG Bull.23</t>
  </si>
  <si>
    <t>IBVS 1200</t>
  </si>
  <si>
    <t>D. Ruokonen</t>
  </si>
  <si>
    <t>AAVSO 4</t>
  </si>
  <si>
    <t>A</t>
  </si>
  <si>
    <t>G. Samolyk</t>
  </si>
  <si>
    <t>IBVS 1751</t>
  </si>
  <si>
    <t>BRNO 26</t>
  </si>
  <si>
    <t>BBSAG Bull.48</t>
  </si>
  <si>
    <t>G. Hanson</t>
  </si>
  <si>
    <t>G. Wedemayer</t>
  </si>
  <si>
    <t>IBVS 2159</t>
  </si>
  <si>
    <t>:</t>
  </si>
  <si>
    <t>IBVS 2793</t>
  </si>
  <si>
    <t>BAV-M 38</t>
  </si>
  <si>
    <t>D. Williams</t>
  </si>
  <si>
    <t>BBSAG Bull.77</t>
  </si>
  <si>
    <t>BBSAG 77</t>
  </si>
  <si>
    <t>BAV-M 60</t>
  </si>
  <si>
    <t>V</t>
  </si>
  <si>
    <t>BAV-M 62</t>
  </si>
  <si>
    <t>BAV-M 68</t>
  </si>
  <si>
    <t>IBVS 4382</t>
  </si>
  <si>
    <t>ccd</t>
  </si>
  <si>
    <t>S. Cook</t>
  </si>
  <si>
    <t>II</t>
  </si>
  <si>
    <t>AAVSO</t>
  </si>
  <si>
    <t>BAV</t>
  </si>
  <si>
    <t>IBVS</t>
  </si>
  <si>
    <t>IBVS 5251</t>
  </si>
  <si>
    <t>IBVS 5067</t>
  </si>
  <si>
    <t>I</t>
  </si>
  <si>
    <t>IBVS 5583</t>
  </si>
  <si>
    <t>IBVS 5484</t>
  </si>
  <si>
    <t>EA/SD:</t>
  </si>
  <si>
    <t>IBVS 5643</t>
  </si>
  <si>
    <t>IBVS 0775</t>
  </si>
  <si>
    <t>pe</t>
  </si>
  <si>
    <t>RW CrB / GSC 2039-1352</t>
  </si>
  <si>
    <t>IBVS 5657</t>
  </si>
  <si>
    <t>IBVS 5676</t>
  </si>
  <si>
    <t># of data points:</t>
  </si>
  <si>
    <t>IBVS 5731</t>
  </si>
  <si>
    <t>Nelson</t>
  </si>
  <si>
    <t>Lin Fit1</t>
  </si>
  <si>
    <t>Lin Fit2</t>
  </si>
  <si>
    <t>Linear 1</t>
  </si>
  <si>
    <t>Linear 2</t>
  </si>
  <si>
    <t>IBVS 5802</t>
  </si>
  <si>
    <t>IBVS 5820</t>
  </si>
  <si>
    <t>IBVS 5894</t>
  </si>
  <si>
    <t>OEJV 0074</t>
  </si>
  <si>
    <t>IBVS 5917</t>
  </si>
  <si>
    <t>BAD</t>
  </si>
  <si>
    <t>IBVS 5988</t>
  </si>
  <si>
    <t>PE</t>
  </si>
  <si>
    <t>IBVS 5918</t>
  </si>
  <si>
    <t>IBVS 5959</t>
  </si>
  <si>
    <t>IBVS 5992</t>
  </si>
  <si>
    <t>JAVSO..38...85</t>
  </si>
  <si>
    <t>JAVSO..39...94</t>
  </si>
  <si>
    <t>JAVSO..36..186</t>
  </si>
  <si>
    <t>JAVSO..37...44</t>
  </si>
  <si>
    <t>IBVS 6029</t>
  </si>
  <si>
    <t>IBVS 6048</t>
  </si>
  <si>
    <t>JAVSO..41..328</t>
  </si>
  <si>
    <t>JAVSO..42..426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</si>
  <si>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</si>
  <si>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</si>
  <si>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</si>
  <si>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</si>
  <si>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</si>
  <si>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</si>
  <si>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pg</t>
  </si>
  <si>
    <t>P</t>
  </si>
  <si>
    <t>vis</t>
  </si>
  <si>
    <t> -0.003 </t>
  </si>
  <si>
    <t>F </t>
  </si>
  <si>
    <t> Koch &amp; Koch </t>
  </si>
  <si>
    <t> AJ 67.462 </t>
  </si>
  <si>
    <t>2420401.313 </t>
  </si>
  <si>
    <t> 25.09.1914 19:30 </t>
  </si>
  <si>
    <t> -0.002 </t>
  </si>
  <si>
    <t>V </t>
  </si>
  <si>
    <t> E.Hartwig </t>
  </si>
  <si>
    <t> VB 1.3.56 </t>
  </si>
  <si>
    <t>2421752.449 </t>
  </si>
  <si>
    <t> 07.06.1918 22:46 </t>
  </si>
  <si>
    <t> 0.009 </t>
  </si>
  <si>
    <t> C.Hoffmeister </t>
  </si>
  <si>
    <t> AN 208.260 </t>
  </si>
  <si>
    <t>2426092.758 </t>
  </si>
  <si>
    <t> 26.04.1930 06:11 </t>
  </si>
  <si>
    <t> 0.010 </t>
  </si>
  <si>
    <t> D.B.McLaughlin </t>
  </si>
  <si>
    <t> AJ 39.85 </t>
  </si>
  <si>
    <t>2427548.504 </t>
  </si>
  <si>
    <t> 21.04.1934 00:05 </t>
  </si>
  <si>
    <t> 0.027 </t>
  </si>
  <si>
    <t> F.Lause </t>
  </si>
  <si>
    <t> AN 254.373 </t>
  </si>
  <si>
    <t>2427564.460 </t>
  </si>
  <si>
    <t> 06.05.1934 23:02 </t>
  </si>
  <si>
    <t> 0.002 </t>
  </si>
  <si>
    <t>2427567.375 </t>
  </si>
  <si>
    <t> 09.05.1934 21:00 </t>
  </si>
  <si>
    <t> 0.012 </t>
  </si>
  <si>
    <t>2427580.444 </t>
  </si>
  <si>
    <t> 22.05.1934 22:39 </t>
  </si>
  <si>
    <t> 0.005 </t>
  </si>
  <si>
    <t>2427628.373 </t>
  </si>
  <si>
    <t> 09.07.1934 20:57 </t>
  </si>
  <si>
    <t> -0.009 </t>
  </si>
  <si>
    <t>2427636.368 </t>
  </si>
  <si>
    <t> 17.07.1934 20:49 </t>
  </si>
  <si>
    <t> -0.004 </t>
  </si>
  <si>
    <t>2427652.349 </t>
  </si>
  <si>
    <t> 02.08.1934 20:22 </t>
  </si>
  <si>
    <t>2427697.395 </t>
  </si>
  <si>
    <t> 16.09.1934 21:28 </t>
  </si>
  <si>
    <t> 0.004 </t>
  </si>
  <si>
    <t>2427708.300 </t>
  </si>
  <si>
    <t> 27.09.1934 19:12 </t>
  </si>
  <si>
    <t> 0.013 </t>
  </si>
  <si>
    <t>2428286.506 </t>
  </si>
  <si>
    <t> 28.04.1936 00:08 </t>
  </si>
  <si>
    <t> -0.005 </t>
  </si>
  <si>
    <t> AN 266.17 </t>
  </si>
  <si>
    <t>2428313.396 </t>
  </si>
  <si>
    <t> 24.05.1936 21:30 </t>
  </si>
  <si>
    <t> 0.008 </t>
  </si>
  <si>
    <t>2428366.415 </t>
  </si>
  <si>
    <t> 16.07.1936 21:57 </t>
  </si>
  <si>
    <t> -0.001 </t>
  </si>
  <si>
    <t>2428374.405 </t>
  </si>
  <si>
    <t> 24.07.1936 21:43 </t>
  </si>
  <si>
    <t>2428390.382 </t>
  </si>
  <si>
    <t> 09.08.1936 21:10 </t>
  </si>
  <si>
    <t>2428398.382 </t>
  </si>
  <si>
    <t> 17.08.1936 21:10 </t>
  </si>
  <si>
    <t>2428430.329 </t>
  </si>
  <si>
    <t> 18.09.1936 19:53 </t>
  </si>
  <si>
    <t> -0.011 </t>
  </si>
  <si>
    <t>2428454.326 </t>
  </si>
  <si>
    <t> 12.10.1936 19:49 </t>
  </si>
  <si>
    <t> 0.014 </t>
  </si>
  <si>
    <t> AN 266.18 </t>
  </si>
  <si>
    <t>2428457.214 </t>
  </si>
  <si>
    <t> 15.10.1936 17:08 </t>
  </si>
  <si>
    <t>2428634.458 </t>
  </si>
  <si>
    <t> 10.04.1937 22:59 </t>
  </si>
  <si>
    <t>2428661.338 </t>
  </si>
  <si>
    <t> 07.05.1937 20:06 </t>
  </si>
  <si>
    <t>2428671.489 </t>
  </si>
  <si>
    <t> 17.05.1937 23:44 </t>
  </si>
  <si>
    <t> -0.020 </t>
  </si>
  <si>
    <t>2428690.399 </t>
  </si>
  <si>
    <t> 05.06.1937 21:34 </t>
  </si>
  <si>
    <t>2428695.485 </t>
  </si>
  <si>
    <t> 10.06.1937 23:38 </t>
  </si>
  <si>
    <t>2428698.392 </t>
  </si>
  <si>
    <t> 13.06.1937 21:24 </t>
  </si>
  <si>
    <t> 0.006 </t>
  </si>
  <si>
    <t>2428778.287 </t>
  </si>
  <si>
    <t> 01.09.1937 18:53 </t>
  </si>
  <si>
    <t>2428802.251 </t>
  </si>
  <si>
    <t> 25.09.1937 18:01 </t>
  </si>
  <si>
    <t> -0.012 </t>
  </si>
  <si>
    <t>2429291.863 </t>
  </si>
  <si>
    <t> 28.01.1939 08:42 </t>
  </si>
  <si>
    <t> N.L.Pierce </t>
  </si>
  <si>
    <t> AJ 48.121 </t>
  </si>
  <si>
    <t>2432659.510 </t>
  </si>
  <si>
    <t> 18.04.1948 00:14 </t>
  </si>
  <si>
    <t> 0.003 </t>
  </si>
  <si>
    <t> R.Szafraniec </t>
  </si>
  <si>
    <t> AAC 4.114 </t>
  </si>
  <si>
    <t>2432688.568 </t>
  </si>
  <si>
    <t> 17.05.1948 01:37 </t>
  </si>
  <si>
    <t>2433010.363 </t>
  </si>
  <si>
    <t> 03.04.1949 20:42 </t>
  </si>
  <si>
    <t> A.Szczepanowska </t>
  </si>
  <si>
    <t> AAC 4.117 </t>
  </si>
  <si>
    <t>2433031.440 </t>
  </si>
  <si>
    <t> 24.04.1949 22:33 </t>
  </si>
  <si>
    <t>2433061.529 </t>
  </si>
  <si>
    <t> 25.05.1949 00:41 </t>
  </si>
  <si>
    <t> -0.047 </t>
  </si>
  <si>
    <t> AAC 5.5 </t>
  </si>
  <si>
    <t>2433068.480 </t>
  </si>
  <si>
    <t> 31.05.1949 23:31 </t>
  </si>
  <si>
    <t>2433132.394 </t>
  </si>
  <si>
    <t> 03.08.1949 21:27 </t>
  </si>
  <si>
    <t> -0.007 </t>
  </si>
  <si>
    <t> AAC 5.75 </t>
  </si>
  <si>
    <t>2433416.435 </t>
  </si>
  <si>
    <t> 14.05.1950 22:26 </t>
  </si>
  <si>
    <t> 0.007 </t>
  </si>
  <si>
    <t> AAC 5.7 </t>
  </si>
  <si>
    <t>2433437.503 </t>
  </si>
  <si>
    <t> 05.06.1950 00:04 </t>
  </si>
  <si>
    <t>2433437.521 </t>
  </si>
  <si>
    <t> 05.06.1950 00:30 </t>
  </si>
  <si>
    <t>2433440.407 </t>
  </si>
  <si>
    <t> 07.06.1950 21:46 </t>
  </si>
  <si>
    <t>2433753.494 </t>
  </si>
  <si>
    <t> 16.04.1951 23:51 </t>
  </si>
  <si>
    <t> 0.011 </t>
  </si>
  <si>
    <t>2433753.510 </t>
  </si>
  <si>
    <t> 17.04.1951 00:14 </t>
  </si>
  <si>
    <t> AAC 5.11 </t>
  </si>
  <si>
    <t>2433833.402 </t>
  </si>
  <si>
    <t> 05.07.1951 21:38 </t>
  </si>
  <si>
    <t>2434120.332 </t>
  </si>
  <si>
    <t> 17.04.1952 19:58 </t>
  </si>
  <si>
    <t> AAC 5.52 </t>
  </si>
  <si>
    <t>2434125.411 </t>
  </si>
  <si>
    <t> 22.04.1952 21:51 </t>
  </si>
  <si>
    <t>2434133.409 </t>
  </si>
  <si>
    <t> 30.04.1952 21:48 </t>
  </si>
  <si>
    <t>2434451.569 </t>
  </si>
  <si>
    <t> 15.03.1953 01:39 </t>
  </si>
  <si>
    <t> AAC 5.190 </t>
  </si>
  <si>
    <t>2434454.475 </t>
  </si>
  <si>
    <t> 17.03.1953 23:24 </t>
  </si>
  <si>
    <t>2434478.445 </t>
  </si>
  <si>
    <t> 10.04.1953 22:40 </t>
  </si>
  <si>
    <t>2434481.356 </t>
  </si>
  <si>
    <t> 13.04.1953 20:32 </t>
  </si>
  <si>
    <t>2434519.854 </t>
  </si>
  <si>
    <t> 22.05.1953 08:29 </t>
  </si>
  <si>
    <t>E </t>
  </si>
  <si>
    <t>?</t>
  </si>
  <si>
    <t> W.S.Fitch </t>
  </si>
  <si>
    <t> AA 69.316 </t>
  </si>
  <si>
    <t>2434872.883 </t>
  </si>
  <si>
    <t> 10.05.1954 09:11 </t>
  </si>
  <si>
    <t> 0.000 </t>
  </si>
  <si>
    <t>2435197.598 </t>
  </si>
  <si>
    <t> 31.03.1955 02:21 </t>
  </si>
  <si>
    <t> AA 6.140 </t>
  </si>
  <si>
    <t>2435219.390 </t>
  </si>
  <si>
    <t> 21.04.1955 21:21 </t>
  </si>
  <si>
    <t>2435240.437 </t>
  </si>
  <si>
    <t> 12.05.1955 22:29 </t>
  </si>
  <si>
    <t> -0.010 </t>
  </si>
  <si>
    <t>2435599.306 </t>
  </si>
  <si>
    <t> 05.05.1956 19:20 </t>
  </si>
  <si>
    <t> AA 7.189 </t>
  </si>
  <si>
    <t>2435933.455 </t>
  </si>
  <si>
    <t> 04.04.1957 22:55 </t>
  </si>
  <si>
    <t> AA 8.190 </t>
  </si>
  <si>
    <t>2435962.512 </t>
  </si>
  <si>
    <t> 04.05.1957 00:17 </t>
  </si>
  <si>
    <t>P </t>
  </si>
  <si>
    <t> H.Huth </t>
  </si>
  <si>
    <t> MVS 2.122 </t>
  </si>
  <si>
    <t>2436074.383 </t>
  </si>
  <si>
    <t> 23.08.1957 21:11 </t>
  </si>
  <si>
    <t> 0.016 </t>
  </si>
  <si>
    <t>2436307.541 </t>
  </si>
  <si>
    <t> 14.04.1958 00:59 </t>
  </si>
  <si>
    <t>2436556.708 </t>
  </si>
  <si>
    <t> 19.12.1958 04:59 </t>
  </si>
  <si>
    <t>2436727.412 </t>
  </si>
  <si>
    <t> 07.06.1959 21:53 </t>
  </si>
  <si>
    <t> 0.001 </t>
  </si>
  <si>
    <t> AA 10.69 </t>
  </si>
  <si>
    <t>2437016.558 </t>
  </si>
  <si>
    <t> 23.03.1960 01:23 </t>
  </si>
  <si>
    <t> 0.035 </t>
  </si>
  <si>
    <t>2437353.600 </t>
  </si>
  <si>
    <t> 23.02.1961 02:24 </t>
  </si>
  <si>
    <t> 0.022 </t>
  </si>
  <si>
    <t>2440334.7702 </t>
  </si>
  <si>
    <t> 23.04.1969 06:29 </t>
  </si>
  <si>
    <t> 0.0001 </t>
  </si>
  <si>
    <t> R.B.Carr </t>
  </si>
  <si>
    <t> GOP 16 </t>
  </si>
  <si>
    <t>2440740.8343 </t>
  </si>
  <si>
    <t> 03.06.1970 08:01 </t>
  </si>
  <si>
    <t> 0.0003 </t>
  </si>
  <si>
    <t> L.Binnendijk </t>
  </si>
  <si>
    <t> AJ 77.239 </t>
  </si>
  <si>
    <t>2440748.8251 </t>
  </si>
  <si>
    <t> 11.06.1970 07:48 </t>
  </si>
  <si>
    <t> 0.0005 </t>
  </si>
  <si>
    <t> E.F.Milone </t>
  </si>
  <si>
    <t>IBVS 636 </t>
  </si>
  <si>
    <t>2440749.1920 </t>
  </si>
  <si>
    <t> 11.06.1970 16:36 </t>
  </si>
  <si>
    <t> 0.0042 </t>
  </si>
  <si>
    <t>2440751.7302 </t>
  </si>
  <si>
    <t> 14.06.1970 05:31 </t>
  </si>
  <si>
    <t> 0.0000 </t>
  </si>
  <si>
    <t>2441445.4531 </t>
  </si>
  <si>
    <t> 07.05.1972 22:52 </t>
  </si>
  <si>
    <t> I.Todoran </t>
  </si>
  <si>
    <t>IBVS 775 </t>
  </si>
  <si>
    <t>2441464.3405 </t>
  </si>
  <si>
    <t> 26.05.1972 20:10 </t>
  </si>
  <si>
    <t> 0.0007 </t>
  </si>
  <si>
    <t>2441469.4255 </t>
  </si>
  <si>
    <t> 31.05.1972 22:12 </t>
  </si>
  <si>
    <t> 0.0008 </t>
  </si>
  <si>
    <t>2441918.351 </t>
  </si>
  <si>
    <t> 23.08.1973 20:25 </t>
  </si>
  <si>
    <t> R.Diethelm </t>
  </si>
  <si>
    <t> BBS 11 </t>
  </si>
  <si>
    <t>2442202.380 </t>
  </si>
  <si>
    <t> 03.06.1974 21:07 </t>
  </si>
  <si>
    <t> BBS 16 </t>
  </si>
  <si>
    <t>2442223.441 </t>
  </si>
  <si>
    <t> 24.06.1974 22:35 </t>
  </si>
  <si>
    <t>2442255.407 </t>
  </si>
  <si>
    <t> 26.07.1974 21:46 </t>
  </si>
  <si>
    <t>2442571.394 </t>
  </si>
  <si>
    <t> 07.06.1975 21:27 </t>
  </si>
  <si>
    <t> BBS 23 </t>
  </si>
  <si>
    <t>2442908.4455 </t>
  </si>
  <si>
    <t> 09.05.1976 22:41 </t>
  </si>
  <si>
    <t> -0.0001 </t>
  </si>
  <si>
    <t> L.Patkos </t>
  </si>
  <si>
    <t>IBVS 1200 </t>
  </si>
  <si>
    <t>2443260.752 </t>
  </si>
  <si>
    <t> 27.04.1977 06:02 </t>
  </si>
  <si>
    <t> D.Ruokonen </t>
  </si>
  <si>
    <t> AOEB 4 </t>
  </si>
  <si>
    <t>2443260.767 </t>
  </si>
  <si>
    <t> 27.04.1977 06:24 </t>
  </si>
  <si>
    <t> G.Samolyk </t>
  </si>
  <si>
    <t>2443281.812 </t>
  </si>
  <si>
    <t> 18.05.1977 07:29 </t>
  </si>
  <si>
    <t>2443701.682 </t>
  </si>
  <si>
    <t> 12.07.1978 04:22 </t>
  </si>
  <si>
    <t>2444010.410 </t>
  </si>
  <si>
    <t> 16.05.1979 21:50 </t>
  </si>
  <si>
    <t>IBVS 1751 </t>
  </si>
  <si>
    <t>2444022.755 </t>
  </si>
  <si>
    <t> 29.05.1979 06:07 </t>
  </si>
  <si>
    <t> -0.006 </t>
  </si>
  <si>
    <t>2444038.748 </t>
  </si>
  <si>
    <t> 14.06.1979 05:57 </t>
  </si>
  <si>
    <t>2444371.423 </t>
  </si>
  <si>
    <t> 11.05.1980 22:09 </t>
  </si>
  <si>
    <t> -0.015 </t>
  </si>
  <si>
    <t> K.Carbol </t>
  </si>
  <si>
    <t> BRNO 26 </t>
  </si>
  <si>
    <t>2444371.439 </t>
  </si>
  <si>
    <t> 11.05.1980 22:32 </t>
  </si>
  <si>
    <t> BBS 48 </t>
  </si>
  <si>
    <t>2444399.766 </t>
  </si>
  <si>
    <t> 09.06.1980 06:23 </t>
  </si>
  <si>
    <t> G.Hanson </t>
  </si>
  <si>
    <t>2444402.666 </t>
  </si>
  <si>
    <t> 12.06.1980 03:59 </t>
  </si>
  <si>
    <t> -0.008 </t>
  </si>
  <si>
    <t>2444431.724 </t>
  </si>
  <si>
    <t> 11.07.1980 05:22 </t>
  </si>
  <si>
    <t>2444731.719 </t>
  </si>
  <si>
    <t> 07.05.1981 05:15 </t>
  </si>
  <si>
    <t> -0.019 </t>
  </si>
  <si>
    <t>2444731.726 </t>
  </si>
  <si>
    <t> 07.05.1981 05:25 </t>
  </si>
  <si>
    <t> G.Wedemayer </t>
  </si>
  <si>
    <t>2444732.454 </t>
  </si>
  <si>
    <t> 07.05.1981 22:53 </t>
  </si>
  <si>
    <t>2444780.4044 </t>
  </si>
  <si>
    <t> 24.06.1981 21:42 </t>
  </si>
  <si>
    <t> -0.0034 </t>
  </si>
  <si>
    <t> E.Derman et al. </t>
  </si>
  <si>
    <t>IBVS 2159 </t>
  </si>
  <si>
    <t>2444783.3109 </t>
  </si>
  <si>
    <t> 27.06.1981 19:27 </t>
  </si>
  <si>
    <t> -0.0026 </t>
  </si>
  <si>
    <t>2445193.724 </t>
  </si>
  <si>
    <t> 12.08.1982 05:22 </t>
  </si>
  <si>
    <t>2445541.685 </t>
  </si>
  <si>
    <t> 26.07.1983 04:26 </t>
  </si>
  <si>
    <t>2445818.4497 </t>
  </si>
  <si>
    <t> 27.04.1984 22:47 </t>
  </si>
  <si>
    <t> -0.0000 </t>
  </si>
  <si>
    <t> Gröbel&amp;Lichtschlag </t>
  </si>
  <si>
    <t>IBVS 2793 </t>
  </si>
  <si>
    <t>2445818.450 </t>
  </si>
  <si>
    <t> 27.04.1984 22:48 </t>
  </si>
  <si>
    <t> B.C.Kämper </t>
  </si>
  <si>
    <t>BAVM 38 </t>
  </si>
  <si>
    <t>2446210.712 </t>
  </si>
  <si>
    <t> 25.05.1985 05:05 </t>
  </si>
  <si>
    <t> D.Williams </t>
  </si>
  <si>
    <t>2446219.4271 </t>
  </si>
  <si>
    <t> 02.06.1985 22:15 </t>
  </si>
  <si>
    <t> -0.0017 </t>
  </si>
  <si>
    <t> BBS 77 </t>
  </si>
  <si>
    <t>2448733.5240 </t>
  </si>
  <si>
    <t> 21.04.1992 00:34 </t>
  </si>
  <si>
    <t> -0.0147 </t>
  </si>
  <si>
    <t> F.Agerer </t>
  </si>
  <si>
    <t>BAVM 60 </t>
  </si>
  <si>
    <t>2448733.5255 </t>
  </si>
  <si>
    <t> 21.04.1992 00:36 </t>
  </si>
  <si>
    <t> -0.0132 </t>
  </si>
  <si>
    <t>B;V</t>
  </si>
  <si>
    <t>2448757.4964 </t>
  </si>
  <si>
    <t> 14.05.1992 23:54 </t>
  </si>
  <si>
    <t> -0.0138 </t>
  </si>
  <si>
    <t>G</t>
  </si>
  <si>
    <t>2448757.4965 </t>
  </si>
  <si>
    <t> -0.0137 </t>
  </si>
  <si>
    <t>2448837.4016 </t>
  </si>
  <si>
    <t> 02.08.1992 21:38 </t>
  </si>
  <si>
    <t> -0.0139 </t>
  </si>
  <si>
    <t>BAVM 62 </t>
  </si>
  <si>
    <t>2448837.4018 </t>
  </si>
  <si>
    <t>2449399.6433 </t>
  </si>
  <si>
    <t> 16.02.1994 03:26 </t>
  </si>
  <si>
    <t> -0.0146 </t>
  </si>
  <si>
    <t>BAVM 68 </t>
  </si>
  <si>
    <t>2449399.6434 </t>
  </si>
  <si>
    <t> -0.0145 </t>
  </si>
  <si>
    <t>2449498.4346 </t>
  </si>
  <si>
    <t> 25.05.1994 22:25 </t>
  </si>
  <si>
    <t> -0.0153 </t>
  </si>
  <si>
    <t>2449498.4351 </t>
  </si>
  <si>
    <t> 25.05.1994 22:26 </t>
  </si>
  <si>
    <t> -0.0148 </t>
  </si>
  <si>
    <t>2449896.5076 </t>
  </si>
  <si>
    <t> 28.06.1995 00:10 </t>
  </si>
  <si>
    <t> -0.0157 </t>
  </si>
  <si>
    <t>BAVM 90 </t>
  </si>
  <si>
    <t>2449896.5077 </t>
  </si>
  <si>
    <t> 28.06.1995 00:11 </t>
  </si>
  <si>
    <t> -0.0156 </t>
  </si>
  <si>
    <t>2449906.681 </t>
  </si>
  <si>
    <t> 08.07.1995 04:20 </t>
  </si>
  <si>
    <t>2450222.668 </t>
  </si>
  <si>
    <t> 19.05.1996 04:01 </t>
  </si>
  <si>
    <t> -0.014 </t>
  </si>
  <si>
    <t>C </t>
  </si>
  <si>
    <t> S.Cook </t>
  </si>
  <si>
    <t>2450572.806 </t>
  </si>
  <si>
    <t> 04.05.1997 07:20 </t>
  </si>
  <si>
    <t>2450580.773 </t>
  </si>
  <si>
    <t> 12.05.1997 06:33 </t>
  </si>
  <si>
    <t> -0.030 </t>
  </si>
  <si>
    <t>ns</t>
  </si>
  <si>
    <t> AOEB 12 </t>
  </si>
  <si>
    <t>2451257.827 </t>
  </si>
  <si>
    <t> 20.03.1999 07:50 </t>
  </si>
  <si>
    <t>2451693.668 </t>
  </si>
  <si>
    <t> 29.05.2000 04:01 </t>
  </si>
  <si>
    <t>2451698.736 </t>
  </si>
  <si>
    <t> 03.06.2000 05:39 </t>
  </si>
  <si>
    <t>2451931.9083 </t>
  </si>
  <si>
    <t> 22.01.2001 09:47 </t>
  </si>
  <si>
    <t> -0.0198 </t>
  </si>
  <si>
    <t> Sandberg Lacy et a </t>
  </si>
  <si>
    <t>IBVS 5067 </t>
  </si>
  <si>
    <t>2451936.9931 </t>
  </si>
  <si>
    <t> 27.01.2001 11:50 </t>
  </si>
  <si>
    <t>2451960.9651 </t>
  </si>
  <si>
    <t> 20.02.2001 11:09 </t>
  </si>
  <si>
    <t> -0.0194 </t>
  </si>
  <si>
    <t> C.Lacy et al. </t>
  </si>
  <si>
    <t>IBVS 5251 </t>
  </si>
  <si>
    <t>2451982.7572 </t>
  </si>
  <si>
    <t> 14.03.2001 06:10 </t>
  </si>
  <si>
    <t> -0.0197 </t>
  </si>
  <si>
    <t>2452002.3701 </t>
  </si>
  <si>
    <t> 02.04.2001 20:52 </t>
  </si>
  <si>
    <t> -0.0199 </t>
  </si>
  <si>
    <t> M.Zejda </t>
  </si>
  <si>
    <t>IBVS 5583 </t>
  </si>
  <si>
    <t>2452011.8148 </t>
  </si>
  <si>
    <t> 12.04.2001 07:33 </t>
  </si>
  <si>
    <t> -0.0185 </t>
  </si>
  <si>
    <t>2452023.4368 </t>
  </si>
  <si>
    <t> 23.04.2001 22:28 </t>
  </si>
  <si>
    <t> -0.0191 </t>
  </si>
  <si>
    <t>2452023.8029 </t>
  </si>
  <si>
    <t> 24.04.2001 07:16 </t>
  </si>
  <si>
    <t> -0.0162 </t>
  </si>
  <si>
    <t>2452024.8899 </t>
  </si>
  <si>
    <t> 25.04.2001 09:21 </t>
  </si>
  <si>
    <t> -0.0188 </t>
  </si>
  <si>
    <t>2452038.6919 </t>
  </si>
  <si>
    <t> 09.05.2001 04:36 </t>
  </si>
  <si>
    <t> -0.0186 </t>
  </si>
  <si>
    <t>2452039.4183 </t>
  </si>
  <si>
    <t> 09.05.2001 22:02 </t>
  </si>
  <si>
    <t>2452046.6823 </t>
  </si>
  <si>
    <t> 17.05.2001 04:22 </t>
  </si>
  <si>
    <t>2452055.7604 </t>
  </si>
  <si>
    <t> 26.05.2001 06:14 </t>
  </si>
  <si>
    <t> -0.0208 </t>
  </si>
  <si>
    <t>2452078.6449 </t>
  </si>
  <si>
    <t> 18.06.2001 03:28 </t>
  </si>
  <si>
    <t> -0.0183 </t>
  </si>
  <si>
    <t>2452080.8243 </t>
  </si>
  <si>
    <t> 20.06.2001 07:46 </t>
  </si>
  <si>
    <t> -0.0181 </t>
  </si>
  <si>
    <t>2452345.2405 </t>
  </si>
  <si>
    <t> 11.03.2002 17:46 </t>
  </si>
  <si>
    <t> Nakajima </t>
  </si>
  <si>
    <t>VSB 40 </t>
  </si>
  <si>
    <t>2452360.4956 </t>
  </si>
  <si>
    <t> 26.03.2002 23:53 </t>
  </si>
  <si>
    <t> -0.0152 </t>
  </si>
  <si>
    <t> E.Blättler </t>
  </si>
  <si>
    <t> BBS 128 </t>
  </si>
  <si>
    <t>2452721.5237 </t>
  </si>
  <si>
    <t> 23.03.2003 00:34 </t>
  </si>
  <si>
    <t> -0.0135 </t>
  </si>
  <si>
    <t>o</t>
  </si>
  <si>
    <t> W.Proksch </t>
  </si>
  <si>
    <t>BAVM 158 </t>
  </si>
  <si>
    <t>2452816.694 </t>
  </si>
  <si>
    <t> 26.06.2003 04:39 </t>
  </si>
  <si>
    <t> C.Stephan </t>
  </si>
  <si>
    <t>2452857.3642 </t>
  </si>
  <si>
    <t> 05.08.2003 20:44 </t>
  </si>
  <si>
    <t> -0.0120 </t>
  </si>
  <si>
    <t> L.Kotková &amp; M.Wolf </t>
  </si>
  <si>
    <t>IBVS 5676 </t>
  </si>
  <si>
    <t>2453078.1952 </t>
  </si>
  <si>
    <t> 13.03.2004 16:41 </t>
  </si>
  <si>
    <t> -0.0100 </t>
  </si>
  <si>
    <t>VSB 43 </t>
  </si>
  <si>
    <t>2453082.5531 </t>
  </si>
  <si>
    <t> 18.03.2004 01:16 </t>
  </si>
  <si>
    <t> -0.0106 </t>
  </si>
  <si>
    <t>BAVM 173 </t>
  </si>
  <si>
    <t>2453258.3455 </t>
  </si>
  <si>
    <t> 09.09.2004 20:17 </t>
  </si>
  <si>
    <t> -0.0098 </t>
  </si>
  <si>
    <t>-I</t>
  </si>
  <si>
    <t> K. &amp; M. Rätz </t>
  </si>
  <si>
    <t>2453446.4878 </t>
  </si>
  <si>
    <t> 16.03.2005 23:42 </t>
  </si>
  <si>
    <t>17476</t>
  </si>
  <si>
    <t> -0.0080 </t>
  </si>
  <si>
    <t>BAVM 178 </t>
  </si>
  <si>
    <t>2453489.34348 </t>
  </si>
  <si>
    <t> 28.04.2005 20:14 </t>
  </si>
  <si>
    <t>17535</t>
  </si>
  <si>
    <t> -0.01062 </t>
  </si>
  <si>
    <t> R.Ehrenberger </t>
  </si>
  <si>
    <t>OEJV 0074 </t>
  </si>
  <si>
    <t>2453511.1396 </t>
  </si>
  <si>
    <t> 20.05.2005 15:21 </t>
  </si>
  <si>
    <t>17565</t>
  </si>
  <si>
    <t> -0.0068 </t>
  </si>
  <si>
    <t> Kubotera </t>
  </si>
  <si>
    <t>VSB 44 </t>
  </si>
  <si>
    <t>2453518.40288 </t>
  </si>
  <si>
    <t> 27.05.2005 21:40 </t>
  </si>
  <si>
    <t>17575</t>
  </si>
  <si>
    <t> -0.00768 </t>
  </si>
  <si>
    <t>2453834.3922 </t>
  </si>
  <si>
    <t> 08.04.2006 21:24 </t>
  </si>
  <si>
    <t>18010</t>
  </si>
  <si>
    <t> -0.0073 </t>
  </si>
  <si>
    <t>BAVM 203 </t>
  </si>
  <si>
    <t>2453859.4583 </t>
  </si>
  <si>
    <t> 03.05.2006 22:59 </t>
  </si>
  <si>
    <t>18044.5</t>
  </si>
  <si>
    <t> -0.0024 </t>
  </si>
  <si>
    <t> P.Frank </t>
  </si>
  <si>
    <t>2454175.8064 </t>
  </si>
  <si>
    <t> 16.03.2007 07:21 </t>
  </si>
  <si>
    <t>18480</t>
  </si>
  <si>
    <t> -0.0065 </t>
  </si>
  <si>
    <t> J.Bialozynski </t>
  </si>
  <si>
    <t>2454218.6657 </t>
  </si>
  <si>
    <t> 28.04.2007 03:58 </t>
  </si>
  <si>
    <t>18539</t>
  </si>
  <si>
    <t> -0.0054 </t>
  </si>
  <si>
    <t>2454220.8444 </t>
  </si>
  <si>
    <t> 30.04.2007 08:15 </t>
  </si>
  <si>
    <t>18542</t>
  </si>
  <si>
    <t> -0.0060 </t>
  </si>
  <si>
    <t>R</t>
  </si>
  <si>
    <t> R.Nelson </t>
  </si>
  <si>
    <t>IBVS 5820 </t>
  </si>
  <si>
    <t>2454221.5715 </t>
  </si>
  <si>
    <t> 01.05.2007 01:42 </t>
  </si>
  <si>
    <t>18543</t>
  </si>
  <si>
    <t> -0.0053 </t>
  </si>
  <si>
    <t>BAVM 186 </t>
  </si>
  <si>
    <t>2454303.6550 </t>
  </si>
  <si>
    <t> 22.07.2007 03:43 </t>
  </si>
  <si>
    <t>18656</t>
  </si>
  <si>
    <t> -0.0063 </t>
  </si>
  <si>
    <t>2454572.4305 </t>
  </si>
  <si>
    <t> 15.04.2008 22:19 </t>
  </si>
  <si>
    <t>19026</t>
  </si>
  <si>
    <t> -0.0030 </t>
  </si>
  <si>
    <t> F.Salvaggio </t>
  </si>
  <si>
    <t>JAAVSO 37(1),44 </t>
  </si>
  <si>
    <t>2454572.431 </t>
  </si>
  <si>
    <t> 15.04.2008 22:20 </t>
  </si>
  <si>
    <t> G.Marino et al. </t>
  </si>
  <si>
    <t>IBVS 5917 </t>
  </si>
  <si>
    <t>2454573.8819 </t>
  </si>
  <si>
    <t> 17.04.2008 09:09 </t>
  </si>
  <si>
    <t>19028</t>
  </si>
  <si>
    <t> -0.0044 </t>
  </si>
  <si>
    <t>JAAVSO 36(2);186 </t>
  </si>
  <si>
    <t>2454596.4007 </t>
  </si>
  <si>
    <t> 09.05.2008 21:37 </t>
  </si>
  <si>
    <t>19059</t>
  </si>
  <si>
    <t> M.&amp; K.Rätz </t>
  </si>
  <si>
    <t>BAVM 209 </t>
  </si>
  <si>
    <t>2454624.7302 </t>
  </si>
  <si>
    <t> 07.06.2008 05:31 </t>
  </si>
  <si>
    <t>19098</t>
  </si>
  <si>
    <t> -0.0049 </t>
  </si>
  <si>
    <t>2454680.6646 </t>
  </si>
  <si>
    <t> 02.08.2008 03:57 </t>
  </si>
  <si>
    <t>19175</t>
  </si>
  <si>
    <t> -0.0042 </t>
  </si>
  <si>
    <t>2454922.5623 </t>
  </si>
  <si>
    <t> 01.04.2009 01:29 </t>
  </si>
  <si>
    <t>19508</t>
  </si>
  <si>
    <t> -0.0015 </t>
  </si>
  <si>
    <t>-U;-I</t>
  </si>
  <si>
    <t> M.Rätz &amp; K.Rätz </t>
  </si>
  <si>
    <t>BAVM 214 </t>
  </si>
  <si>
    <t>2454951.6187 </t>
  </si>
  <si>
    <t> 30.04.2009 02:50 </t>
  </si>
  <si>
    <t>19548</t>
  </si>
  <si>
    <t> K.Menzies </t>
  </si>
  <si>
    <t> JAAVSO 38;85 </t>
  </si>
  <si>
    <t>2454961.7884 </t>
  </si>
  <si>
    <t> 10.05.2009 06:55 </t>
  </si>
  <si>
    <t>19562</t>
  </si>
  <si>
    <t> -0.0016 </t>
  </si>
  <si>
    <t>IBVS 5894 </t>
  </si>
  <si>
    <t>2454974.5022 </t>
  </si>
  <si>
    <t> 23.05.2009 00:03 </t>
  </si>
  <si>
    <t>19579.5</t>
  </si>
  <si>
    <t>2454996.6565 </t>
  </si>
  <si>
    <t> 14.06.2009 03:45 </t>
  </si>
  <si>
    <t>19610</t>
  </si>
  <si>
    <t> -0.0013 </t>
  </si>
  <si>
    <t>2455281.4117 </t>
  </si>
  <si>
    <t> 25.03.2010 21:52 </t>
  </si>
  <si>
    <t>20002</t>
  </si>
  <si>
    <t>2455294.4872 </t>
  </si>
  <si>
    <t> 07.04.2010 23:41 </t>
  </si>
  <si>
    <t>20020</t>
  </si>
  <si>
    <t>2455304.6558 </t>
  </si>
  <si>
    <t> 18.04.2010 03:44 </t>
  </si>
  <si>
    <t>20034</t>
  </si>
  <si>
    <t> -0.0004 </t>
  </si>
  <si>
    <t> JAAVSO 39;94 </t>
  </si>
  <si>
    <t>2455337.3467 </t>
  </si>
  <si>
    <t> 20.05.2010 20:19 </t>
  </si>
  <si>
    <t>20079</t>
  </si>
  <si>
    <t> 0.0020 </t>
  </si>
  <si>
    <t>m</t>
  </si>
  <si>
    <t> S.Dogru et al. </t>
  </si>
  <si>
    <t>IBVS 5988 </t>
  </si>
  <si>
    <t>2455662.41 </t>
  </si>
  <si>
    <t> 10.04.2011 21:50 </t>
  </si>
  <si>
    <t>20526.5</t>
  </si>
  <si>
    <t> -0.00 </t>
  </si>
  <si>
    <t>BAVM 225 </t>
  </si>
  <si>
    <t>2455667.8619 </t>
  </si>
  <si>
    <t> 16.04.2011 08:41 </t>
  </si>
  <si>
    <t>20534</t>
  </si>
  <si>
    <t>IBVS 5992 </t>
  </si>
  <si>
    <t>2455775.3713 </t>
  </si>
  <si>
    <t> 01.08.2011 20:54 </t>
  </si>
  <si>
    <t>20682</t>
  </si>
  <si>
    <t>2455776.4636 </t>
  </si>
  <si>
    <t> 02.08.2011 23:07 </t>
  </si>
  <si>
    <t>20683.5</t>
  </si>
  <si>
    <t> 0.0032 </t>
  </si>
  <si>
    <t>2456012.5446 </t>
  </si>
  <si>
    <t> 26.03.2012 01:04 </t>
  </si>
  <si>
    <t>21008.5</t>
  </si>
  <si>
    <t>BAVM 228 </t>
  </si>
  <si>
    <t>2456036.8767 </t>
  </si>
  <si>
    <t> 19.04.2012 09:02 </t>
  </si>
  <si>
    <t>21042</t>
  </si>
  <si>
    <t> -0.0022 </t>
  </si>
  <si>
    <t>IBVS 6029 </t>
  </si>
  <si>
    <t>2456451.6582 </t>
  </si>
  <si>
    <t> 08.06.2013 03:47 </t>
  </si>
  <si>
    <t>21613</t>
  </si>
  <si>
    <t> JAAVSO 41;328 </t>
  </si>
  <si>
    <t>2456753.8457 </t>
  </si>
  <si>
    <t> 06.04.2014 08:17 </t>
  </si>
  <si>
    <t>22029</t>
  </si>
  <si>
    <t> -0.0012 </t>
  </si>
  <si>
    <t> JAAVSO 42;426 </t>
  </si>
  <si>
    <t>s5</t>
  </si>
  <si>
    <t>s6</t>
  </si>
  <si>
    <t>IBVS 0611</t>
  </si>
  <si>
    <t>IBVS 0636</t>
  </si>
  <si>
    <t>wt</t>
  </si>
  <si>
    <t>My time zone &gt;&gt;&gt;&gt;&gt;</t>
  </si>
  <si>
    <t>(PST=8, PDT=MDT=7, MDT=CST=6, etc.)</t>
  </si>
  <si>
    <t>Start of linear fit (row #)</t>
  </si>
  <si>
    <t>Linear</t>
  </si>
  <si>
    <t>Quadratic</t>
  </si>
  <si>
    <t>Add cycle</t>
  </si>
  <si>
    <t>JD today</t>
  </si>
  <si>
    <t>Old Cycle</t>
  </si>
  <si>
    <t>New Cycle</t>
  </si>
  <si>
    <t>Next ToM</t>
  </si>
  <si>
    <t>Linear Ephemeris =</t>
  </si>
  <si>
    <t>Quad. Ephemeris =</t>
  </si>
  <si>
    <t>Q. Fit</t>
  </si>
  <si>
    <r>
      <t>diff</t>
    </r>
    <r>
      <rPr>
        <b/>
        <vertAlign val="superscript"/>
        <sz val="10"/>
        <rFont val="Arial"/>
        <family val="2"/>
      </rPr>
      <t>2</t>
    </r>
  </si>
  <si>
    <r>
      <t>wt.diff</t>
    </r>
    <r>
      <rPr>
        <b/>
        <vertAlign val="superscript"/>
        <sz val="10"/>
        <rFont val="Arial"/>
        <family val="2"/>
      </rPr>
      <t>2</t>
    </r>
  </si>
  <si>
    <t>Lin Fit</t>
  </si>
  <si>
    <t>IBVS 6149</t>
  </si>
  <si>
    <t>IBVS 6157</t>
  </si>
  <si>
    <t>JAVSO..43..238</t>
  </si>
  <si>
    <t>JAVSO..45..121</t>
  </si>
  <si>
    <t>JAVSO..45..215</t>
  </si>
  <si>
    <t>BAD?</t>
  </si>
  <si>
    <t>IBVS 6262</t>
  </si>
  <si>
    <t>OEJV 0203</t>
  </si>
  <si>
    <t>JAVSO..46..184</t>
  </si>
  <si>
    <t>JAVSO..47..263</t>
  </si>
  <si>
    <t>JAVSO..48…87</t>
  </si>
  <si>
    <t>JAVSO..48..256</t>
  </si>
  <si>
    <t>OEJV 0211</t>
  </si>
  <si>
    <t>VSB 069</t>
  </si>
  <si>
    <t>JAVSO 49, 256</t>
  </si>
  <si>
    <t>Local time</t>
  </si>
  <si>
    <t>My time zone &gt;&gt;&gt;&gt;&gt;&gt;&gt;&gt;&gt;&gt;</t>
  </si>
  <si>
    <t>Both file active</t>
  </si>
  <si>
    <t>JBAV, 60</t>
  </si>
  <si>
    <t>VSB, 91</t>
  </si>
  <si>
    <t>JAAVSO, 50, 255</t>
  </si>
  <si>
    <t>VSB, 108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</si>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</sst>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trike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>
      <alignment vertical="top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3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4" fillId="7" borderId="1" applyNumberFormat="0" applyAlignment="0" applyProtection="0"/>
    <xf numFmtId="0" fontId="35" fillId="0" borderId="4" applyNumberFormat="0" applyFill="0" applyAlignment="0" applyProtection="0"/>
    <xf numFmtId="0" fontId="36" fillId="22" borderId="0" applyNumberFormat="0" applyBorder="0" applyAlignment="0" applyProtection="0"/>
    <xf numFmtId="0" fontId="6" fillId="0" borderId="0"/>
    <xf numFmtId="0" fontId="10" fillId="23" borderId="5" applyNumberFormat="0" applyFont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40" fillId="0" borderId="7" applyNumberFormat="0" applyFont="0" applyFill="0" applyAlignment="0" applyProtection="0"/>
    <xf numFmtId="0" fontId="39" fillId="0" borderId="0" applyNumberFormat="0" applyFill="0" applyBorder="0" applyAlignment="0" applyProtection="0"/>
  </cellStyleXfs>
  <cellXfs count="142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4" fillId="0" borderId="10" xfId="0" applyFont="1" applyBorder="1" applyAlignment="1">
      <alignment horizontal="center"/>
    </xf>
    <xf numFmtId="0" fontId="9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5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24" borderId="0" xfId="28" applyNumberFormat="1" applyFont="1" applyFill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>
      <alignment vertical="top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>
      <alignment vertical="top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8" fillId="0" borderId="0" xfId="39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0" fillId="25" borderId="18" xfId="0" applyFill="1" applyBorder="1" applyAlignment="1">
      <alignment horizontal="left" wrapText="1" indent="1"/>
    </xf>
    <xf numFmtId="0" fontId="0" fillId="25" borderId="18" xfId="0" applyFill="1" applyBorder="1" applyAlignment="1">
      <alignment horizontal="center" wrapText="1"/>
    </xf>
    <xf numFmtId="0" fontId="0" fillId="25" borderId="18" xfId="0" applyFill="1" applyBorder="1" applyAlignment="1">
      <alignment horizontal="right" wrapText="1"/>
    </xf>
    <xf numFmtId="0" fontId="18" fillId="25" borderId="18" xfId="39" applyFill="1" applyBorder="1" applyAlignment="1" applyProtection="1">
      <alignment horizontal="right" wrapText="1"/>
    </xf>
    <xf numFmtId="0" fontId="10" fillId="0" borderId="0" xfId="0" applyFont="1" applyAlignment="1"/>
    <xf numFmtId="0" fontId="10" fillId="0" borderId="11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9" fillId="0" borderId="0" xfId="0" applyFont="1">
      <alignment vertical="top"/>
    </xf>
    <xf numFmtId="0" fontId="20" fillId="0" borderId="0" xfId="0" applyFont="1">
      <alignment vertical="top"/>
    </xf>
    <xf numFmtId="0" fontId="19" fillId="0" borderId="0" xfId="0" applyFont="1" applyAlignment="1"/>
    <xf numFmtId="0" fontId="20" fillId="0" borderId="0" xfId="0" applyFont="1" applyAlignment="1"/>
    <xf numFmtId="0" fontId="0" fillId="0" borderId="19" xfId="0" applyBorder="1" applyAlignment="1"/>
    <xf numFmtId="0" fontId="0" fillId="0" borderId="20" xfId="0" applyBorder="1" applyAlignment="1"/>
    <xf numFmtId="11" fontId="0" fillId="0" borderId="0" xfId="0" applyNumberFormat="1" applyAlignment="1"/>
    <xf numFmtId="0" fontId="0" fillId="0" borderId="21" xfId="0" applyBorder="1" applyAlignment="1"/>
    <xf numFmtId="0" fontId="13" fillId="0" borderId="0" xfId="0" applyFont="1">
      <alignment vertical="top"/>
    </xf>
    <xf numFmtId="0" fontId="12" fillId="0" borderId="0" xfId="0" applyFont="1">
      <alignment vertical="top"/>
    </xf>
    <xf numFmtId="22" fontId="9" fillId="0" borderId="0" xfId="0" applyNumberFormat="1" applyFont="1">
      <alignment vertical="top"/>
    </xf>
    <xf numFmtId="0" fontId="0" fillId="0" borderId="22" xfId="0" applyBorder="1" applyAlignment="1"/>
    <xf numFmtId="0" fontId="0" fillId="0" borderId="23" xfId="0" applyBorder="1" applyAlignment="1"/>
    <xf numFmtId="0" fontId="1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Alignment="1"/>
    <xf numFmtId="14" fontId="10" fillId="0" borderId="0" xfId="0" applyNumberFormat="1" applyFont="1" applyAlignment="1"/>
    <xf numFmtId="0" fontId="24" fillId="0" borderId="0" xfId="0" applyFont="1" applyAlignment="1"/>
    <xf numFmtId="0" fontId="25" fillId="0" borderId="24" xfId="0" applyFont="1" applyBorder="1" applyAlignment="1"/>
    <xf numFmtId="0" fontId="25" fillId="0" borderId="25" xfId="0" applyFont="1" applyBorder="1" applyAlignment="1"/>
    <xf numFmtId="0" fontId="6" fillId="0" borderId="0" xfId="0" applyFo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41" fillId="0" borderId="0" xfId="43" applyFont="1" applyAlignment="1">
      <alignment wrapText="1"/>
    </xf>
    <xf numFmtId="0" fontId="41" fillId="0" borderId="0" xfId="43" applyFont="1" applyAlignment="1">
      <alignment horizontal="center" wrapText="1"/>
    </xf>
    <xf numFmtId="0" fontId="41" fillId="0" borderId="0" xfId="43" applyFont="1" applyAlignment="1">
      <alignment horizontal="left" wrapText="1"/>
    </xf>
    <xf numFmtId="0" fontId="41" fillId="0" borderId="0" xfId="0" applyFont="1" applyAlignment="1">
      <alignment horizontal="left"/>
    </xf>
    <xf numFmtId="0" fontId="42" fillId="0" borderId="0" xfId="0" applyFont="1" applyAlignment="1"/>
    <xf numFmtId="0" fontId="41" fillId="0" borderId="0" xfId="0" applyFont="1" applyAlignment="1"/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43" applyFont="1" applyAlignment="1">
      <alignment horizontal="left" vertical="center"/>
    </xf>
    <xf numFmtId="0" fontId="43" fillId="0" borderId="0" xfId="43" applyFont="1" applyAlignment="1">
      <alignment horizontal="center" vertical="center"/>
    </xf>
    <xf numFmtId="0" fontId="43" fillId="0" borderId="0" xfId="43" applyFont="1" applyAlignment="1">
      <alignment horizontal="left"/>
    </xf>
    <xf numFmtId="0" fontId="44" fillId="0" borderId="0" xfId="43" applyFont="1" applyAlignment="1">
      <alignment horizontal="left"/>
    </xf>
    <xf numFmtId="0" fontId="9" fillId="0" borderId="0" xfId="43" applyFont="1" applyAlignment="1">
      <alignment horizontal="left"/>
    </xf>
    <xf numFmtId="0" fontId="5" fillId="0" borderId="0" xfId="43" applyFont="1" applyAlignment="1">
      <alignment horizontal="left"/>
    </xf>
    <xf numFmtId="0" fontId="5" fillId="0" borderId="0" xfId="43" applyFont="1" applyAlignment="1">
      <alignment horizontal="left" wrapText="1"/>
    </xf>
    <xf numFmtId="0" fontId="44" fillId="0" borderId="0" xfId="0" applyFont="1">
      <alignment vertical="top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43" applyFont="1"/>
    <xf numFmtId="0" fontId="44" fillId="0" borderId="0" xfId="43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43" applyFont="1" applyAlignment="1">
      <alignment horizontal="center"/>
    </xf>
    <xf numFmtId="0" fontId="44" fillId="0" borderId="0" xfId="0" applyFont="1" applyAlignment="1"/>
    <xf numFmtId="0" fontId="6" fillId="0" borderId="0" xfId="0" applyFont="1" applyAlignment="1"/>
    <xf numFmtId="0" fontId="45" fillId="0" borderId="0" xfId="0" applyFont="1" applyAlignment="1"/>
    <xf numFmtId="0" fontId="46" fillId="0" borderId="0" xfId="0" applyFont="1" applyAlignment="1">
      <alignment horizont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protection locked="0"/>
    </xf>
    <xf numFmtId="0" fontId="47" fillId="0" borderId="0" xfId="0" applyFont="1" applyAlignment="1">
      <alignment horizontal="left" vertical="center" wrapText="1"/>
    </xf>
    <xf numFmtId="165" fontId="47" fillId="0" borderId="0" xfId="0" applyNumberFormat="1" applyFont="1" applyAlignment="1">
      <alignment horizontal="left" vertical="center" wrapText="1"/>
    </xf>
    <xf numFmtId="165" fontId="47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24" borderId="0" xfId="28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1" fillId="0" borderId="0" xfId="43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43" applyFont="1" applyAlignment="1">
      <alignment horizontal="left" vertical="center"/>
    </xf>
    <xf numFmtId="0" fontId="44" fillId="0" borderId="0" xfId="43" applyFont="1" applyAlignment="1">
      <alignment horizontal="left" vertical="center"/>
    </xf>
    <xf numFmtId="0" fontId="5" fillId="0" borderId="0" xfId="43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 xr:uid="{00000000-0005-0000-0000-00001C000000}"/>
    <cellStyle name="Currency0" xfId="30" xr:uid="{00000000-0005-0000-0000-00001D000000}"/>
    <cellStyle name="Date" xfId="31" xr:uid="{00000000-0005-0000-0000-00001E000000}"/>
    <cellStyle name="Explanatory Text" xfId="32" builtinId="53" customBuiltin="1"/>
    <cellStyle name="Fixed" xfId="33" xr:uid="{00000000-0005-0000-0000-000020000000}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39" builtinId="8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_A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RW CrB - O-C Diagr.</a:t>
            </a:r>
          </a:p>
        </c:rich>
      </c:tx>
      <c:layout>
        <c:manualLayout>
          <c:xMode val="edge"/>
          <c:yMode val="edge"/>
          <c:x val="0.39021001548097428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6582595732214"/>
          <c:y val="0.14687500000000001"/>
          <c:w val="0.82377678634232021"/>
          <c:h val="0.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1'!$F$21:$F$980</c:f>
              <c:numCache>
                <c:formatCode>General</c:formatCode>
                <c:ptCount val="960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  <c:pt idx="187">
                  <c:v>22043.5</c:v>
                </c:pt>
                <c:pt idx="188">
                  <c:v>22060</c:v>
                </c:pt>
                <c:pt idx="189">
                  <c:v>22540.5</c:v>
                </c:pt>
                <c:pt idx="190">
                  <c:v>22545</c:v>
                </c:pt>
                <c:pt idx="191">
                  <c:v>22549</c:v>
                </c:pt>
                <c:pt idx="192">
                  <c:v>22557</c:v>
                </c:pt>
                <c:pt idx="193">
                  <c:v>22580.5</c:v>
                </c:pt>
                <c:pt idx="194">
                  <c:v>22956</c:v>
                </c:pt>
                <c:pt idx="195">
                  <c:v>23057</c:v>
                </c:pt>
                <c:pt idx="196">
                  <c:v>23203</c:v>
                </c:pt>
                <c:pt idx="197">
                  <c:v>23468.5</c:v>
                </c:pt>
                <c:pt idx="198">
                  <c:v>23491</c:v>
                </c:pt>
                <c:pt idx="199">
                  <c:v>23541.5</c:v>
                </c:pt>
                <c:pt idx="200">
                  <c:v>23602</c:v>
                </c:pt>
                <c:pt idx="201">
                  <c:v>23613</c:v>
                </c:pt>
                <c:pt idx="202">
                  <c:v>23624</c:v>
                </c:pt>
                <c:pt idx="203">
                  <c:v>23657</c:v>
                </c:pt>
                <c:pt idx="204">
                  <c:v>24006</c:v>
                </c:pt>
                <c:pt idx="205">
                  <c:v>24043</c:v>
                </c:pt>
                <c:pt idx="206">
                  <c:v>24059</c:v>
                </c:pt>
                <c:pt idx="207">
                  <c:v>24099</c:v>
                </c:pt>
                <c:pt idx="208">
                  <c:v>24519</c:v>
                </c:pt>
                <c:pt idx="209">
                  <c:v>24742</c:v>
                </c:pt>
                <c:pt idx="210">
                  <c:v>25003</c:v>
                </c:pt>
                <c:pt idx="211">
                  <c:v>25052</c:v>
                </c:pt>
                <c:pt idx="212">
                  <c:v>25576</c:v>
                </c:pt>
                <c:pt idx="213">
                  <c:v>25577.5</c:v>
                </c:pt>
                <c:pt idx="214">
                  <c:v>25588</c:v>
                </c:pt>
                <c:pt idx="215">
                  <c:v>25597</c:v>
                </c:pt>
                <c:pt idx="216">
                  <c:v>25660</c:v>
                </c:pt>
                <c:pt idx="217">
                  <c:v>26090</c:v>
                </c:pt>
                <c:pt idx="218">
                  <c:v>26201</c:v>
                </c:pt>
                <c:pt idx="219">
                  <c:v>26212</c:v>
                </c:pt>
                <c:pt idx="220">
                  <c:v>26223</c:v>
                </c:pt>
                <c:pt idx="221">
                  <c:v>26628</c:v>
                </c:pt>
              </c:numCache>
            </c:numRef>
          </c:xVal>
          <c:yVal>
            <c:numRef>
              <c:f>'Active 1'!$H$21:$H$980</c:f>
              <c:numCache>
                <c:formatCode>General</c:formatCode>
                <c:ptCount val="9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A0-4B98-9D49-47BA4C470B43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0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1E-3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102">
                    <c:v>0</c:v>
                  </c:pt>
                  <c:pt idx="105">
                    <c:v>0</c:v>
                  </c:pt>
                  <c:pt idx="120">
                    <c:v>4.0000000000000002E-4</c:v>
                  </c:pt>
                  <c:pt idx="121">
                    <c:v>6.9999999999999999E-4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2.9999999999999997E-4</c:v>
                  </c:pt>
                  <c:pt idx="130">
                    <c:v>4.0000000000000002E-4</c:v>
                  </c:pt>
                  <c:pt idx="131">
                    <c:v>2.9999999999999997E-4</c:v>
                  </c:pt>
                  <c:pt idx="132">
                    <c:v>4.0000000000000002E-4</c:v>
                  </c:pt>
                  <c:pt idx="133">
                    <c:v>4.7000000000000002E-3</c:v>
                  </c:pt>
                  <c:pt idx="134">
                    <c:v>4.0000000000000002E-4</c:v>
                  </c:pt>
                  <c:pt idx="135">
                    <c:v>3.2000000000000002E-3</c:v>
                  </c:pt>
                  <c:pt idx="136">
                    <c:v>4.0000000000000002E-4</c:v>
                  </c:pt>
                  <c:pt idx="137">
                    <c:v>2.9999999999999997E-4</c:v>
                  </c:pt>
                  <c:pt idx="138">
                    <c:v>2.9999999999999997E-4</c:v>
                  </c:pt>
                  <c:pt idx="139">
                    <c:v>1.5E-3</c:v>
                  </c:pt>
                  <c:pt idx="140">
                    <c:v>2.9999999999999997E-4</c:v>
                  </c:pt>
                  <c:pt idx="141">
                    <c:v>1E-3</c:v>
                  </c:pt>
                  <c:pt idx="142">
                    <c:v>2.9999999999999997E-4</c:v>
                  </c:pt>
                  <c:pt idx="143">
                    <c:v>4.0000000000000002E-4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2.9999999999999997E-4</c:v>
                  </c:pt>
                  <c:pt idx="147">
                    <c:v>8.0000000000000004E-4</c:v>
                  </c:pt>
                  <c:pt idx="148">
                    <c:v>0</c:v>
                  </c:pt>
                  <c:pt idx="149">
                    <c:v>2.0000000000000001E-4</c:v>
                  </c:pt>
                  <c:pt idx="150">
                    <c:v>0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1.4E-3</c:v>
                  </c:pt>
                  <c:pt idx="155">
                    <c:v>0</c:v>
                  </c:pt>
                  <c:pt idx="156">
                    <c:v>2.3E-3</c:v>
                  </c:pt>
                  <c:pt idx="157">
                    <c:v>0</c:v>
                  </c:pt>
                  <c:pt idx="158">
                    <c:v>4.3E-3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1E-4</c:v>
                  </c:pt>
                  <c:pt idx="162">
                    <c:v>1.4E-3</c:v>
                  </c:pt>
                  <c:pt idx="163">
                    <c:v>0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2.0000000000000001E-4</c:v>
                  </c:pt>
                  <c:pt idx="167">
                    <c:v>1E-4</c:v>
                  </c:pt>
                  <c:pt idx="168">
                    <c:v>2.9999999999999997E-4</c:v>
                  </c:pt>
                  <c:pt idx="169">
                    <c:v>2.0000000000000001E-4</c:v>
                  </c:pt>
                  <c:pt idx="170">
                    <c:v>2.0000000000000001E-4</c:v>
                  </c:pt>
                  <c:pt idx="171">
                    <c:v>1E-4</c:v>
                  </c:pt>
                  <c:pt idx="172">
                    <c:v>2.9999999999999997E-4</c:v>
                  </c:pt>
                  <c:pt idx="173">
                    <c:v>5.0000000000000001E-4</c:v>
                  </c:pt>
                  <c:pt idx="174">
                    <c:v>2.0000000000000001E-4</c:v>
                  </c:pt>
                  <c:pt idx="175">
                    <c:v>6.4000000000000003E-3</c:v>
                  </c:pt>
                  <c:pt idx="176">
                    <c:v>4.0000000000000002E-4</c:v>
                  </c:pt>
                  <c:pt idx="177">
                    <c:v>2.0000000000000001E-4</c:v>
                  </c:pt>
                  <c:pt idx="178">
                    <c:v>8.9999999999999998E-4</c:v>
                  </c:pt>
                  <c:pt idx="179">
                    <c:v>0</c:v>
                  </c:pt>
                  <c:pt idx="180">
                    <c:v>2.0000000000000001E-4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5.8999999999999999E-3</c:v>
                  </c:pt>
                  <c:pt idx="184">
                    <c:v>2.0000000000000001E-4</c:v>
                  </c:pt>
                  <c:pt idx="185">
                    <c:v>2.0000000000000001E-4</c:v>
                  </c:pt>
                  <c:pt idx="186">
                    <c:v>1E-4</c:v>
                  </c:pt>
                  <c:pt idx="187">
                    <c:v>1.9400000000000001E-2</c:v>
                  </c:pt>
                  <c:pt idx="188">
                    <c:v>2.0000000000000001E-4</c:v>
                  </c:pt>
                  <c:pt idx="189">
                    <c:v>9.4999999999999998E-3</c:v>
                  </c:pt>
                  <c:pt idx="190">
                    <c:v>1E-4</c:v>
                  </c:pt>
                  <c:pt idx="191">
                    <c:v>1.9E-3</c:v>
                  </c:pt>
                  <c:pt idx="192">
                    <c:v>1.1000000000000001E-3</c:v>
                  </c:pt>
                  <c:pt idx="193">
                    <c:v>1.8E-3</c:v>
                  </c:pt>
                  <c:pt idx="194">
                    <c:v>0</c:v>
                  </c:pt>
                  <c:pt idx="195">
                    <c:v>1E-3</c:v>
                  </c:pt>
                  <c:pt idx="196">
                    <c:v>1E-4</c:v>
                  </c:pt>
                  <c:pt idx="197">
                    <c:v>1.4E-3</c:v>
                  </c:pt>
                  <c:pt idx="198">
                    <c:v>1E-4</c:v>
                  </c:pt>
                  <c:pt idx="199">
                    <c:v>3.0999999999999999E-3</c:v>
                  </c:pt>
                  <c:pt idx="200">
                    <c:v>1E-4</c:v>
                  </c:pt>
                  <c:pt idx="201">
                    <c:v>1E-4</c:v>
                  </c:pt>
                  <c:pt idx="202">
                    <c:v>2.0000000000000001E-4</c:v>
                  </c:pt>
                  <c:pt idx="203">
                    <c:v>3.0000000000000001E-3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2.3000000000000001E-4</c:v>
                  </c:pt>
                  <c:pt idx="207">
                    <c:v>1E-4</c:v>
                  </c:pt>
                  <c:pt idx="208">
                    <c:v>1E-4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1E-4</c:v>
                  </c:pt>
                  <c:pt idx="212">
                    <c:v>5.9999999999999995E-4</c:v>
                  </c:pt>
                  <c:pt idx="213">
                    <c:v>2.7000000000000001E-3</c:v>
                  </c:pt>
                  <c:pt idx="215">
                    <c:v>2.9999999999999997E-4</c:v>
                  </c:pt>
                  <c:pt idx="216">
                    <c:v>1E-4</c:v>
                  </c:pt>
                  <c:pt idx="217">
                    <c:v>1E-4</c:v>
                  </c:pt>
                  <c:pt idx="218">
                    <c:v>1E-4</c:v>
                  </c:pt>
                  <c:pt idx="221">
                    <c:v>5.9999999999999995E-4</c:v>
                  </c:pt>
                </c:numCache>
              </c:numRef>
            </c:plus>
            <c:minus>
              <c:numRef>
                <c:f>'Active 1'!$D$21:$D$980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0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1E-3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102">
                    <c:v>0</c:v>
                  </c:pt>
                  <c:pt idx="105">
                    <c:v>0</c:v>
                  </c:pt>
                  <c:pt idx="120">
                    <c:v>4.0000000000000002E-4</c:v>
                  </c:pt>
                  <c:pt idx="121">
                    <c:v>6.9999999999999999E-4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2.9999999999999997E-4</c:v>
                  </c:pt>
                  <c:pt idx="130">
                    <c:v>4.0000000000000002E-4</c:v>
                  </c:pt>
                  <c:pt idx="131">
                    <c:v>2.9999999999999997E-4</c:v>
                  </c:pt>
                  <c:pt idx="132">
                    <c:v>4.0000000000000002E-4</c:v>
                  </c:pt>
                  <c:pt idx="133">
                    <c:v>4.7000000000000002E-3</c:v>
                  </c:pt>
                  <c:pt idx="134">
                    <c:v>4.0000000000000002E-4</c:v>
                  </c:pt>
                  <c:pt idx="135">
                    <c:v>3.2000000000000002E-3</c:v>
                  </c:pt>
                  <c:pt idx="136">
                    <c:v>4.0000000000000002E-4</c:v>
                  </c:pt>
                  <c:pt idx="137">
                    <c:v>2.9999999999999997E-4</c:v>
                  </c:pt>
                  <c:pt idx="138">
                    <c:v>2.9999999999999997E-4</c:v>
                  </c:pt>
                  <c:pt idx="139">
                    <c:v>1.5E-3</c:v>
                  </c:pt>
                  <c:pt idx="140">
                    <c:v>2.9999999999999997E-4</c:v>
                  </c:pt>
                  <c:pt idx="141">
                    <c:v>1E-3</c:v>
                  </c:pt>
                  <c:pt idx="142">
                    <c:v>2.9999999999999997E-4</c:v>
                  </c:pt>
                  <c:pt idx="143">
                    <c:v>4.0000000000000002E-4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2.9999999999999997E-4</c:v>
                  </c:pt>
                  <c:pt idx="147">
                    <c:v>8.0000000000000004E-4</c:v>
                  </c:pt>
                  <c:pt idx="148">
                    <c:v>0</c:v>
                  </c:pt>
                  <c:pt idx="149">
                    <c:v>2.0000000000000001E-4</c:v>
                  </c:pt>
                  <c:pt idx="150">
                    <c:v>0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1.4E-3</c:v>
                  </c:pt>
                  <c:pt idx="155">
                    <c:v>0</c:v>
                  </c:pt>
                  <c:pt idx="156">
                    <c:v>2.3E-3</c:v>
                  </c:pt>
                  <c:pt idx="157">
                    <c:v>0</c:v>
                  </c:pt>
                  <c:pt idx="158">
                    <c:v>4.3E-3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1E-4</c:v>
                  </c:pt>
                  <c:pt idx="162">
                    <c:v>1.4E-3</c:v>
                  </c:pt>
                  <c:pt idx="163">
                    <c:v>0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2.0000000000000001E-4</c:v>
                  </c:pt>
                  <c:pt idx="167">
                    <c:v>1E-4</c:v>
                  </c:pt>
                  <c:pt idx="168">
                    <c:v>2.9999999999999997E-4</c:v>
                  </c:pt>
                  <c:pt idx="169">
                    <c:v>2.0000000000000001E-4</c:v>
                  </c:pt>
                  <c:pt idx="170">
                    <c:v>2.0000000000000001E-4</c:v>
                  </c:pt>
                  <c:pt idx="171">
                    <c:v>1E-4</c:v>
                  </c:pt>
                  <c:pt idx="172">
                    <c:v>2.9999999999999997E-4</c:v>
                  </c:pt>
                  <c:pt idx="173">
                    <c:v>5.0000000000000001E-4</c:v>
                  </c:pt>
                  <c:pt idx="174">
                    <c:v>2.0000000000000001E-4</c:v>
                  </c:pt>
                  <c:pt idx="175">
                    <c:v>6.4000000000000003E-3</c:v>
                  </c:pt>
                  <c:pt idx="176">
                    <c:v>4.0000000000000002E-4</c:v>
                  </c:pt>
                  <c:pt idx="177">
                    <c:v>2.0000000000000001E-4</c:v>
                  </c:pt>
                  <c:pt idx="178">
                    <c:v>8.9999999999999998E-4</c:v>
                  </c:pt>
                  <c:pt idx="179">
                    <c:v>0</c:v>
                  </c:pt>
                  <c:pt idx="180">
                    <c:v>2.0000000000000001E-4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5.8999999999999999E-3</c:v>
                  </c:pt>
                  <c:pt idx="184">
                    <c:v>2.0000000000000001E-4</c:v>
                  </c:pt>
                  <c:pt idx="185">
                    <c:v>2.0000000000000001E-4</c:v>
                  </c:pt>
                  <c:pt idx="186">
                    <c:v>1E-4</c:v>
                  </c:pt>
                  <c:pt idx="187">
                    <c:v>1.9400000000000001E-2</c:v>
                  </c:pt>
                  <c:pt idx="188">
                    <c:v>2.0000000000000001E-4</c:v>
                  </c:pt>
                  <c:pt idx="189">
                    <c:v>9.4999999999999998E-3</c:v>
                  </c:pt>
                  <c:pt idx="190">
                    <c:v>1E-4</c:v>
                  </c:pt>
                  <c:pt idx="191">
                    <c:v>1.9E-3</c:v>
                  </c:pt>
                  <c:pt idx="192">
                    <c:v>1.1000000000000001E-3</c:v>
                  </c:pt>
                  <c:pt idx="193">
                    <c:v>1.8E-3</c:v>
                  </c:pt>
                  <c:pt idx="194">
                    <c:v>0</c:v>
                  </c:pt>
                  <c:pt idx="195">
                    <c:v>1E-3</c:v>
                  </c:pt>
                  <c:pt idx="196">
                    <c:v>1E-4</c:v>
                  </c:pt>
                  <c:pt idx="197">
                    <c:v>1.4E-3</c:v>
                  </c:pt>
                  <c:pt idx="198">
                    <c:v>1E-4</c:v>
                  </c:pt>
                  <c:pt idx="199">
                    <c:v>3.0999999999999999E-3</c:v>
                  </c:pt>
                  <c:pt idx="200">
                    <c:v>1E-4</c:v>
                  </c:pt>
                  <c:pt idx="201">
                    <c:v>1E-4</c:v>
                  </c:pt>
                  <c:pt idx="202">
                    <c:v>2.0000000000000001E-4</c:v>
                  </c:pt>
                  <c:pt idx="203">
                    <c:v>3.0000000000000001E-3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2.3000000000000001E-4</c:v>
                  </c:pt>
                  <c:pt idx="207">
                    <c:v>1E-4</c:v>
                  </c:pt>
                  <c:pt idx="208">
                    <c:v>1E-4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1E-4</c:v>
                  </c:pt>
                  <c:pt idx="212">
                    <c:v>5.9999999999999995E-4</c:v>
                  </c:pt>
                  <c:pt idx="213">
                    <c:v>2.7000000000000001E-3</c:v>
                  </c:pt>
                  <c:pt idx="215">
                    <c:v>2.9999999999999997E-4</c:v>
                  </c:pt>
                  <c:pt idx="216">
                    <c:v>1E-4</c:v>
                  </c:pt>
                  <c:pt idx="217">
                    <c:v>1E-4</c:v>
                  </c:pt>
                  <c:pt idx="218">
                    <c:v>1E-4</c:v>
                  </c:pt>
                  <c:pt idx="221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1'!$F$21:$F$980</c:f>
              <c:numCache>
                <c:formatCode>General</c:formatCode>
                <c:ptCount val="960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  <c:pt idx="187">
                  <c:v>22043.5</c:v>
                </c:pt>
                <c:pt idx="188">
                  <c:v>22060</c:v>
                </c:pt>
                <c:pt idx="189">
                  <c:v>22540.5</c:v>
                </c:pt>
                <c:pt idx="190">
                  <c:v>22545</c:v>
                </c:pt>
                <c:pt idx="191">
                  <c:v>22549</c:v>
                </c:pt>
                <c:pt idx="192">
                  <c:v>22557</c:v>
                </c:pt>
                <c:pt idx="193">
                  <c:v>22580.5</c:v>
                </c:pt>
                <c:pt idx="194">
                  <c:v>22956</c:v>
                </c:pt>
                <c:pt idx="195">
                  <c:v>23057</c:v>
                </c:pt>
                <c:pt idx="196">
                  <c:v>23203</c:v>
                </c:pt>
                <c:pt idx="197">
                  <c:v>23468.5</c:v>
                </c:pt>
                <c:pt idx="198">
                  <c:v>23491</c:v>
                </c:pt>
                <c:pt idx="199">
                  <c:v>23541.5</c:v>
                </c:pt>
                <c:pt idx="200">
                  <c:v>23602</c:v>
                </c:pt>
                <c:pt idx="201">
                  <c:v>23613</c:v>
                </c:pt>
                <c:pt idx="202">
                  <c:v>23624</c:v>
                </c:pt>
                <c:pt idx="203">
                  <c:v>23657</c:v>
                </c:pt>
                <c:pt idx="204">
                  <c:v>24006</c:v>
                </c:pt>
                <c:pt idx="205">
                  <c:v>24043</c:v>
                </c:pt>
                <c:pt idx="206">
                  <c:v>24059</c:v>
                </c:pt>
                <c:pt idx="207">
                  <c:v>24099</c:v>
                </c:pt>
                <c:pt idx="208">
                  <c:v>24519</c:v>
                </c:pt>
                <c:pt idx="209">
                  <c:v>24742</c:v>
                </c:pt>
                <c:pt idx="210">
                  <c:v>25003</c:v>
                </c:pt>
                <c:pt idx="211">
                  <c:v>25052</c:v>
                </c:pt>
                <c:pt idx="212">
                  <c:v>25576</c:v>
                </c:pt>
                <c:pt idx="213">
                  <c:v>25577.5</c:v>
                </c:pt>
                <c:pt idx="214">
                  <c:v>25588</c:v>
                </c:pt>
                <c:pt idx="215">
                  <c:v>25597</c:v>
                </c:pt>
                <c:pt idx="216">
                  <c:v>25660</c:v>
                </c:pt>
                <c:pt idx="217">
                  <c:v>26090</c:v>
                </c:pt>
                <c:pt idx="218">
                  <c:v>26201</c:v>
                </c:pt>
                <c:pt idx="219">
                  <c:v>26212</c:v>
                </c:pt>
                <c:pt idx="220">
                  <c:v>26223</c:v>
                </c:pt>
                <c:pt idx="221">
                  <c:v>26628</c:v>
                </c:pt>
              </c:numCache>
            </c:numRef>
          </c:xVal>
          <c:yVal>
            <c:numRef>
              <c:f>'Active 1'!$I$21:$I$980</c:f>
              <c:numCache>
                <c:formatCode>General</c:formatCode>
                <c:ptCount val="960"/>
                <c:pt idx="0">
                  <c:v>-1.8289999970875215E-3</c:v>
                </c:pt>
                <c:pt idx="1">
                  <c:v>8.9670000052137766E-3</c:v>
                </c:pt>
                <c:pt idx="2">
                  <c:v>9.8520000028656796E-3</c:v>
                </c:pt>
                <c:pt idx="3">
                  <c:v>2.7406400004110765E-2</c:v>
                </c:pt>
                <c:pt idx="4">
                  <c:v>2.3556000014650635E-3</c:v>
                </c:pt>
                <c:pt idx="5">
                  <c:v>1.171000000249478E-2</c:v>
                </c:pt>
                <c:pt idx="6">
                  <c:v>5.3048000008857343E-3</c:v>
                </c:pt>
                <c:pt idx="7">
                  <c:v>-8.8475999982620124E-3</c:v>
                </c:pt>
                <c:pt idx="8">
                  <c:v>-4.3729999997594859E-3</c:v>
                </c:pt>
                <c:pt idx="9">
                  <c:v>-4.4238000009499956E-3</c:v>
                </c:pt>
                <c:pt idx="10">
                  <c:v>4.0694000017538201E-3</c:v>
                </c:pt>
                <c:pt idx="11">
                  <c:v>1.2898400000267429E-2</c:v>
                </c:pt>
                <c:pt idx="12">
                  <c:v>-4.5759999957226682E-3</c:v>
                </c:pt>
                <c:pt idx="13">
                  <c:v>8.2022000024153385E-3</c:v>
                </c:pt>
                <c:pt idx="14">
                  <c:v>-8.2999999722233042E-4</c:v>
                </c:pt>
                <c:pt idx="15">
                  <c:v>-1.3553999961004592E-3</c:v>
                </c:pt>
                <c:pt idx="16">
                  <c:v>-5.4061999944678973E-3</c:v>
                </c:pt>
                <c:pt idx="17">
                  <c:v>4.0684000014152844E-3</c:v>
                </c:pt>
                <c:pt idx="18">
                  <c:v>-1.103319999674568E-2</c:v>
                </c:pt>
                <c:pt idx="19">
                  <c:v>1.4390600001206622E-2</c:v>
                </c:pt>
                <c:pt idx="20">
                  <c:v>-3.254999995988328E-3</c:v>
                </c:pt>
                <c:pt idx="21">
                  <c:v>-3.63659999857191E-3</c:v>
                </c:pt>
                <c:pt idx="22">
                  <c:v>-8.5839999883319251E-4</c:v>
                </c:pt>
                <c:pt idx="23">
                  <c:v>-1.9617999998445157E-2</c:v>
                </c:pt>
                <c:pt idx="24">
                  <c:v>3.6856000042462256E-3</c:v>
                </c:pt>
                <c:pt idx="25">
                  <c:v>4.8058000029413961E-3</c:v>
                </c:pt>
                <c:pt idx="26">
                  <c:v>6.1602000023412984E-3</c:v>
                </c:pt>
                <c:pt idx="27">
                  <c:v>-4.0937999983725604E-3</c:v>
                </c:pt>
                <c:pt idx="28">
                  <c:v>-1.1669999996229308E-2</c:v>
                </c:pt>
                <c:pt idx="29">
                  <c:v>-9.5359999613719992E-4</c:v>
                </c:pt>
                <c:pt idx="30">
                  <c:v>2.7960000006714836E-3</c:v>
                </c:pt>
                <c:pt idx="31">
                  <c:v>4.3399999995017424E-3</c:v>
                </c:pt>
                <c:pt idx="32">
                  <c:v>-9.1020000400021672E-4</c:v>
                </c:pt>
                <c:pt idx="33">
                  <c:v>1.0159200006455649E-2</c:v>
                </c:pt>
                <c:pt idx="34">
                  <c:v>-4.691389999788953E-2</c:v>
                </c:pt>
                <c:pt idx="35">
                  <c:v>3.1778000047779642E-3</c:v>
                </c:pt>
                <c:pt idx="36">
                  <c:v>-7.0253999947453849E-3</c:v>
                </c:pt>
                <c:pt idx="37">
                  <c:v>7.1172000025399029E-3</c:v>
                </c:pt>
                <c:pt idx="38">
                  <c:v>9.1866000002482906E-3</c:v>
                </c:pt>
                <c:pt idx="39">
                  <c:v>2.7186600003915373E-2</c:v>
                </c:pt>
                <c:pt idx="40">
                  <c:v>7.5409999990370125E-3</c:v>
                </c:pt>
                <c:pt idx="41">
                  <c:v>1.1227599999983795E-2</c:v>
                </c:pt>
                <c:pt idx="42">
                  <c:v>2.7227600003243424E-2</c:v>
                </c:pt>
                <c:pt idx="43">
                  <c:v>1.3973600005556364E-2</c:v>
                </c:pt>
                <c:pt idx="44">
                  <c:v>1.147060000221245E-2</c:v>
                </c:pt>
                <c:pt idx="45">
                  <c:v>5.5907999994815327E-3</c:v>
                </c:pt>
                <c:pt idx="46">
                  <c:v>1.3065400002233218E-2</c:v>
                </c:pt>
                <c:pt idx="47">
                  <c:v>4.8722000065026805E-3</c:v>
                </c:pt>
                <c:pt idx="48">
                  <c:v>5.2265999984228984E-3</c:v>
                </c:pt>
                <c:pt idx="49">
                  <c:v>3.6504000017885119E-3</c:v>
                </c:pt>
                <c:pt idx="50">
                  <c:v>9.0047999983653426E-3</c:v>
                </c:pt>
                <c:pt idx="51">
                  <c:v>7.2006000045803376E-3</c:v>
                </c:pt>
                <c:pt idx="52">
                  <c:v>2.6020000223070383E-4</c:v>
                </c:pt>
                <c:pt idx="53">
                  <c:v>9.3644000007770956E-3</c:v>
                </c:pt>
                <c:pt idx="54">
                  <c:v>9.0224000014131889E-3</c:v>
                </c:pt>
                <c:pt idx="55">
                  <c:v>-9.9082000015187077E-3</c:v>
                </c:pt>
                <c:pt idx="56">
                  <c:v>1.186020000022836E-2</c:v>
                </c:pt>
                <c:pt idx="57">
                  <c:v>1.1616200004937127E-2</c:v>
                </c:pt>
                <c:pt idx="58">
                  <c:v>1.2160200007201638E-2</c:v>
                </c:pt>
                <c:pt idx="59">
                  <c:v>1.5804599999682978E-2</c:v>
                </c:pt>
                <c:pt idx="60">
                  <c:v>-4.254799998307135E-3</c:v>
                </c:pt>
                <c:pt idx="61">
                  <c:v>3.6350000009406358E-3</c:v>
                </c:pt>
                <c:pt idx="62">
                  <c:v>9.5599999622208998E-4</c:v>
                </c:pt>
                <c:pt idx="63">
                  <c:v>3.5218799996073358E-2</c:v>
                </c:pt>
                <c:pt idx="64">
                  <c:v>2.232920000096783E-2</c:v>
                </c:pt>
                <c:pt idx="68">
                  <c:v>2.7100000443169847E-4</c:v>
                </c:pt>
                <c:pt idx="79">
                  <c:v>4.0916000070865266E-3</c:v>
                </c:pt>
                <c:pt idx="80">
                  <c:v>6.2342000019270927E-3</c:v>
                </c:pt>
                <c:pt idx="81">
                  <c:v>1.3036000018473715E-3</c:v>
                </c:pt>
                <c:pt idx="82">
                  <c:v>5.2020000002812594E-3</c:v>
                </c:pt>
                <c:pt idx="83">
                  <c:v>3.2429999992018566E-3</c:v>
                </c:pt>
                <c:pt idx="85">
                  <c:v>-3.1755999953020364E-3</c:v>
                </c:pt>
                <c:pt idx="86">
                  <c:v>1.1824400004115887E-2</c:v>
                </c:pt>
                <c:pt idx="87">
                  <c:v>-9.1061999992234632E-3</c:v>
                </c:pt>
                <c:pt idx="88">
                  <c:v>-4.8953999939840287E-3</c:v>
                </c:pt>
                <c:pt idx="90">
                  <c:v>-5.7342000000062399E-3</c:v>
                </c:pt>
                <c:pt idx="91">
                  <c:v>6.2150000012479722E-3</c:v>
                </c:pt>
                <c:pt idx="92">
                  <c:v>-1.5206199997919612E-2</c:v>
                </c:pt>
                <c:pt idx="93">
                  <c:v>7.9379999806405976E-4</c:v>
                </c:pt>
                <c:pt idx="94">
                  <c:v>-2.2507999965455383E-3</c:v>
                </c:pt>
                <c:pt idx="95">
                  <c:v>-7.8963999985717237E-3</c:v>
                </c:pt>
                <c:pt idx="96">
                  <c:v>-6.3523999997414649E-3</c:v>
                </c:pt>
                <c:pt idx="97">
                  <c:v>-1.9260599998233374E-2</c:v>
                </c:pt>
                <c:pt idx="98">
                  <c:v>-1.2260599993169308E-2</c:v>
                </c:pt>
                <c:pt idx="99">
                  <c:v>-1.067200000397861E-2</c:v>
                </c:pt>
                <c:pt idx="102">
                  <c:v>-1.1910999994142912E-2</c:v>
                </c:pt>
                <c:pt idx="103">
                  <c:v>-1.9716000024345703E-3</c:v>
                </c:pt>
                <c:pt idx="106">
                  <c:v>2.8500000189524144E-4</c:v>
                </c:pt>
                <c:pt idx="107">
                  <c:v>1.2900000001536682E-4</c:v>
                </c:pt>
                <c:pt idx="108">
                  <c:v>-1.8077999920933507E-3</c:v>
                </c:pt>
                <c:pt idx="122">
                  <c:v>-1.2074199999915436E-2</c:v>
                </c:pt>
                <c:pt idx="123">
                  <c:v>-1.4033200000994839E-2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A0-4B98-9D49-47BA4C470B43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'Active 1'!$D$21:$D$43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1'!$F$21:$F$980</c:f>
              <c:numCache>
                <c:formatCode>General</c:formatCode>
                <c:ptCount val="960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  <c:pt idx="187">
                  <c:v>22043.5</c:v>
                </c:pt>
                <c:pt idx="188">
                  <c:v>22060</c:v>
                </c:pt>
                <c:pt idx="189">
                  <c:v>22540.5</c:v>
                </c:pt>
                <c:pt idx="190">
                  <c:v>22545</c:v>
                </c:pt>
                <c:pt idx="191">
                  <c:v>22549</c:v>
                </c:pt>
                <c:pt idx="192">
                  <c:v>22557</c:v>
                </c:pt>
                <c:pt idx="193">
                  <c:v>22580.5</c:v>
                </c:pt>
                <c:pt idx="194">
                  <c:v>22956</c:v>
                </c:pt>
                <c:pt idx="195">
                  <c:v>23057</c:v>
                </c:pt>
                <c:pt idx="196">
                  <c:v>23203</c:v>
                </c:pt>
                <c:pt idx="197">
                  <c:v>23468.5</c:v>
                </c:pt>
                <c:pt idx="198">
                  <c:v>23491</c:v>
                </c:pt>
                <c:pt idx="199">
                  <c:v>23541.5</c:v>
                </c:pt>
                <c:pt idx="200">
                  <c:v>23602</c:v>
                </c:pt>
                <c:pt idx="201">
                  <c:v>23613</c:v>
                </c:pt>
                <c:pt idx="202">
                  <c:v>23624</c:v>
                </c:pt>
                <c:pt idx="203">
                  <c:v>23657</c:v>
                </c:pt>
                <c:pt idx="204">
                  <c:v>24006</c:v>
                </c:pt>
                <c:pt idx="205">
                  <c:v>24043</c:v>
                </c:pt>
                <c:pt idx="206">
                  <c:v>24059</c:v>
                </c:pt>
                <c:pt idx="207">
                  <c:v>24099</c:v>
                </c:pt>
                <c:pt idx="208">
                  <c:v>24519</c:v>
                </c:pt>
                <c:pt idx="209">
                  <c:v>24742</c:v>
                </c:pt>
                <c:pt idx="210">
                  <c:v>25003</c:v>
                </c:pt>
                <c:pt idx="211">
                  <c:v>25052</c:v>
                </c:pt>
                <c:pt idx="212">
                  <c:v>25576</c:v>
                </c:pt>
                <c:pt idx="213">
                  <c:v>25577.5</c:v>
                </c:pt>
                <c:pt idx="214">
                  <c:v>25588</c:v>
                </c:pt>
                <c:pt idx="215">
                  <c:v>25597</c:v>
                </c:pt>
                <c:pt idx="216">
                  <c:v>25660</c:v>
                </c:pt>
                <c:pt idx="217">
                  <c:v>26090</c:v>
                </c:pt>
                <c:pt idx="218">
                  <c:v>26201</c:v>
                </c:pt>
                <c:pt idx="219">
                  <c:v>26212</c:v>
                </c:pt>
                <c:pt idx="220">
                  <c:v>26223</c:v>
                </c:pt>
                <c:pt idx="221">
                  <c:v>26628</c:v>
                </c:pt>
              </c:numCache>
            </c:numRef>
          </c:xVal>
          <c:yVal>
            <c:numRef>
              <c:f>'Active 1'!$J$21:$J$980</c:f>
              <c:numCache>
                <c:formatCode>General</c:formatCode>
                <c:ptCount val="960"/>
                <c:pt idx="65">
                  <c:v>1.4360000204760581E-4</c:v>
                </c:pt>
                <c:pt idx="69">
                  <c:v>0</c:v>
                </c:pt>
                <c:pt idx="70">
                  <c:v>5.4560000717174262E-4</c:v>
                </c:pt>
                <c:pt idx="71">
                  <c:v>3.1398999999510124E-3</c:v>
                </c:pt>
                <c:pt idx="72">
                  <c:v>4.2399000012665056E-3</c:v>
                </c:pt>
                <c:pt idx="74">
                  <c:v>0</c:v>
                </c:pt>
                <c:pt idx="75">
                  <c:v>0</c:v>
                </c:pt>
                <c:pt idx="76">
                  <c:v>1.2999997125007212E-5</c:v>
                </c:pt>
                <c:pt idx="77">
                  <c:v>7.1659999957773834E-4</c:v>
                </c:pt>
                <c:pt idx="78">
                  <c:v>8.3679999806918204E-4</c:v>
                </c:pt>
                <c:pt idx="84">
                  <c:v>-1.4659999578725547E-4</c:v>
                </c:pt>
                <c:pt idx="89">
                  <c:v>-1.7403999954694882E-3</c:v>
                </c:pt>
                <c:pt idx="100">
                  <c:v>-3.4243999980390072E-3</c:v>
                </c:pt>
                <c:pt idx="101">
                  <c:v>-2.5700000041979365E-3</c:v>
                </c:pt>
                <c:pt idx="104">
                  <c:v>-1.4999997802078724E-5</c:v>
                </c:pt>
                <c:pt idx="105">
                  <c:v>-1.4999997802078724E-5</c:v>
                </c:pt>
                <c:pt idx="109">
                  <c:v>-1.7077999946195632E-3</c:v>
                </c:pt>
                <c:pt idx="110">
                  <c:v>-1.4663200003269594E-2</c:v>
                </c:pt>
                <c:pt idx="111">
                  <c:v>-1.3163199997507036E-2</c:v>
                </c:pt>
                <c:pt idx="112">
                  <c:v>-1.3839399995049462E-2</c:v>
                </c:pt>
                <c:pt idx="113">
                  <c:v>-1.3739399997575674E-2</c:v>
                </c:pt>
                <c:pt idx="114">
                  <c:v>-1.3893399998778477E-2</c:v>
                </c:pt>
                <c:pt idx="115">
                  <c:v>-1.3693399996554945E-2</c:v>
                </c:pt>
                <c:pt idx="116">
                  <c:v>-1.4616999993450008E-2</c:v>
                </c:pt>
                <c:pt idx="117">
                  <c:v>-1.4516999995976221E-2</c:v>
                </c:pt>
                <c:pt idx="118">
                  <c:v>-1.5267399998265319E-2</c:v>
                </c:pt>
                <c:pt idx="119">
                  <c:v>-1.4767399996344466E-2</c:v>
                </c:pt>
                <c:pt idx="120">
                  <c:v>-1.571459999831859E-2</c:v>
                </c:pt>
                <c:pt idx="121">
                  <c:v>-1.5614599993568845E-2</c:v>
                </c:pt>
                <c:pt idx="146">
                  <c:v>-1.3549200004490558E-2</c:v>
                </c:pt>
                <c:pt idx="151">
                  <c:v>-1.0614999999233987E-2</c:v>
                </c:pt>
                <c:pt idx="152">
                  <c:v>-9.7737999967648648E-3</c:v>
                </c:pt>
                <c:pt idx="153">
                  <c:v>-8.0263999989256263E-3</c:v>
                </c:pt>
                <c:pt idx="162">
                  <c:v>-5.2902000024914742E-3</c:v>
                </c:pt>
                <c:pt idx="167">
                  <c:v>-4.3726000003516674E-3</c:v>
                </c:pt>
                <c:pt idx="170">
                  <c:v>-1.4911999969626777E-3</c:v>
                </c:pt>
                <c:pt idx="173">
                  <c:v>-6.2999970396049321E-6</c:v>
                </c:pt>
                <c:pt idx="175">
                  <c:v>6.7719999788096175E-4</c:v>
                </c:pt>
                <c:pt idx="176">
                  <c:v>7.7200000669108704E-4</c:v>
                </c:pt>
                <c:pt idx="183">
                  <c:v>5.0310000369790941E-4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A0-4B98-9D49-47BA4C470B43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'Active 1'!$D$21:$D$88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1'!$F$21:$F$980</c:f>
              <c:numCache>
                <c:formatCode>General</c:formatCode>
                <c:ptCount val="960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  <c:pt idx="187">
                  <c:v>22043.5</c:v>
                </c:pt>
                <c:pt idx="188">
                  <c:v>22060</c:v>
                </c:pt>
                <c:pt idx="189">
                  <c:v>22540.5</c:v>
                </c:pt>
                <c:pt idx="190">
                  <c:v>22545</c:v>
                </c:pt>
                <c:pt idx="191">
                  <c:v>22549</c:v>
                </c:pt>
                <c:pt idx="192">
                  <c:v>22557</c:v>
                </c:pt>
                <c:pt idx="193">
                  <c:v>22580.5</c:v>
                </c:pt>
                <c:pt idx="194">
                  <c:v>22956</c:v>
                </c:pt>
                <c:pt idx="195">
                  <c:v>23057</c:v>
                </c:pt>
                <c:pt idx="196">
                  <c:v>23203</c:v>
                </c:pt>
                <c:pt idx="197">
                  <c:v>23468.5</c:v>
                </c:pt>
                <c:pt idx="198">
                  <c:v>23491</c:v>
                </c:pt>
                <c:pt idx="199">
                  <c:v>23541.5</c:v>
                </c:pt>
                <c:pt idx="200">
                  <c:v>23602</c:v>
                </c:pt>
                <c:pt idx="201">
                  <c:v>23613</c:v>
                </c:pt>
                <c:pt idx="202">
                  <c:v>23624</c:v>
                </c:pt>
                <c:pt idx="203">
                  <c:v>23657</c:v>
                </c:pt>
                <c:pt idx="204">
                  <c:v>24006</c:v>
                </c:pt>
                <c:pt idx="205">
                  <c:v>24043</c:v>
                </c:pt>
                <c:pt idx="206">
                  <c:v>24059</c:v>
                </c:pt>
                <c:pt idx="207">
                  <c:v>24099</c:v>
                </c:pt>
                <c:pt idx="208">
                  <c:v>24519</c:v>
                </c:pt>
                <c:pt idx="209">
                  <c:v>24742</c:v>
                </c:pt>
                <c:pt idx="210">
                  <c:v>25003</c:v>
                </c:pt>
                <c:pt idx="211">
                  <c:v>25052</c:v>
                </c:pt>
                <c:pt idx="212">
                  <c:v>25576</c:v>
                </c:pt>
                <c:pt idx="213">
                  <c:v>25577.5</c:v>
                </c:pt>
                <c:pt idx="214">
                  <c:v>25588</c:v>
                </c:pt>
                <c:pt idx="215">
                  <c:v>25597</c:v>
                </c:pt>
                <c:pt idx="216">
                  <c:v>25660</c:v>
                </c:pt>
                <c:pt idx="217">
                  <c:v>26090</c:v>
                </c:pt>
                <c:pt idx="218">
                  <c:v>26201</c:v>
                </c:pt>
                <c:pt idx="219">
                  <c:v>26212</c:v>
                </c:pt>
                <c:pt idx="220">
                  <c:v>26223</c:v>
                </c:pt>
                <c:pt idx="221">
                  <c:v>26628</c:v>
                </c:pt>
              </c:numCache>
            </c:numRef>
          </c:xVal>
          <c:yVal>
            <c:numRef>
              <c:f>'Active 1'!$K$21:$K$980</c:f>
              <c:numCache>
                <c:formatCode>General</c:formatCode>
                <c:ptCount val="960"/>
                <c:pt idx="128">
                  <c:v>-1.3998000002175104E-2</c:v>
                </c:pt>
                <c:pt idx="129">
                  <c:v>-1.9757399997615721E-2</c:v>
                </c:pt>
                <c:pt idx="130">
                  <c:v>-1.983720000134781E-2</c:v>
                </c:pt>
                <c:pt idx="131">
                  <c:v>-1.9413399997574743E-2</c:v>
                </c:pt>
                <c:pt idx="132">
                  <c:v>-1.9655399999464862E-2</c:v>
                </c:pt>
                <c:pt idx="133">
                  <c:v>-1.9863199995597824E-2</c:v>
                </c:pt>
                <c:pt idx="134">
                  <c:v>-1.8511399997805711E-2</c:v>
                </c:pt>
                <c:pt idx="135">
                  <c:v>-1.9093799994152505E-2</c:v>
                </c:pt>
                <c:pt idx="136">
                  <c:v>-1.6199499994399957E-2</c:v>
                </c:pt>
                <c:pt idx="137">
                  <c:v>-1.8816599993442651E-2</c:v>
                </c:pt>
                <c:pt idx="138">
                  <c:v>-1.8633200001204386E-2</c:v>
                </c:pt>
                <c:pt idx="139">
                  <c:v>-1.8644600000698119E-2</c:v>
                </c:pt>
                <c:pt idx="140">
                  <c:v>-1.875859999563545E-2</c:v>
                </c:pt>
                <c:pt idx="141">
                  <c:v>-2.0801099999516737E-2</c:v>
                </c:pt>
                <c:pt idx="142">
                  <c:v>-1.8260199998621829E-2</c:v>
                </c:pt>
                <c:pt idx="143">
                  <c:v>-1.8094399994879495E-2</c:v>
                </c:pt>
                <c:pt idx="144">
                  <c:v>-1.5643999999156222E-2</c:v>
                </c:pt>
                <c:pt idx="145">
                  <c:v>-1.5183399998932146E-2</c:v>
                </c:pt>
                <c:pt idx="148">
                  <c:v>-3.1425999914063141E-3</c:v>
                </c:pt>
                <c:pt idx="149">
                  <c:v>-1.1980999996012542E-2</c:v>
                </c:pt>
                <c:pt idx="150">
                  <c:v>-1.0046600000350736E-2</c:v>
                </c:pt>
                <c:pt idx="154">
                  <c:v>-1.0618999993312173E-2</c:v>
                </c:pt>
                <c:pt idx="155">
                  <c:v>-6.840999994892627E-3</c:v>
                </c:pt>
                <c:pt idx="156">
                  <c:v>-7.6749999934691004E-3</c:v>
                </c:pt>
                <c:pt idx="157">
                  <c:v>-7.313999994948972E-3</c:v>
                </c:pt>
                <c:pt idx="159">
                  <c:v>-6.4719999936642125E-3</c:v>
                </c:pt>
                <c:pt idx="160">
                  <c:v>-5.444599999464117E-3</c:v>
                </c:pt>
                <c:pt idx="161">
                  <c:v>-5.9787999925902113E-3</c:v>
                </c:pt>
                <c:pt idx="163">
                  <c:v>-6.2784000037936494E-3</c:v>
                </c:pt>
                <c:pt idx="164">
                  <c:v>-2.996399998664856E-3</c:v>
                </c:pt>
                <c:pt idx="165">
                  <c:v>-2.4964000040199608E-3</c:v>
                </c:pt>
                <c:pt idx="166">
                  <c:v>-4.4191999986651354E-3</c:v>
                </c:pt>
                <c:pt idx="168">
                  <c:v>-4.9171999999089167E-3</c:v>
                </c:pt>
                <c:pt idx="169">
                  <c:v>-4.1950000013457611E-3</c:v>
                </c:pt>
                <c:pt idx="171">
                  <c:v>-1.5472000013687648E-3</c:v>
                </c:pt>
                <c:pt idx="172">
                  <c:v>-1.6068000040831976E-3</c:v>
                </c:pt>
                <c:pt idx="174">
                  <c:v>-1.2540000025182962E-3</c:v>
                </c:pt>
                <c:pt idx="177">
                  <c:v>-3.8759999733883888E-4</c:v>
                </c:pt>
                <c:pt idx="178">
                  <c:v>1.9994000031147152E-3</c:v>
                </c:pt>
                <c:pt idx="179">
                  <c:v>-3.8020999927539378E-3</c:v>
                </c:pt>
                <c:pt idx="180">
                  <c:v>1.2400007108226418E-5</c:v>
                </c:pt>
                <c:pt idx="181">
                  <c:v>5.2519999735523015E-4</c:v>
                </c:pt>
                <c:pt idx="182">
                  <c:v>3.2081000026664697E-3</c:v>
                </c:pt>
                <c:pt idx="184">
                  <c:v>-2.1787999939988367E-3</c:v>
                </c:pt>
                <c:pt idx="185">
                  <c:v>-1.5882000006968156E-3</c:v>
                </c:pt>
                <c:pt idx="186">
                  <c:v>-1.2305999989621341E-3</c:v>
                </c:pt>
                <c:pt idx="187">
                  <c:v>-1.5959000011207536E-3</c:v>
                </c:pt>
                <c:pt idx="188">
                  <c:v>-8.3999999333173037E-5</c:v>
                </c:pt>
                <c:pt idx="189">
                  <c:v>-6.161700002849102E-3</c:v>
                </c:pt>
                <c:pt idx="190">
                  <c:v>8.7000007624737918E-5</c:v>
                </c:pt>
                <c:pt idx="191">
                  <c:v>3.4140000207116827E-4</c:v>
                </c:pt>
                <c:pt idx="192">
                  <c:v>3.502000035950914E-4</c:v>
                </c:pt>
                <c:pt idx="193">
                  <c:v>-3.2176999957300723E-3</c:v>
                </c:pt>
                <c:pt idx="194">
                  <c:v>1.6016000008676201E-3</c:v>
                </c:pt>
                <c:pt idx="195">
                  <c:v>2.8501999986474402E-3</c:v>
                </c:pt>
                <c:pt idx="196">
                  <c:v>2.785800003039185E-3</c:v>
                </c:pt>
                <c:pt idx="197">
                  <c:v>5.12909991084598E-3</c:v>
                </c:pt>
                <c:pt idx="198">
                  <c:v>2.6025999977719039E-3</c:v>
                </c:pt>
                <c:pt idx="199">
                  <c:v>2.8268999958527274E-3</c:v>
                </c:pt>
                <c:pt idx="200">
                  <c:v>3.8372000053641386E-3</c:v>
                </c:pt>
                <c:pt idx="201">
                  <c:v>3.7117999963811599E-3</c:v>
                </c:pt>
                <c:pt idx="202">
                  <c:v>4.0864000038709491E-3</c:v>
                </c:pt>
                <c:pt idx="203">
                  <c:v>2.3101999977370724E-3</c:v>
                </c:pt>
                <c:pt idx="204">
                  <c:v>3.5315999994054437E-3</c:v>
                </c:pt>
                <c:pt idx="205">
                  <c:v>4.1098000001511537E-3</c:v>
                </c:pt>
                <c:pt idx="206">
                  <c:v>4.36739999713609E-3</c:v>
                </c:pt>
                <c:pt idx="207">
                  <c:v>4.3714000057661906E-3</c:v>
                </c:pt>
                <c:pt idx="208">
                  <c:v>3.3833999987109564E-3</c:v>
                </c:pt>
                <c:pt idx="209">
                  <c:v>3.9412000041920692E-3</c:v>
                </c:pt>
                <c:pt idx="210">
                  <c:v>4.5658000017283484E-3</c:v>
                </c:pt>
                <c:pt idx="211">
                  <c:v>3.9071999999578111E-3</c:v>
                </c:pt>
                <c:pt idx="212">
                  <c:v>5.4335999957402237E-3</c:v>
                </c:pt>
                <c:pt idx="213">
                  <c:v>5.3164999990258366E-3</c:v>
                </c:pt>
                <c:pt idx="214">
                  <c:v>7.496800142689608E-3</c:v>
                </c:pt>
                <c:pt idx="215">
                  <c:v>3.994200007582549E-3</c:v>
                </c:pt>
                <c:pt idx="216">
                  <c:v>3.6760000075446442E-3</c:v>
                </c:pt>
                <c:pt idx="217">
                  <c:v>3.6739999995916151E-3</c:v>
                </c:pt>
                <c:pt idx="218">
                  <c:v>1.8085999981849454E-3</c:v>
                </c:pt>
                <c:pt idx="219">
                  <c:v>3.1832000095164403E-3</c:v>
                </c:pt>
                <c:pt idx="220">
                  <c:v>3.1577998452121392E-3</c:v>
                </c:pt>
                <c:pt idx="221">
                  <c:v>-3.5919999936595559E-4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A0-4B98-9D49-47BA4C470B43}"/>
            </c:ext>
          </c:extLst>
        </c:ser>
        <c:ser>
          <c:idx val="6"/>
          <c:order val="4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'Active 1'!$D$21:$D$88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1'!$F$21:$F$980</c:f>
              <c:numCache>
                <c:formatCode>General</c:formatCode>
                <c:ptCount val="960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  <c:pt idx="187">
                  <c:v>22043.5</c:v>
                </c:pt>
                <c:pt idx="188">
                  <c:v>22060</c:v>
                </c:pt>
                <c:pt idx="189">
                  <c:v>22540.5</c:v>
                </c:pt>
                <c:pt idx="190">
                  <c:v>22545</c:v>
                </c:pt>
                <c:pt idx="191">
                  <c:v>22549</c:v>
                </c:pt>
                <c:pt idx="192">
                  <c:v>22557</c:v>
                </c:pt>
                <c:pt idx="193">
                  <c:v>22580.5</c:v>
                </c:pt>
                <c:pt idx="194">
                  <c:v>22956</c:v>
                </c:pt>
                <c:pt idx="195">
                  <c:v>23057</c:v>
                </c:pt>
                <c:pt idx="196">
                  <c:v>23203</c:v>
                </c:pt>
                <c:pt idx="197">
                  <c:v>23468.5</c:v>
                </c:pt>
                <c:pt idx="198">
                  <c:v>23491</c:v>
                </c:pt>
                <c:pt idx="199">
                  <c:v>23541.5</c:v>
                </c:pt>
                <c:pt idx="200">
                  <c:v>23602</c:v>
                </c:pt>
                <c:pt idx="201">
                  <c:v>23613</c:v>
                </c:pt>
                <c:pt idx="202">
                  <c:v>23624</c:v>
                </c:pt>
                <c:pt idx="203">
                  <c:v>23657</c:v>
                </c:pt>
                <c:pt idx="204">
                  <c:v>24006</c:v>
                </c:pt>
                <c:pt idx="205">
                  <c:v>24043</c:v>
                </c:pt>
                <c:pt idx="206">
                  <c:v>24059</c:v>
                </c:pt>
                <c:pt idx="207">
                  <c:v>24099</c:v>
                </c:pt>
                <c:pt idx="208">
                  <c:v>24519</c:v>
                </c:pt>
                <c:pt idx="209">
                  <c:v>24742</c:v>
                </c:pt>
                <c:pt idx="210">
                  <c:v>25003</c:v>
                </c:pt>
                <c:pt idx="211">
                  <c:v>25052</c:v>
                </c:pt>
                <c:pt idx="212">
                  <c:v>25576</c:v>
                </c:pt>
                <c:pt idx="213">
                  <c:v>25577.5</c:v>
                </c:pt>
                <c:pt idx="214">
                  <c:v>25588</c:v>
                </c:pt>
                <c:pt idx="215">
                  <c:v>25597</c:v>
                </c:pt>
                <c:pt idx="216">
                  <c:v>25660</c:v>
                </c:pt>
                <c:pt idx="217">
                  <c:v>26090</c:v>
                </c:pt>
                <c:pt idx="218">
                  <c:v>26201</c:v>
                </c:pt>
                <c:pt idx="219">
                  <c:v>26212</c:v>
                </c:pt>
                <c:pt idx="220">
                  <c:v>26223</c:v>
                </c:pt>
                <c:pt idx="221">
                  <c:v>26628</c:v>
                </c:pt>
              </c:numCache>
            </c:numRef>
          </c:xVal>
          <c:yVal>
            <c:numRef>
              <c:f>'Active 1'!$N$21:$N$980</c:f>
              <c:numCache>
                <c:formatCode>General</c:formatCode>
                <c:ptCount val="9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5A0-4B98-9D49-47BA4C470B43}"/>
            </c:ext>
          </c:extLst>
        </c:ser>
        <c:ser>
          <c:idx val="7"/>
          <c:order val="5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'Active 1'!$F$21:$F$980</c:f>
              <c:numCache>
                <c:formatCode>General</c:formatCode>
                <c:ptCount val="960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  <c:pt idx="187">
                  <c:v>22043.5</c:v>
                </c:pt>
                <c:pt idx="188">
                  <c:v>22060</c:v>
                </c:pt>
                <c:pt idx="189">
                  <c:v>22540.5</c:v>
                </c:pt>
                <c:pt idx="190">
                  <c:v>22545</c:v>
                </c:pt>
                <c:pt idx="191">
                  <c:v>22549</c:v>
                </c:pt>
                <c:pt idx="192">
                  <c:v>22557</c:v>
                </c:pt>
                <c:pt idx="193">
                  <c:v>22580.5</c:v>
                </c:pt>
                <c:pt idx="194">
                  <c:v>22956</c:v>
                </c:pt>
                <c:pt idx="195">
                  <c:v>23057</c:v>
                </c:pt>
                <c:pt idx="196">
                  <c:v>23203</c:v>
                </c:pt>
                <c:pt idx="197">
                  <c:v>23468.5</c:v>
                </c:pt>
                <c:pt idx="198">
                  <c:v>23491</c:v>
                </c:pt>
                <c:pt idx="199">
                  <c:v>23541.5</c:v>
                </c:pt>
                <c:pt idx="200">
                  <c:v>23602</c:v>
                </c:pt>
                <c:pt idx="201">
                  <c:v>23613</c:v>
                </c:pt>
                <c:pt idx="202">
                  <c:v>23624</c:v>
                </c:pt>
                <c:pt idx="203">
                  <c:v>23657</c:v>
                </c:pt>
                <c:pt idx="204">
                  <c:v>24006</c:v>
                </c:pt>
                <c:pt idx="205">
                  <c:v>24043</c:v>
                </c:pt>
                <c:pt idx="206">
                  <c:v>24059</c:v>
                </c:pt>
                <c:pt idx="207">
                  <c:v>24099</c:v>
                </c:pt>
                <c:pt idx="208">
                  <c:v>24519</c:v>
                </c:pt>
                <c:pt idx="209">
                  <c:v>24742</c:v>
                </c:pt>
                <c:pt idx="210">
                  <c:v>25003</c:v>
                </c:pt>
                <c:pt idx="211">
                  <c:v>25052</c:v>
                </c:pt>
                <c:pt idx="212">
                  <c:v>25576</c:v>
                </c:pt>
                <c:pt idx="213">
                  <c:v>25577.5</c:v>
                </c:pt>
                <c:pt idx="214">
                  <c:v>25588</c:v>
                </c:pt>
                <c:pt idx="215">
                  <c:v>25597</c:v>
                </c:pt>
                <c:pt idx="216">
                  <c:v>25660</c:v>
                </c:pt>
                <c:pt idx="217">
                  <c:v>26090</c:v>
                </c:pt>
                <c:pt idx="218">
                  <c:v>26201</c:v>
                </c:pt>
                <c:pt idx="219">
                  <c:v>26212</c:v>
                </c:pt>
                <c:pt idx="220">
                  <c:v>26223</c:v>
                </c:pt>
                <c:pt idx="221">
                  <c:v>26628</c:v>
                </c:pt>
              </c:numCache>
            </c:numRef>
          </c:xVal>
          <c:yVal>
            <c:numRef>
              <c:f>'Active 1'!$O$21:$O$980</c:f>
              <c:numCache>
                <c:formatCode>General</c:formatCode>
                <c:ptCount val="960"/>
                <c:pt idx="0">
                  <c:v>-4.0037919764317448E-2</c:v>
                </c:pt>
                <c:pt idx="1">
                  <c:v>-3.8517192681964227E-2</c:v>
                </c:pt>
                <c:pt idx="2">
                  <c:v>-3.3632061328705887E-2</c:v>
                </c:pt>
                <c:pt idx="3">
                  <c:v>-3.199360053675112E-2</c:v>
                </c:pt>
                <c:pt idx="4">
                  <c:v>-3.1975613442228663E-2</c:v>
                </c:pt>
                <c:pt idx="5">
                  <c:v>-3.1972343061406394E-2</c:v>
                </c:pt>
                <c:pt idx="6">
                  <c:v>-3.19576263477062E-2</c:v>
                </c:pt>
                <c:pt idx="7">
                  <c:v>-3.1903665064138831E-2</c:v>
                </c:pt>
                <c:pt idx="8">
                  <c:v>-3.1894671516877603E-2</c:v>
                </c:pt>
                <c:pt idx="9">
                  <c:v>-3.1876684422355146E-2</c:v>
                </c:pt>
                <c:pt idx="10">
                  <c:v>-3.1825993519610039E-2</c:v>
                </c:pt>
                <c:pt idx="11">
                  <c:v>-3.1813729591526542E-2</c:v>
                </c:pt>
                <c:pt idx="12">
                  <c:v>-3.1162923807895808E-2</c:v>
                </c:pt>
                <c:pt idx="13">
                  <c:v>-3.1132672785289858E-2</c:v>
                </c:pt>
                <c:pt idx="14">
                  <c:v>-3.1072988335283519E-2</c:v>
                </c:pt>
                <c:pt idx="15">
                  <c:v>-3.1063994788022291E-2</c:v>
                </c:pt>
                <c:pt idx="16">
                  <c:v>-3.1046007693499834E-2</c:v>
                </c:pt>
                <c:pt idx="17">
                  <c:v>-3.1037014146238606E-2</c:v>
                </c:pt>
                <c:pt idx="18">
                  <c:v>-3.1001039957193693E-2</c:v>
                </c:pt>
                <c:pt idx="19">
                  <c:v>-3.0974059315410005E-2</c:v>
                </c:pt>
                <c:pt idx="20">
                  <c:v>-3.097078893458774E-2</c:v>
                </c:pt>
                <c:pt idx="21">
                  <c:v>-3.0771295704429574E-2</c:v>
                </c:pt>
                <c:pt idx="22">
                  <c:v>-3.0741044681823624E-2</c:v>
                </c:pt>
                <c:pt idx="23">
                  <c:v>-3.0729598348945696E-2</c:v>
                </c:pt>
                <c:pt idx="24">
                  <c:v>-3.0708340873600973E-2</c:v>
                </c:pt>
                <c:pt idx="25">
                  <c:v>-3.0702617707162011E-2</c:v>
                </c:pt>
                <c:pt idx="26">
                  <c:v>-3.0699347326339745E-2</c:v>
                </c:pt>
                <c:pt idx="27">
                  <c:v>-3.060941185372746E-2</c:v>
                </c:pt>
                <c:pt idx="28">
                  <c:v>-3.0582431211943772E-2</c:v>
                </c:pt>
                <c:pt idx="29">
                  <c:v>-3.0031372043392117E-2</c:v>
                </c:pt>
                <c:pt idx="30">
                  <c:v>-2.6241000670386982E-2</c:v>
                </c:pt>
                <c:pt idx="31">
                  <c:v>-2.6208296862164335E-2</c:v>
                </c:pt>
                <c:pt idx="32">
                  <c:v>-2.5846102186098487E-2</c:v>
                </c:pt>
                <c:pt idx="33">
                  <c:v>-2.5822391925137064E-2</c:v>
                </c:pt>
                <c:pt idx="34">
                  <c:v>-2.5788461724106065E-2</c:v>
                </c:pt>
                <c:pt idx="35">
                  <c:v>-2.5780694569653186E-2</c:v>
                </c:pt>
                <c:pt idx="36">
                  <c:v>-2.5708746191563357E-2</c:v>
                </c:pt>
                <c:pt idx="37">
                  <c:v>-2.5389066466186952E-2</c:v>
                </c:pt>
                <c:pt idx="38">
                  <c:v>-2.536535620522553E-2</c:v>
                </c:pt>
                <c:pt idx="39">
                  <c:v>-2.536535620522553E-2</c:v>
                </c:pt>
                <c:pt idx="40">
                  <c:v>-2.5362085824403267E-2</c:v>
                </c:pt>
                <c:pt idx="41">
                  <c:v>-2.5009702290804212E-2</c:v>
                </c:pt>
                <c:pt idx="42">
                  <c:v>-2.5009702290804212E-2</c:v>
                </c:pt>
                <c:pt idx="43">
                  <c:v>-2.4919766818191927E-2</c:v>
                </c:pt>
                <c:pt idx="44">
                  <c:v>-2.4596816711993257E-2</c:v>
                </c:pt>
                <c:pt idx="45">
                  <c:v>-2.4591093545554291E-2</c:v>
                </c:pt>
                <c:pt idx="46">
                  <c:v>-2.4582099998293062E-2</c:v>
                </c:pt>
                <c:pt idx="47">
                  <c:v>-2.4223993298255045E-2</c:v>
                </c:pt>
                <c:pt idx="48">
                  <c:v>-2.4220722917432783E-2</c:v>
                </c:pt>
                <c:pt idx="49">
                  <c:v>-2.4193742275649095E-2</c:v>
                </c:pt>
                <c:pt idx="50">
                  <c:v>-2.4190471894826829E-2</c:v>
                </c:pt>
                <c:pt idx="51">
                  <c:v>-2.4147139348931819E-2</c:v>
                </c:pt>
                <c:pt idx="52">
                  <c:v>-2.3749788079026619E-2</c:v>
                </c:pt>
                <c:pt idx="53">
                  <c:v>-2.3384323022138508E-2</c:v>
                </c:pt>
                <c:pt idx="54">
                  <c:v>-2.335979516597152E-2</c:v>
                </c:pt>
                <c:pt idx="55">
                  <c:v>-2.3336084905010098E-2</c:v>
                </c:pt>
                <c:pt idx="56">
                  <c:v>-2.2932192873460371E-2</c:v>
                </c:pt>
                <c:pt idx="57">
                  <c:v>-2.2556099078899897E-2</c:v>
                </c:pt>
                <c:pt idx="58">
                  <c:v>-2.2523395270677246E-2</c:v>
                </c:pt>
                <c:pt idx="59">
                  <c:v>-2.2397485609020044E-2</c:v>
                </c:pt>
                <c:pt idx="60">
                  <c:v>-2.2135037548033278E-2</c:v>
                </c:pt>
                <c:pt idx="61">
                  <c:v>-2.1854602392524056E-2</c:v>
                </c:pt>
                <c:pt idx="62">
                  <c:v>-2.1662467519215987E-2</c:v>
                </c:pt>
                <c:pt idx="63">
                  <c:v>-2.1337064627400617E-2</c:v>
                </c:pt>
                <c:pt idx="64">
                  <c:v>-2.0957700452017877E-2</c:v>
                </c:pt>
                <c:pt idx="65">
                  <c:v>-1.760228972837399E-2</c:v>
                </c:pt>
                <c:pt idx="66">
                  <c:v>-1.7162423507779346E-2</c:v>
                </c:pt>
                <c:pt idx="67">
                  <c:v>-1.7162423507779346E-2</c:v>
                </c:pt>
                <c:pt idx="68">
                  <c:v>-1.7145254008462455E-2</c:v>
                </c:pt>
                <c:pt idx="69">
                  <c:v>-1.7136260461201227E-2</c:v>
                </c:pt>
                <c:pt idx="70">
                  <c:v>-1.7136260461201227E-2</c:v>
                </c:pt>
                <c:pt idx="71">
                  <c:v>-1.7135851663598444E-2</c:v>
                </c:pt>
                <c:pt idx="72">
                  <c:v>-1.7135851663598444E-2</c:v>
                </c:pt>
                <c:pt idx="73">
                  <c:v>-1.7132990080378961E-2</c:v>
                </c:pt>
                <c:pt idx="74">
                  <c:v>-1.7100695069759093E-2</c:v>
                </c:pt>
                <c:pt idx="75">
                  <c:v>-1.7097424688936828E-2</c:v>
                </c:pt>
                <c:pt idx="76">
                  <c:v>-1.6352186659063194E-2</c:v>
                </c:pt>
                <c:pt idx="77">
                  <c:v>-1.6330929183718468E-2</c:v>
                </c:pt>
                <c:pt idx="78">
                  <c:v>-1.6325206017279506E-2</c:v>
                </c:pt>
                <c:pt idx="79">
                  <c:v>-1.5819932180239565E-2</c:v>
                </c:pt>
                <c:pt idx="80">
                  <c:v>-1.550025245486316E-2</c:v>
                </c:pt>
                <c:pt idx="81">
                  <c:v>-1.547654219390174E-2</c:v>
                </c:pt>
                <c:pt idx="82">
                  <c:v>-1.5440568004856823E-2</c:v>
                </c:pt>
                <c:pt idx="83">
                  <c:v>-1.5084914090435504E-2</c:v>
                </c:pt>
                <c:pt idx="84">
                  <c:v>-1.4705549915052765E-2</c:v>
                </c:pt>
                <c:pt idx="85">
                  <c:v>-1.4309016240353134E-2</c:v>
                </c:pt>
                <c:pt idx="86">
                  <c:v>-1.4309016240353134E-2</c:v>
                </c:pt>
                <c:pt idx="87">
                  <c:v>-1.4285305979391713E-2</c:v>
                </c:pt>
                <c:pt idx="88">
                  <c:v>-1.3812735950574421E-2</c:v>
                </c:pt>
                <c:pt idx="89">
                  <c:v>-1.3465257988208764E-2</c:v>
                </c:pt>
                <c:pt idx="90">
                  <c:v>-1.3451358869714138E-2</c:v>
                </c:pt>
                <c:pt idx="91">
                  <c:v>-1.3433371775191681E-2</c:v>
                </c:pt>
                <c:pt idx="92">
                  <c:v>-1.3058913171042338E-2</c:v>
                </c:pt>
                <c:pt idx="93">
                  <c:v>-1.3058913171042338E-2</c:v>
                </c:pt>
                <c:pt idx="94">
                  <c:v>-1.3027026958025253E-2</c:v>
                </c:pt>
                <c:pt idx="95">
                  <c:v>-1.3023756577202989E-2</c:v>
                </c:pt>
                <c:pt idx="96">
                  <c:v>-1.2991052768980339E-2</c:v>
                </c:pt>
                <c:pt idx="97">
                  <c:v>-1.2653385949081478E-2</c:v>
                </c:pt>
                <c:pt idx="98">
                  <c:v>-1.2653385949081478E-2</c:v>
                </c:pt>
                <c:pt idx="99">
                  <c:v>-1.2652568353875911E-2</c:v>
                </c:pt>
                <c:pt idx="100">
                  <c:v>-1.259860707030854E-2</c:v>
                </c:pt>
                <c:pt idx="101">
                  <c:v>-1.2595336689486274E-2</c:v>
                </c:pt>
                <c:pt idx="102">
                  <c:v>-1.2133395398341344E-2</c:v>
                </c:pt>
                <c:pt idx="103">
                  <c:v>-1.1741767294875111E-2</c:v>
                </c:pt>
                <c:pt idx="104">
                  <c:v>-1.1430263521554369E-2</c:v>
                </c:pt>
                <c:pt idx="105">
                  <c:v>-1.1430263521554369E-2</c:v>
                </c:pt>
                <c:pt idx="106">
                  <c:v>-1.1430263521554369E-2</c:v>
                </c:pt>
                <c:pt idx="107">
                  <c:v>-1.0988762110548594E-2</c:v>
                </c:pt>
                <c:pt idx="108">
                  <c:v>-1.0978950968081798E-2</c:v>
                </c:pt>
                <c:pt idx="109">
                  <c:v>-1.0978950968081798E-2</c:v>
                </c:pt>
                <c:pt idx="110">
                  <c:v>-8.1492539616170069E-3</c:v>
                </c:pt>
                <c:pt idx="111">
                  <c:v>-8.1492539616170069E-3</c:v>
                </c:pt>
                <c:pt idx="112">
                  <c:v>-8.1222733198333206E-3</c:v>
                </c:pt>
                <c:pt idx="113">
                  <c:v>-8.1222733198333206E-3</c:v>
                </c:pt>
                <c:pt idx="114">
                  <c:v>-8.0323378472210334E-3</c:v>
                </c:pt>
                <c:pt idx="115">
                  <c:v>-8.0323378472210334E-3</c:v>
                </c:pt>
                <c:pt idx="116">
                  <c:v>-7.3995191581127558E-3</c:v>
                </c:pt>
                <c:pt idx="117">
                  <c:v>-7.3995191581127558E-3</c:v>
                </c:pt>
                <c:pt idx="118">
                  <c:v>-7.2883262101557465E-3</c:v>
                </c:pt>
                <c:pt idx="119">
                  <c:v>-7.2883262101557465E-3</c:v>
                </c:pt>
                <c:pt idx="120">
                  <c:v>-6.8402840375054418E-3</c:v>
                </c:pt>
                <c:pt idx="121">
                  <c:v>-6.8402840375054418E-3</c:v>
                </c:pt>
                <c:pt idx="122">
                  <c:v>-6.8288377046275134E-3</c:v>
                </c:pt>
                <c:pt idx="123">
                  <c:v>-6.473183790206196E-3</c:v>
                </c:pt>
                <c:pt idx="124">
                  <c:v>-6.0791029011232622E-3</c:v>
                </c:pt>
                <c:pt idx="125">
                  <c:v>-6.070109353862034E-3</c:v>
                </c:pt>
                <c:pt idx="126">
                  <c:v>-5.308110622274289E-3</c:v>
                </c:pt>
                <c:pt idx="127">
                  <c:v>-4.81755349893454E-3</c:v>
                </c:pt>
                <c:pt idx="128">
                  <c:v>-4.8118303324955758E-3</c:v>
                </c:pt>
                <c:pt idx="129">
                  <c:v>-4.5493822715088096E-3</c:v>
                </c:pt>
                <c:pt idx="130">
                  <c:v>-4.5436591050698454E-3</c:v>
                </c:pt>
                <c:pt idx="131">
                  <c:v>-4.5166784632861591E-3</c:v>
                </c:pt>
                <c:pt idx="132">
                  <c:v>-4.4921506071191712E-3</c:v>
                </c:pt>
                <c:pt idx="133">
                  <c:v>-4.4700755365688835E-3</c:v>
                </c:pt>
                <c:pt idx="134">
                  <c:v>-4.4594467988965224E-3</c:v>
                </c:pt>
                <c:pt idx="135">
                  <c:v>-4.4463652756074612E-3</c:v>
                </c:pt>
                <c:pt idx="136">
                  <c:v>-4.4459564780046784E-3</c:v>
                </c:pt>
                <c:pt idx="137">
                  <c:v>-4.4447300851963301E-3</c:v>
                </c:pt>
                <c:pt idx="138">
                  <c:v>-4.4291957762905704E-3</c:v>
                </c:pt>
                <c:pt idx="139">
                  <c:v>-4.4283781810850048E-3</c:v>
                </c:pt>
                <c:pt idx="140">
                  <c:v>-4.4202022290293422E-3</c:v>
                </c:pt>
                <c:pt idx="141">
                  <c:v>-4.4099822889597639E-3</c:v>
                </c:pt>
                <c:pt idx="142">
                  <c:v>-4.3842280399844277E-3</c:v>
                </c:pt>
                <c:pt idx="143">
                  <c:v>-4.3817752543677275E-3</c:v>
                </c:pt>
                <c:pt idx="144">
                  <c:v>-4.0841705995416124E-3</c:v>
                </c:pt>
                <c:pt idx="145">
                  <c:v>-4.0670011002247215E-3</c:v>
                </c:pt>
                <c:pt idx="146">
                  <c:v>-3.6606562830582955E-3</c:v>
                </c:pt>
                <c:pt idx="147">
                  <c:v>-3.6361284268913076E-3</c:v>
                </c:pt>
                <c:pt idx="148">
                  <c:v>-3.5535513111291175E-3</c:v>
                </c:pt>
                <c:pt idx="149">
                  <c:v>-3.5077659796174075E-3</c:v>
                </c:pt>
                <c:pt idx="150">
                  <c:v>-3.2592170371252664E-3</c:v>
                </c:pt>
                <c:pt idx="151">
                  <c:v>-3.2543114658918695E-3</c:v>
                </c:pt>
                <c:pt idx="152">
                  <c:v>-3.0564534261448371E-3</c:v>
                </c:pt>
                <c:pt idx="153">
                  <c:v>-2.8446962679031778E-3</c:v>
                </c:pt>
                <c:pt idx="154">
                  <c:v>-2.7964581507747693E-3</c:v>
                </c:pt>
                <c:pt idx="155">
                  <c:v>-2.7719302946077815E-3</c:v>
                </c:pt>
                <c:pt idx="156">
                  <c:v>-2.7637543425521188E-3</c:v>
                </c:pt>
                <c:pt idx="157">
                  <c:v>-2.4081004281308015E-3</c:v>
                </c:pt>
                <c:pt idx="158">
                  <c:v>-2.3798933935387651E-3</c:v>
                </c:pt>
                <c:pt idx="159">
                  <c:v>-2.0238306815146632E-3</c:v>
                </c:pt>
                <c:pt idx="160">
                  <c:v>-1.9755925643862547E-3</c:v>
                </c:pt>
                <c:pt idx="161">
                  <c:v>-1.9731397787695563E-3</c:v>
                </c:pt>
                <c:pt idx="162">
                  <c:v>-1.972322183563989E-3</c:v>
                </c:pt>
                <c:pt idx="163">
                  <c:v>-1.8799339253350034E-3</c:v>
                </c:pt>
                <c:pt idx="164">
                  <c:v>-1.5774236992754914E-3</c:v>
                </c:pt>
                <c:pt idx="165">
                  <c:v>-1.5774236992754914E-3</c:v>
                </c:pt>
                <c:pt idx="166">
                  <c:v>-1.5757885088643585E-3</c:v>
                </c:pt>
                <c:pt idx="167">
                  <c:v>-1.550443057491805E-3</c:v>
                </c:pt>
                <c:pt idx="168">
                  <c:v>-1.5185568444747218E-3</c:v>
                </c:pt>
                <c:pt idx="169">
                  <c:v>-1.4556020136461192E-3</c:v>
                </c:pt>
                <c:pt idx="170">
                  <c:v>-1.1833428101925593E-3</c:v>
                </c:pt>
                <c:pt idx="171">
                  <c:v>-1.1506390019699088E-3</c:v>
                </c:pt>
                <c:pt idx="172">
                  <c:v>-1.1391926690919804E-3</c:v>
                </c:pt>
                <c:pt idx="173">
                  <c:v>-1.1248847529945726E-3</c:v>
                </c:pt>
                <c:pt idx="174">
                  <c:v>-1.0999480992248019E-3</c:v>
                </c:pt>
                <c:pt idx="175">
                  <c:v>-7.7945077864283174E-4</c:v>
                </c:pt>
                <c:pt idx="176">
                  <c:v>-7.6473406494263763E-4</c:v>
                </c:pt>
                <c:pt idx="177">
                  <c:v>-7.5328773206471272E-4</c:v>
                </c:pt>
                <c:pt idx="178">
                  <c:v>-7.164959478142309E-4</c:v>
                </c:pt>
                <c:pt idx="179">
                  <c:v>-3.5062209332333352E-4</c:v>
                </c:pt>
                <c:pt idx="180">
                  <c:v>-3.4449012928158482E-4</c:v>
                </c:pt>
                <c:pt idx="181">
                  <c:v>-2.2348603885778001E-4</c:v>
                </c:pt>
                <c:pt idx="182">
                  <c:v>-2.2225964604943166E-4</c:v>
                </c:pt>
                <c:pt idx="183">
                  <c:v>4.3458795759600266E-5</c:v>
                </c:pt>
                <c:pt idx="184">
                  <c:v>7.084823514606764E-5</c:v>
                </c:pt>
                <c:pt idx="185">
                  <c:v>5.3769509752439604E-4</c:v>
                </c:pt>
                <c:pt idx="186">
                  <c:v>8.7781470303995718E-4</c:v>
                </c:pt>
                <c:pt idx="187">
                  <c:v>8.8966983352066834E-4</c:v>
                </c:pt>
                <c:pt idx="188">
                  <c:v>9.0316015441251063E-4</c:v>
                </c:pt>
                <c:pt idx="189">
                  <c:v>1.2960146506870926E-3</c:v>
                </c:pt>
                <c:pt idx="190">
                  <c:v>1.2996938291121411E-3</c:v>
                </c:pt>
                <c:pt idx="191">
                  <c:v>1.3029642099344069E-3</c:v>
                </c:pt>
                <c:pt idx="192">
                  <c:v>1.3095049715789384E-3</c:v>
                </c:pt>
                <c:pt idx="193">
                  <c:v>1.3287184589097431E-3</c:v>
                </c:pt>
                <c:pt idx="194">
                  <c:v>1.635725458599871E-3</c:v>
                </c:pt>
                <c:pt idx="195">
                  <c:v>1.7183025743620628E-3</c:v>
                </c:pt>
                <c:pt idx="196">
                  <c:v>1.837671474374733E-3</c:v>
                </c:pt>
                <c:pt idx="197">
                  <c:v>2.0547430014525754E-3</c:v>
                </c:pt>
                <c:pt idx="198">
                  <c:v>2.0731388935778146E-3</c:v>
                </c:pt>
                <c:pt idx="199">
                  <c:v>2.1144274514589105E-3</c:v>
                </c:pt>
                <c:pt idx="200">
                  <c:v>2.1638919613956691E-3</c:v>
                </c:pt>
                <c:pt idx="201">
                  <c:v>2.1728855086568973E-3</c:v>
                </c:pt>
                <c:pt idx="202">
                  <c:v>2.1818790559181254E-3</c:v>
                </c:pt>
                <c:pt idx="203">
                  <c:v>2.2088596977018135E-3</c:v>
                </c:pt>
                <c:pt idx="204">
                  <c:v>2.494200424444433E-3</c:v>
                </c:pt>
                <c:pt idx="205">
                  <c:v>2.5244514470503833E-3</c:v>
                </c:pt>
                <c:pt idx="206">
                  <c:v>2.5375329703394463E-3</c:v>
                </c:pt>
                <c:pt idx="207">
                  <c:v>2.5702367785620933E-3</c:v>
                </c:pt>
                <c:pt idx="208">
                  <c:v>2.9136267648999202E-3</c:v>
                </c:pt>
                <c:pt idx="209">
                  <c:v>3.0959504957411947E-3</c:v>
                </c:pt>
                <c:pt idx="210">
                  <c:v>3.3093428443939851E-3</c:v>
                </c:pt>
                <c:pt idx="211">
                  <c:v>3.3494050094667292E-3</c:v>
                </c:pt>
                <c:pt idx="212">
                  <c:v>3.7778248971834447E-3</c:v>
                </c:pt>
                <c:pt idx="213">
                  <c:v>3.7790512899917965E-3</c:v>
                </c:pt>
                <c:pt idx="214">
                  <c:v>3.7876360396502419E-3</c:v>
                </c:pt>
                <c:pt idx="215">
                  <c:v>3.7949943965003355E-3</c:v>
                </c:pt>
                <c:pt idx="216">
                  <c:v>3.8465028944510114E-3</c:v>
                </c:pt>
                <c:pt idx="217">
                  <c:v>4.1980688328444975E-3</c:v>
                </c:pt>
                <c:pt idx="218">
                  <c:v>4.2888219006623519E-3</c:v>
                </c:pt>
                <c:pt idx="219">
                  <c:v>4.2978154479235801E-3</c:v>
                </c:pt>
                <c:pt idx="220">
                  <c:v>4.3068089951848083E-3</c:v>
                </c:pt>
                <c:pt idx="221">
                  <c:v>4.6379350534391413E-3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5A0-4B98-9D49-47BA4C470B43}"/>
            </c:ext>
          </c:extLst>
        </c:ser>
        <c:ser>
          <c:idx val="8"/>
          <c:order val="6"/>
          <c:tx>
            <c:strRef>
              <c:f>'Active 1'!$P$20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1'!$F$21:$F$980</c:f>
              <c:numCache>
                <c:formatCode>General</c:formatCode>
                <c:ptCount val="960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  <c:pt idx="187">
                  <c:v>22043.5</c:v>
                </c:pt>
                <c:pt idx="188">
                  <c:v>22060</c:v>
                </c:pt>
                <c:pt idx="189">
                  <c:v>22540.5</c:v>
                </c:pt>
                <c:pt idx="190">
                  <c:v>22545</c:v>
                </c:pt>
                <c:pt idx="191">
                  <c:v>22549</c:v>
                </c:pt>
                <c:pt idx="192">
                  <c:v>22557</c:v>
                </c:pt>
                <c:pt idx="193">
                  <c:v>22580.5</c:v>
                </c:pt>
                <c:pt idx="194">
                  <c:v>22956</c:v>
                </c:pt>
                <c:pt idx="195">
                  <c:v>23057</c:v>
                </c:pt>
                <c:pt idx="196">
                  <c:v>23203</c:v>
                </c:pt>
                <c:pt idx="197">
                  <c:v>23468.5</c:v>
                </c:pt>
                <c:pt idx="198">
                  <c:v>23491</c:v>
                </c:pt>
                <c:pt idx="199">
                  <c:v>23541.5</c:v>
                </c:pt>
                <c:pt idx="200">
                  <c:v>23602</c:v>
                </c:pt>
                <c:pt idx="201">
                  <c:v>23613</c:v>
                </c:pt>
                <c:pt idx="202">
                  <c:v>23624</c:v>
                </c:pt>
                <c:pt idx="203">
                  <c:v>23657</c:v>
                </c:pt>
                <c:pt idx="204">
                  <c:v>24006</c:v>
                </c:pt>
                <c:pt idx="205">
                  <c:v>24043</c:v>
                </c:pt>
                <c:pt idx="206">
                  <c:v>24059</c:v>
                </c:pt>
                <c:pt idx="207">
                  <c:v>24099</c:v>
                </c:pt>
                <c:pt idx="208">
                  <c:v>24519</c:v>
                </c:pt>
                <c:pt idx="209">
                  <c:v>24742</c:v>
                </c:pt>
                <c:pt idx="210">
                  <c:v>25003</c:v>
                </c:pt>
                <c:pt idx="211">
                  <c:v>25052</c:v>
                </c:pt>
                <c:pt idx="212">
                  <c:v>25576</c:v>
                </c:pt>
                <c:pt idx="213">
                  <c:v>25577.5</c:v>
                </c:pt>
                <c:pt idx="214">
                  <c:v>25588</c:v>
                </c:pt>
                <c:pt idx="215">
                  <c:v>25597</c:v>
                </c:pt>
                <c:pt idx="216">
                  <c:v>25660</c:v>
                </c:pt>
                <c:pt idx="217">
                  <c:v>26090</c:v>
                </c:pt>
                <c:pt idx="218">
                  <c:v>26201</c:v>
                </c:pt>
                <c:pt idx="219">
                  <c:v>26212</c:v>
                </c:pt>
                <c:pt idx="220">
                  <c:v>26223</c:v>
                </c:pt>
                <c:pt idx="221">
                  <c:v>26628</c:v>
                </c:pt>
              </c:numCache>
            </c:numRef>
          </c:xVal>
          <c:yVal>
            <c:numRef>
              <c:f>'Active 1'!$P$21:$P$980</c:f>
              <c:numCache>
                <c:formatCode>General</c:formatCode>
                <c:ptCount val="960"/>
                <c:pt idx="0">
                  <c:v>-0.39808109000000003</c:v>
                </c:pt>
                <c:pt idx="1">
                  <c:v>-0.35219861000000002</c:v>
                </c:pt>
                <c:pt idx="2">
                  <c:v>-0.22353296</c:v>
                </c:pt>
                <c:pt idx="3">
                  <c:v>-0.1867747904</c:v>
                </c:pt>
                <c:pt idx="4">
                  <c:v>-0.18638908640000001</c:v>
                </c:pt>
                <c:pt idx="5">
                  <c:v>-0.18631900000000001</c:v>
                </c:pt>
                <c:pt idx="6">
                  <c:v>-0.18600376960000004</c:v>
                </c:pt>
                <c:pt idx="7">
                  <c:v>-0.18485014240000003</c:v>
                </c:pt>
                <c:pt idx="8">
                  <c:v>-0.18465821000000002</c:v>
                </c:pt>
                <c:pt idx="9">
                  <c:v>-0.18427463560000001</c:v>
                </c:pt>
                <c:pt idx="10">
                  <c:v>-0.1831957364</c:v>
                </c:pt>
                <c:pt idx="11">
                  <c:v>-0.18293517440000001</c:v>
                </c:pt>
                <c:pt idx="12">
                  <c:v>-0.16936624</c:v>
                </c:pt>
                <c:pt idx="13">
                  <c:v>-0.1687478516</c:v>
                </c:pt>
                <c:pt idx="14">
                  <c:v>-0.16753100000000001</c:v>
                </c:pt>
                <c:pt idx="15">
                  <c:v>-0.1673480084</c:v>
                </c:pt>
                <c:pt idx="16">
                  <c:v>-0.16698231559999999</c:v>
                </c:pt>
                <c:pt idx="17">
                  <c:v>-0.16679961440000002</c:v>
                </c:pt>
                <c:pt idx="18">
                  <c:v>-0.16606977760000002</c:v>
                </c:pt>
                <c:pt idx="19">
                  <c:v>-0.16552341640000001</c:v>
                </c:pt>
                <c:pt idx="20">
                  <c:v>-0.16545725</c:v>
                </c:pt>
                <c:pt idx="21">
                  <c:v>-0.16144530440000002</c:v>
                </c:pt>
                <c:pt idx="22">
                  <c:v>-0.1608410944</c:v>
                </c:pt>
                <c:pt idx="23">
                  <c:v>-0.16061276000000002</c:v>
                </c:pt>
                <c:pt idx="24">
                  <c:v>-0.16018912640000002</c:v>
                </c:pt>
                <c:pt idx="25">
                  <c:v>-0.16007516360000001</c:v>
                </c:pt>
                <c:pt idx="26">
                  <c:v>-0.1600100596</c:v>
                </c:pt>
                <c:pt idx="27">
                  <c:v>-0.15822471560000001</c:v>
                </c:pt>
                <c:pt idx="28">
                  <c:v>-0.157691</c:v>
                </c:pt>
                <c:pt idx="29">
                  <c:v>-0.14698087040000002</c:v>
                </c:pt>
                <c:pt idx="30">
                  <c:v>-8.3159840000000013E-2</c:v>
                </c:pt>
                <c:pt idx="31">
                  <c:v>-8.2684000000000007E-2</c:v>
                </c:pt>
                <c:pt idx="32">
                  <c:v>-7.7499659600000007E-2</c:v>
                </c:pt>
                <c:pt idx="33">
                  <c:v>-7.7165753599999998E-2</c:v>
                </c:pt>
                <c:pt idx="34">
                  <c:v>-7.6689092900000005E-2</c:v>
                </c:pt>
                <c:pt idx="35">
                  <c:v>-7.6580171599999997E-2</c:v>
                </c:pt>
                <c:pt idx="36">
                  <c:v>-7.55746484E-2</c:v>
                </c:pt>
                <c:pt idx="37">
                  <c:v>-7.1181841600000004E-2</c:v>
                </c:pt>
                <c:pt idx="38">
                  <c:v>-7.0860904400000008E-2</c:v>
                </c:pt>
                <c:pt idx="39">
                  <c:v>-7.0860904400000008E-2</c:v>
                </c:pt>
                <c:pt idx="40">
                  <c:v>-7.0816690000000002E-2</c:v>
                </c:pt>
                <c:pt idx="41">
                  <c:v>-6.6127582399999996E-2</c:v>
                </c:pt>
                <c:pt idx="42">
                  <c:v>-6.6127582399999996E-2</c:v>
                </c:pt>
                <c:pt idx="43">
                  <c:v>-6.4954630400000005E-2</c:v>
                </c:pt>
                <c:pt idx="44">
                  <c:v>-6.0822456400000002E-2</c:v>
                </c:pt>
                <c:pt idx="45">
                  <c:v>-6.0750353600000001E-2</c:v>
                </c:pt>
                <c:pt idx="46">
                  <c:v>-6.0637128399999997E-2</c:v>
                </c:pt>
                <c:pt idx="47">
                  <c:v>-5.62073716E-2</c:v>
                </c:pt>
                <c:pt idx="48">
                  <c:v>-5.6167624400000005E-2</c:v>
                </c:pt>
                <c:pt idx="49">
                  <c:v>-5.5840198399999999E-2</c:v>
                </c:pt>
                <c:pt idx="50">
                  <c:v>-5.5800569600000002E-2</c:v>
                </c:pt>
                <c:pt idx="51">
                  <c:v>-5.5276696399999999E-2</c:v>
                </c:pt>
                <c:pt idx="52">
                  <c:v>-5.0577659600000005E-2</c:v>
                </c:pt>
                <c:pt idx="53">
                  <c:v>-4.6422526399999997E-2</c:v>
                </c:pt>
                <c:pt idx="54">
                  <c:v>-4.6149382400000001E-2</c:v>
                </c:pt>
                <c:pt idx="55">
                  <c:v>-4.5886027600000004E-2</c:v>
                </c:pt>
                <c:pt idx="56">
                  <c:v>-4.1503259599999995E-2</c:v>
                </c:pt>
                <c:pt idx="57">
                  <c:v>-3.7597675600000005E-2</c:v>
                </c:pt>
                <c:pt idx="58">
                  <c:v>-3.7266059599999998E-2</c:v>
                </c:pt>
                <c:pt idx="59">
                  <c:v>-3.6001288399999998E-2</c:v>
                </c:pt>
                <c:pt idx="60">
                  <c:v>-3.3425969600000001E-2</c:v>
                </c:pt>
                <c:pt idx="61">
                  <c:v>-3.0765250000000001E-2</c:v>
                </c:pt>
                <c:pt idx="62">
                  <c:v>-2.8996639999999997E-2</c:v>
                </c:pt>
                <c:pt idx="63">
                  <c:v>-2.6102065600000002E-2</c:v>
                </c:pt>
                <c:pt idx="64">
                  <c:v>-2.28874736E-2</c:v>
                </c:pt>
                <c:pt idx="65">
                  <c:v>-1.9537904000000001E-3</c:v>
                </c:pt>
                <c:pt idx="70">
                  <c:v>-1.1200000000000001E-4</c:v>
                </c:pt>
                <c:pt idx="72">
                  <c:v>-1.105E-4</c:v>
                </c:pt>
                <c:pt idx="105">
                  <c:v>2.0825E-2</c:v>
                </c:pt>
                <c:pt idx="125">
                  <c:v>4.0493000000000001E-2</c:v>
                </c:pt>
                <c:pt idx="126">
                  <c:v>4.3289000000000001E-2</c:v>
                </c:pt>
                <c:pt idx="127">
                  <c:v>4.5088999999999997E-2</c:v>
                </c:pt>
                <c:pt idx="128">
                  <c:v>4.5109999999999997E-2</c:v>
                </c:pt>
                <c:pt idx="129">
                  <c:v>4.6072999999999996E-2</c:v>
                </c:pt>
                <c:pt idx="130">
                  <c:v>4.6093999999999996E-2</c:v>
                </c:pt>
                <c:pt idx="131">
                  <c:v>4.6192999999999998E-2</c:v>
                </c:pt>
                <c:pt idx="132">
                  <c:v>4.6282999999999998E-2</c:v>
                </c:pt>
                <c:pt idx="133">
                  <c:v>4.6363999999999995E-2</c:v>
                </c:pt>
                <c:pt idx="134">
                  <c:v>4.6403E-2</c:v>
                </c:pt>
                <c:pt idx="135">
                  <c:v>4.6450999999999999E-2</c:v>
                </c:pt>
                <c:pt idx="136">
                  <c:v>4.6452500000000001E-2</c:v>
                </c:pt>
                <c:pt idx="137">
                  <c:v>4.6456999999999998E-2</c:v>
                </c:pt>
                <c:pt idx="138">
                  <c:v>4.6514E-2</c:v>
                </c:pt>
                <c:pt idx="139">
                  <c:v>4.6516999999999996E-2</c:v>
                </c:pt>
                <c:pt idx="140">
                  <c:v>4.6546999999999998E-2</c:v>
                </c:pt>
                <c:pt idx="141">
                  <c:v>4.6584500000000001E-2</c:v>
                </c:pt>
                <c:pt idx="142">
                  <c:v>4.6678999999999998E-2</c:v>
                </c:pt>
                <c:pt idx="143">
                  <c:v>4.6688E-2</c:v>
                </c:pt>
                <c:pt idx="144">
                  <c:v>4.7779999999999996E-2</c:v>
                </c:pt>
                <c:pt idx="145">
                  <c:v>4.7842999999999997E-2</c:v>
                </c:pt>
                <c:pt idx="146">
                  <c:v>4.9333999999999996E-2</c:v>
                </c:pt>
                <c:pt idx="147">
                  <c:v>4.9423999999999996E-2</c:v>
                </c:pt>
                <c:pt idx="148">
                  <c:v>4.9727E-2</c:v>
                </c:pt>
                <c:pt idx="149">
                  <c:v>4.9895000000000002E-2</c:v>
                </c:pt>
                <c:pt idx="150">
                  <c:v>5.0806999999999998E-2</c:v>
                </c:pt>
                <c:pt idx="151">
                  <c:v>5.0824999999999995E-2</c:v>
                </c:pt>
                <c:pt idx="152">
                  <c:v>5.1551E-2</c:v>
                </c:pt>
                <c:pt idx="153">
                  <c:v>5.2328E-2</c:v>
                </c:pt>
                <c:pt idx="154">
                  <c:v>5.2504999999999996E-2</c:v>
                </c:pt>
                <c:pt idx="155">
                  <c:v>5.2594999999999996E-2</c:v>
                </c:pt>
                <c:pt idx="156">
                  <c:v>5.2624999999999998E-2</c:v>
                </c:pt>
                <c:pt idx="157">
                  <c:v>5.3929999999999999E-2</c:v>
                </c:pt>
                <c:pt idx="158">
                  <c:v>5.4033499999999998E-2</c:v>
                </c:pt>
                <c:pt idx="159">
                  <c:v>5.534E-2</c:v>
                </c:pt>
                <c:pt idx="160">
                  <c:v>5.5516999999999997E-2</c:v>
                </c:pt>
                <c:pt idx="161">
                  <c:v>5.5525999999999999E-2</c:v>
                </c:pt>
                <c:pt idx="162">
                  <c:v>5.5529000000000002E-2</c:v>
                </c:pt>
                <c:pt idx="163">
                  <c:v>5.5868000000000001E-2</c:v>
                </c:pt>
                <c:pt idx="164">
                  <c:v>5.6978000000000001E-2</c:v>
                </c:pt>
                <c:pt idx="165">
                  <c:v>5.6978000000000001E-2</c:v>
                </c:pt>
                <c:pt idx="166">
                  <c:v>5.6984E-2</c:v>
                </c:pt>
                <c:pt idx="167">
                  <c:v>5.7076999999999996E-2</c:v>
                </c:pt>
                <c:pt idx="168">
                  <c:v>5.7194000000000002E-2</c:v>
                </c:pt>
                <c:pt idx="169">
                  <c:v>5.7424999999999997E-2</c:v>
                </c:pt>
                <c:pt idx="170">
                  <c:v>5.8423999999999997E-2</c:v>
                </c:pt>
                <c:pt idx="171">
                  <c:v>5.8543999999999999E-2</c:v>
                </c:pt>
                <c:pt idx="172">
                  <c:v>5.8585999999999999E-2</c:v>
                </c:pt>
                <c:pt idx="173">
                  <c:v>5.8638499999999996E-2</c:v>
                </c:pt>
                <c:pt idx="174">
                  <c:v>5.8729999999999997E-2</c:v>
                </c:pt>
                <c:pt idx="175">
                  <c:v>5.9906000000000001E-2</c:v>
                </c:pt>
                <c:pt idx="176">
                  <c:v>5.9959999999999999E-2</c:v>
                </c:pt>
                <c:pt idx="177">
                  <c:v>6.0002E-2</c:v>
                </c:pt>
                <c:pt idx="178">
                  <c:v>6.0136999999999996E-2</c:v>
                </c:pt>
                <c:pt idx="179">
                  <c:v>6.1479499999999999E-2</c:v>
                </c:pt>
                <c:pt idx="180">
                  <c:v>6.1502000000000001E-2</c:v>
                </c:pt>
                <c:pt idx="181">
                  <c:v>6.1946000000000001E-2</c:v>
                </c:pt>
                <c:pt idx="182">
                  <c:v>6.1950499999999999E-2</c:v>
                </c:pt>
                <c:pt idx="183">
                  <c:v>6.2925499999999995E-2</c:v>
                </c:pt>
                <c:pt idx="184">
                  <c:v>6.3025999999999999E-2</c:v>
                </c:pt>
                <c:pt idx="185">
                  <c:v>6.4739000000000005E-2</c:v>
                </c:pt>
                <c:pt idx="186">
                  <c:v>6.5987000000000004E-2</c:v>
                </c:pt>
                <c:pt idx="187">
                  <c:v>6.6030499999999992E-2</c:v>
                </c:pt>
                <c:pt idx="188">
                  <c:v>6.608E-2</c:v>
                </c:pt>
                <c:pt idx="189">
                  <c:v>6.7521499999999998E-2</c:v>
                </c:pt>
                <c:pt idx="190">
                  <c:v>6.7534999999999998E-2</c:v>
                </c:pt>
                <c:pt idx="191">
                  <c:v>6.7546999999999996E-2</c:v>
                </c:pt>
                <c:pt idx="192">
                  <c:v>6.7570999999999992E-2</c:v>
                </c:pt>
                <c:pt idx="193">
                  <c:v>6.7641499999999993E-2</c:v>
                </c:pt>
                <c:pt idx="194">
                  <c:v>6.8767999999999996E-2</c:v>
                </c:pt>
                <c:pt idx="195">
                  <c:v>6.9070999999999994E-2</c:v>
                </c:pt>
                <c:pt idx="196">
                  <c:v>6.9509000000000001E-2</c:v>
                </c:pt>
                <c:pt idx="197">
                  <c:v>7.0305499999999993E-2</c:v>
                </c:pt>
                <c:pt idx="198">
                  <c:v>7.0373000000000005E-2</c:v>
                </c:pt>
                <c:pt idx="199">
                  <c:v>7.0524500000000004E-2</c:v>
                </c:pt>
                <c:pt idx="200">
                  <c:v>7.0706000000000005E-2</c:v>
                </c:pt>
                <c:pt idx="201">
                  <c:v>7.0738999999999996E-2</c:v>
                </c:pt>
                <c:pt idx="202">
                  <c:v>7.0772000000000002E-2</c:v>
                </c:pt>
                <c:pt idx="203">
                  <c:v>7.0871000000000003E-2</c:v>
                </c:pt>
                <c:pt idx="204">
                  <c:v>7.1917999999999996E-2</c:v>
                </c:pt>
                <c:pt idx="205">
                  <c:v>7.2028999999999996E-2</c:v>
                </c:pt>
                <c:pt idx="206">
                  <c:v>7.2077000000000002E-2</c:v>
                </c:pt>
                <c:pt idx="207">
                  <c:v>7.2196999999999997E-2</c:v>
                </c:pt>
                <c:pt idx="208">
                  <c:v>7.3456999999999995E-2</c:v>
                </c:pt>
                <c:pt idx="209">
                  <c:v>7.4125999999999997E-2</c:v>
                </c:pt>
                <c:pt idx="210">
                  <c:v>7.4909000000000003E-2</c:v>
                </c:pt>
                <c:pt idx="211">
                  <c:v>7.5055999999999998E-2</c:v>
                </c:pt>
                <c:pt idx="212">
                  <c:v>7.6628000000000002E-2</c:v>
                </c:pt>
                <c:pt idx="213">
                  <c:v>7.6632499999999992E-2</c:v>
                </c:pt>
                <c:pt idx="214">
                  <c:v>7.6663999999999996E-2</c:v>
                </c:pt>
                <c:pt idx="215">
                  <c:v>7.6690999999999995E-2</c:v>
                </c:pt>
                <c:pt idx="216">
                  <c:v>7.6880000000000004E-2</c:v>
                </c:pt>
                <c:pt idx="217">
                  <c:v>7.8170000000000003E-2</c:v>
                </c:pt>
                <c:pt idx="218">
                  <c:v>7.8503000000000003E-2</c:v>
                </c:pt>
                <c:pt idx="219">
                  <c:v>7.8535999999999995E-2</c:v>
                </c:pt>
                <c:pt idx="220">
                  <c:v>7.8569E-2</c:v>
                </c:pt>
                <c:pt idx="221">
                  <c:v>7.9783999999999994E-2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5A0-4B98-9D49-47BA4C470B43}"/>
            </c:ext>
          </c:extLst>
        </c:ser>
        <c:ser>
          <c:idx val="9"/>
          <c:order val="7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1'!$F$21:$F$980</c:f>
              <c:numCache>
                <c:formatCode>General</c:formatCode>
                <c:ptCount val="960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  <c:pt idx="187">
                  <c:v>22043.5</c:v>
                </c:pt>
                <c:pt idx="188">
                  <c:v>22060</c:v>
                </c:pt>
                <c:pt idx="189">
                  <c:v>22540.5</c:v>
                </c:pt>
                <c:pt idx="190">
                  <c:v>22545</c:v>
                </c:pt>
                <c:pt idx="191">
                  <c:v>22549</c:v>
                </c:pt>
                <c:pt idx="192">
                  <c:v>22557</c:v>
                </c:pt>
                <c:pt idx="193">
                  <c:v>22580.5</c:v>
                </c:pt>
                <c:pt idx="194">
                  <c:v>22956</c:v>
                </c:pt>
                <c:pt idx="195">
                  <c:v>23057</c:v>
                </c:pt>
                <c:pt idx="196">
                  <c:v>23203</c:v>
                </c:pt>
                <c:pt idx="197">
                  <c:v>23468.5</c:v>
                </c:pt>
                <c:pt idx="198">
                  <c:v>23491</c:v>
                </c:pt>
                <c:pt idx="199">
                  <c:v>23541.5</c:v>
                </c:pt>
                <c:pt idx="200">
                  <c:v>23602</c:v>
                </c:pt>
                <c:pt idx="201">
                  <c:v>23613</c:v>
                </c:pt>
                <c:pt idx="202">
                  <c:v>23624</c:v>
                </c:pt>
                <c:pt idx="203">
                  <c:v>23657</c:v>
                </c:pt>
                <c:pt idx="204">
                  <c:v>24006</c:v>
                </c:pt>
                <c:pt idx="205">
                  <c:v>24043</c:v>
                </c:pt>
                <c:pt idx="206">
                  <c:v>24059</c:v>
                </c:pt>
                <c:pt idx="207">
                  <c:v>24099</c:v>
                </c:pt>
                <c:pt idx="208">
                  <c:v>24519</c:v>
                </c:pt>
                <c:pt idx="209">
                  <c:v>24742</c:v>
                </c:pt>
                <c:pt idx="210">
                  <c:v>25003</c:v>
                </c:pt>
                <c:pt idx="211">
                  <c:v>25052</c:v>
                </c:pt>
                <c:pt idx="212">
                  <c:v>25576</c:v>
                </c:pt>
                <c:pt idx="213">
                  <c:v>25577.5</c:v>
                </c:pt>
                <c:pt idx="214">
                  <c:v>25588</c:v>
                </c:pt>
                <c:pt idx="215">
                  <c:v>25597</c:v>
                </c:pt>
                <c:pt idx="216">
                  <c:v>25660</c:v>
                </c:pt>
                <c:pt idx="217">
                  <c:v>26090</c:v>
                </c:pt>
                <c:pt idx="218">
                  <c:v>26201</c:v>
                </c:pt>
                <c:pt idx="219">
                  <c:v>26212</c:v>
                </c:pt>
                <c:pt idx="220">
                  <c:v>26223</c:v>
                </c:pt>
                <c:pt idx="221">
                  <c:v>26628</c:v>
                </c:pt>
              </c:numCache>
            </c:numRef>
          </c:xVal>
          <c:yVal>
            <c:numRef>
              <c:f>'Active 1'!$U$21:$U$980</c:f>
              <c:numCache>
                <c:formatCode>General</c:formatCode>
                <c:ptCount val="960"/>
                <c:pt idx="66">
                  <c:v>-0.15838959999382496</c:v>
                </c:pt>
                <c:pt idx="67">
                  <c:v>-0.15838959999382496</c:v>
                </c:pt>
                <c:pt idx="69">
                  <c:v>-4.6054399994318374E-2</c:v>
                </c:pt>
                <c:pt idx="74">
                  <c:v>-1.9050299997616094E-2</c:v>
                </c:pt>
                <c:pt idx="75">
                  <c:v>-1.8195900003775023E-2</c:v>
                </c:pt>
                <c:pt idx="124">
                  <c:v>-6.3280000031227246E-3</c:v>
                </c:pt>
                <c:pt idx="125">
                  <c:v>-2.9853399995772634E-2</c:v>
                </c:pt>
                <c:pt idx="126">
                  <c:v>8.7217999971471727E-3</c:v>
                </c:pt>
                <c:pt idx="127">
                  <c:v>2.8817999991588295E-3</c:v>
                </c:pt>
                <c:pt idx="128">
                  <c:v>-1.3998000002175104E-2</c:v>
                </c:pt>
                <c:pt idx="147">
                  <c:v>0.1384087999977055</c:v>
                </c:pt>
                <c:pt idx="148">
                  <c:v>-3.1425999914063141E-3</c:v>
                </c:pt>
                <c:pt idx="158">
                  <c:v>-2.4073000022326596E-3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5A0-4B98-9D49-47BA4C470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49040"/>
        <c:axId val="1"/>
      </c:scatterChart>
      <c:valAx>
        <c:axId val="782149040"/>
        <c:scaling>
          <c:orientation val="minMax"/>
          <c:max val="30000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90489507571489969"/>
              <c:y val="0.893750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1"/>
          <c:min val="-0.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552378687163312E-2"/>
              <c:y val="0.3781249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1490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055948491335244"/>
          <c:y val="0.89687499999999998"/>
          <c:w val="0.61398595445839532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RW CrB - O-C Diagr.</a:t>
            </a:r>
          </a:p>
        </c:rich>
      </c:tx>
      <c:layout>
        <c:manualLayout>
          <c:xMode val="edge"/>
          <c:yMode val="edge"/>
          <c:x val="0.38966480446927376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69832402234637"/>
          <c:y val="0.14687500000000001"/>
          <c:w val="0.82960893854748607"/>
          <c:h val="0.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1'!$F$21:$F$980</c:f>
              <c:numCache>
                <c:formatCode>General</c:formatCode>
                <c:ptCount val="960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  <c:pt idx="187">
                  <c:v>22043.5</c:v>
                </c:pt>
                <c:pt idx="188">
                  <c:v>22060</c:v>
                </c:pt>
                <c:pt idx="189">
                  <c:v>22540.5</c:v>
                </c:pt>
                <c:pt idx="190">
                  <c:v>22545</c:v>
                </c:pt>
                <c:pt idx="191">
                  <c:v>22549</c:v>
                </c:pt>
                <c:pt idx="192">
                  <c:v>22557</c:v>
                </c:pt>
                <c:pt idx="193">
                  <c:v>22580.5</c:v>
                </c:pt>
                <c:pt idx="194">
                  <c:v>22956</c:v>
                </c:pt>
                <c:pt idx="195">
                  <c:v>23057</c:v>
                </c:pt>
                <c:pt idx="196">
                  <c:v>23203</c:v>
                </c:pt>
                <c:pt idx="197">
                  <c:v>23468.5</c:v>
                </c:pt>
                <c:pt idx="198">
                  <c:v>23491</c:v>
                </c:pt>
                <c:pt idx="199">
                  <c:v>23541.5</c:v>
                </c:pt>
                <c:pt idx="200">
                  <c:v>23602</c:v>
                </c:pt>
                <c:pt idx="201">
                  <c:v>23613</c:v>
                </c:pt>
                <c:pt idx="202">
                  <c:v>23624</c:v>
                </c:pt>
                <c:pt idx="203">
                  <c:v>23657</c:v>
                </c:pt>
                <c:pt idx="204">
                  <c:v>24006</c:v>
                </c:pt>
                <c:pt idx="205">
                  <c:v>24043</c:v>
                </c:pt>
                <c:pt idx="206">
                  <c:v>24059</c:v>
                </c:pt>
                <c:pt idx="207">
                  <c:v>24099</c:v>
                </c:pt>
                <c:pt idx="208">
                  <c:v>24519</c:v>
                </c:pt>
                <c:pt idx="209">
                  <c:v>24742</c:v>
                </c:pt>
                <c:pt idx="210">
                  <c:v>25003</c:v>
                </c:pt>
                <c:pt idx="211">
                  <c:v>25052</c:v>
                </c:pt>
                <c:pt idx="212">
                  <c:v>25576</c:v>
                </c:pt>
                <c:pt idx="213">
                  <c:v>25577.5</c:v>
                </c:pt>
                <c:pt idx="214">
                  <c:v>25588</c:v>
                </c:pt>
                <c:pt idx="215">
                  <c:v>25597</c:v>
                </c:pt>
                <c:pt idx="216">
                  <c:v>25660</c:v>
                </c:pt>
                <c:pt idx="217">
                  <c:v>26090</c:v>
                </c:pt>
                <c:pt idx="218">
                  <c:v>26201</c:v>
                </c:pt>
                <c:pt idx="219">
                  <c:v>26212</c:v>
                </c:pt>
                <c:pt idx="220">
                  <c:v>26223</c:v>
                </c:pt>
                <c:pt idx="221">
                  <c:v>26628</c:v>
                </c:pt>
              </c:numCache>
            </c:numRef>
          </c:xVal>
          <c:yVal>
            <c:numRef>
              <c:f>'Active 1'!$H$21:$H$980</c:f>
              <c:numCache>
                <c:formatCode>General</c:formatCode>
                <c:ptCount val="9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7C-4841-8081-2DA9D0A1BA99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0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1E-3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102">
                    <c:v>0</c:v>
                  </c:pt>
                  <c:pt idx="105">
                    <c:v>0</c:v>
                  </c:pt>
                  <c:pt idx="120">
                    <c:v>4.0000000000000002E-4</c:v>
                  </c:pt>
                  <c:pt idx="121">
                    <c:v>6.9999999999999999E-4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2.9999999999999997E-4</c:v>
                  </c:pt>
                  <c:pt idx="130">
                    <c:v>4.0000000000000002E-4</c:v>
                  </c:pt>
                  <c:pt idx="131">
                    <c:v>2.9999999999999997E-4</c:v>
                  </c:pt>
                  <c:pt idx="132">
                    <c:v>4.0000000000000002E-4</c:v>
                  </c:pt>
                  <c:pt idx="133">
                    <c:v>4.7000000000000002E-3</c:v>
                  </c:pt>
                  <c:pt idx="134">
                    <c:v>4.0000000000000002E-4</c:v>
                  </c:pt>
                  <c:pt idx="135">
                    <c:v>3.2000000000000002E-3</c:v>
                  </c:pt>
                  <c:pt idx="136">
                    <c:v>4.0000000000000002E-4</c:v>
                  </c:pt>
                  <c:pt idx="137">
                    <c:v>2.9999999999999997E-4</c:v>
                  </c:pt>
                  <c:pt idx="138">
                    <c:v>2.9999999999999997E-4</c:v>
                  </c:pt>
                  <c:pt idx="139">
                    <c:v>1.5E-3</c:v>
                  </c:pt>
                  <c:pt idx="140">
                    <c:v>2.9999999999999997E-4</c:v>
                  </c:pt>
                  <c:pt idx="141">
                    <c:v>1E-3</c:v>
                  </c:pt>
                  <c:pt idx="142">
                    <c:v>2.9999999999999997E-4</c:v>
                  </c:pt>
                  <c:pt idx="143">
                    <c:v>4.0000000000000002E-4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2.9999999999999997E-4</c:v>
                  </c:pt>
                  <c:pt idx="147">
                    <c:v>8.0000000000000004E-4</c:v>
                  </c:pt>
                  <c:pt idx="148">
                    <c:v>0</c:v>
                  </c:pt>
                  <c:pt idx="149">
                    <c:v>2.0000000000000001E-4</c:v>
                  </c:pt>
                  <c:pt idx="150">
                    <c:v>0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1.4E-3</c:v>
                  </c:pt>
                  <c:pt idx="155">
                    <c:v>0</c:v>
                  </c:pt>
                  <c:pt idx="156">
                    <c:v>2.3E-3</c:v>
                  </c:pt>
                  <c:pt idx="157">
                    <c:v>0</c:v>
                  </c:pt>
                  <c:pt idx="158">
                    <c:v>4.3E-3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1E-4</c:v>
                  </c:pt>
                  <c:pt idx="162">
                    <c:v>1.4E-3</c:v>
                  </c:pt>
                  <c:pt idx="163">
                    <c:v>0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2.0000000000000001E-4</c:v>
                  </c:pt>
                  <c:pt idx="167">
                    <c:v>1E-4</c:v>
                  </c:pt>
                  <c:pt idx="168">
                    <c:v>2.9999999999999997E-4</c:v>
                  </c:pt>
                  <c:pt idx="169">
                    <c:v>2.0000000000000001E-4</c:v>
                  </c:pt>
                  <c:pt idx="170">
                    <c:v>2.0000000000000001E-4</c:v>
                  </c:pt>
                  <c:pt idx="171">
                    <c:v>1E-4</c:v>
                  </c:pt>
                  <c:pt idx="172">
                    <c:v>2.9999999999999997E-4</c:v>
                  </c:pt>
                  <c:pt idx="173">
                    <c:v>5.0000000000000001E-4</c:v>
                  </c:pt>
                  <c:pt idx="174">
                    <c:v>2.0000000000000001E-4</c:v>
                  </c:pt>
                  <c:pt idx="175">
                    <c:v>6.4000000000000003E-3</c:v>
                  </c:pt>
                  <c:pt idx="176">
                    <c:v>4.0000000000000002E-4</c:v>
                  </c:pt>
                  <c:pt idx="177">
                    <c:v>2.0000000000000001E-4</c:v>
                  </c:pt>
                  <c:pt idx="178">
                    <c:v>8.9999999999999998E-4</c:v>
                  </c:pt>
                  <c:pt idx="179">
                    <c:v>0</c:v>
                  </c:pt>
                  <c:pt idx="180">
                    <c:v>2.0000000000000001E-4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5.8999999999999999E-3</c:v>
                  </c:pt>
                  <c:pt idx="184">
                    <c:v>2.0000000000000001E-4</c:v>
                  </c:pt>
                  <c:pt idx="185">
                    <c:v>2.0000000000000001E-4</c:v>
                  </c:pt>
                  <c:pt idx="186">
                    <c:v>1E-4</c:v>
                  </c:pt>
                  <c:pt idx="187">
                    <c:v>1.9400000000000001E-2</c:v>
                  </c:pt>
                  <c:pt idx="188">
                    <c:v>2.0000000000000001E-4</c:v>
                  </c:pt>
                  <c:pt idx="189">
                    <c:v>9.4999999999999998E-3</c:v>
                  </c:pt>
                  <c:pt idx="190">
                    <c:v>1E-4</c:v>
                  </c:pt>
                  <c:pt idx="191">
                    <c:v>1.9E-3</c:v>
                  </c:pt>
                  <c:pt idx="192">
                    <c:v>1.1000000000000001E-3</c:v>
                  </c:pt>
                  <c:pt idx="193">
                    <c:v>1.8E-3</c:v>
                  </c:pt>
                  <c:pt idx="194">
                    <c:v>0</c:v>
                  </c:pt>
                  <c:pt idx="195">
                    <c:v>1E-3</c:v>
                  </c:pt>
                  <c:pt idx="196">
                    <c:v>1E-4</c:v>
                  </c:pt>
                  <c:pt idx="197">
                    <c:v>1.4E-3</c:v>
                  </c:pt>
                  <c:pt idx="198">
                    <c:v>1E-4</c:v>
                  </c:pt>
                  <c:pt idx="199">
                    <c:v>3.0999999999999999E-3</c:v>
                  </c:pt>
                  <c:pt idx="200">
                    <c:v>1E-4</c:v>
                  </c:pt>
                  <c:pt idx="201">
                    <c:v>1E-4</c:v>
                  </c:pt>
                  <c:pt idx="202">
                    <c:v>2.0000000000000001E-4</c:v>
                  </c:pt>
                  <c:pt idx="203">
                    <c:v>3.0000000000000001E-3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2.3000000000000001E-4</c:v>
                  </c:pt>
                  <c:pt idx="207">
                    <c:v>1E-4</c:v>
                  </c:pt>
                  <c:pt idx="208">
                    <c:v>1E-4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1E-4</c:v>
                  </c:pt>
                  <c:pt idx="212">
                    <c:v>5.9999999999999995E-4</c:v>
                  </c:pt>
                  <c:pt idx="213">
                    <c:v>2.7000000000000001E-3</c:v>
                  </c:pt>
                  <c:pt idx="215">
                    <c:v>2.9999999999999997E-4</c:v>
                  </c:pt>
                  <c:pt idx="216">
                    <c:v>1E-4</c:v>
                  </c:pt>
                  <c:pt idx="217">
                    <c:v>1E-4</c:v>
                  </c:pt>
                  <c:pt idx="218">
                    <c:v>1E-4</c:v>
                  </c:pt>
                  <c:pt idx="221">
                    <c:v>5.9999999999999995E-4</c:v>
                  </c:pt>
                </c:numCache>
              </c:numRef>
            </c:plus>
            <c:minus>
              <c:numRef>
                <c:f>'Active 1'!$D$21:$D$980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0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1E-3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102">
                    <c:v>0</c:v>
                  </c:pt>
                  <c:pt idx="105">
                    <c:v>0</c:v>
                  </c:pt>
                  <c:pt idx="120">
                    <c:v>4.0000000000000002E-4</c:v>
                  </c:pt>
                  <c:pt idx="121">
                    <c:v>6.9999999999999999E-4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2.9999999999999997E-4</c:v>
                  </c:pt>
                  <c:pt idx="130">
                    <c:v>4.0000000000000002E-4</c:v>
                  </c:pt>
                  <c:pt idx="131">
                    <c:v>2.9999999999999997E-4</c:v>
                  </c:pt>
                  <c:pt idx="132">
                    <c:v>4.0000000000000002E-4</c:v>
                  </c:pt>
                  <c:pt idx="133">
                    <c:v>4.7000000000000002E-3</c:v>
                  </c:pt>
                  <c:pt idx="134">
                    <c:v>4.0000000000000002E-4</c:v>
                  </c:pt>
                  <c:pt idx="135">
                    <c:v>3.2000000000000002E-3</c:v>
                  </c:pt>
                  <c:pt idx="136">
                    <c:v>4.0000000000000002E-4</c:v>
                  </c:pt>
                  <c:pt idx="137">
                    <c:v>2.9999999999999997E-4</c:v>
                  </c:pt>
                  <c:pt idx="138">
                    <c:v>2.9999999999999997E-4</c:v>
                  </c:pt>
                  <c:pt idx="139">
                    <c:v>1.5E-3</c:v>
                  </c:pt>
                  <c:pt idx="140">
                    <c:v>2.9999999999999997E-4</c:v>
                  </c:pt>
                  <c:pt idx="141">
                    <c:v>1E-3</c:v>
                  </c:pt>
                  <c:pt idx="142">
                    <c:v>2.9999999999999997E-4</c:v>
                  </c:pt>
                  <c:pt idx="143">
                    <c:v>4.0000000000000002E-4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2.9999999999999997E-4</c:v>
                  </c:pt>
                  <c:pt idx="147">
                    <c:v>8.0000000000000004E-4</c:v>
                  </c:pt>
                  <c:pt idx="148">
                    <c:v>0</c:v>
                  </c:pt>
                  <c:pt idx="149">
                    <c:v>2.0000000000000001E-4</c:v>
                  </c:pt>
                  <c:pt idx="150">
                    <c:v>0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1.4E-3</c:v>
                  </c:pt>
                  <c:pt idx="155">
                    <c:v>0</c:v>
                  </c:pt>
                  <c:pt idx="156">
                    <c:v>2.3E-3</c:v>
                  </c:pt>
                  <c:pt idx="157">
                    <c:v>0</c:v>
                  </c:pt>
                  <c:pt idx="158">
                    <c:v>4.3E-3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1E-4</c:v>
                  </c:pt>
                  <c:pt idx="162">
                    <c:v>1.4E-3</c:v>
                  </c:pt>
                  <c:pt idx="163">
                    <c:v>0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2.0000000000000001E-4</c:v>
                  </c:pt>
                  <c:pt idx="167">
                    <c:v>1E-4</c:v>
                  </c:pt>
                  <c:pt idx="168">
                    <c:v>2.9999999999999997E-4</c:v>
                  </c:pt>
                  <c:pt idx="169">
                    <c:v>2.0000000000000001E-4</c:v>
                  </c:pt>
                  <c:pt idx="170">
                    <c:v>2.0000000000000001E-4</c:v>
                  </c:pt>
                  <c:pt idx="171">
                    <c:v>1E-4</c:v>
                  </c:pt>
                  <c:pt idx="172">
                    <c:v>2.9999999999999997E-4</c:v>
                  </c:pt>
                  <c:pt idx="173">
                    <c:v>5.0000000000000001E-4</c:v>
                  </c:pt>
                  <c:pt idx="174">
                    <c:v>2.0000000000000001E-4</c:v>
                  </c:pt>
                  <c:pt idx="175">
                    <c:v>6.4000000000000003E-3</c:v>
                  </c:pt>
                  <c:pt idx="176">
                    <c:v>4.0000000000000002E-4</c:v>
                  </c:pt>
                  <c:pt idx="177">
                    <c:v>2.0000000000000001E-4</c:v>
                  </c:pt>
                  <c:pt idx="178">
                    <c:v>8.9999999999999998E-4</c:v>
                  </c:pt>
                  <c:pt idx="179">
                    <c:v>0</c:v>
                  </c:pt>
                  <c:pt idx="180">
                    <c:v>2.0000000000000001E-4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5.8999999999999999E-3</c:v>
                  </c:pt>
                  <c:pt idx="184">
                    <c:v>2.0000000000000001E-4</c:v>
                  </c:pt>
                  <c:pt idx="185">
                    <c:v>2.0000000000000001E-4</c:v>
                  </c:pt>
                  <c:pt idx="186">
                    <c:v>1E-4</c:v>
                  </c:pt>
                  <c:pt idx="187">
                    <c:v>1.9400000000000001E-2</c:v>
                  </c:pt>
                  <c:pt idx="188">
                    <c:v>2.0000000000000001E-4</c:v>
                  </c:pt>
                  <c:pt idx="189">
                    <c:v>9.4999999999999998E-3</c:v>
                  </c:pt>
                  <c:pt idx="190">
                    <c:v>1E-4</c:v>
                  </c:pt>
                  <c:pt idx="191">
                    <c:v>1.9E-3</c:v>
                  </c:pt>
                  <c:pt idx="192">
                    <c:v>1.1000000000000001E-3</c:v>
                  </c:pt>
                  <c:pt idx="193">
                    <c:v>1.8E-3</c:v>
                  </c:pt>
                  <c:pt idx="194">
                    <c:v>0</c:v>
                  </c:pt>
                  <c:pt idx="195">
                    <c:v>1E-3</c:v>
                  </c:pt>
                  <c:pt idx="196">
                    <c:v>1E-4</c:v>
                  </c:pt>
                  <c:pt idx="197">
                    <c:v>1.4E-3</c:v>
                  </c:pt>
                  <c:pt idx="198">
                    <c:v>1E-4</c:v>
                  </c:pt>
                  <c:pt idx="199">
                    <c:v>3.0999999999999999E-3</c:v>
                  </c:pt>
                  <c:pt idx="200">
                    <c:v>1E-4</c:v>
                  </c:pt>
                  <c:pt idx="201">
                    <c:v>1E-4</c:v>
                  </c:pt>
                  <c:pt idx="202">
                    <c:v>2.0000000000000001E-4</c:v>
                  </c:pt>
                  <c:pt idx="203">
                    <c:v>3.0000000000000001E-3</c:v>
                  </c:pt>
                  <c:pt idx="204">
                    <c:v>2.9999999999999997E-4</c:v>
                  </c:pt>
                  <c:pt idx="205">
                    <c:v>2.0000000000000001E-4</c:v>
                  </c:pt>
                  <c:pt idx="206">
                    <c:v>2.3000000000000001E-4</c:v>
                  </c:pt>
                  <c:pt idx="207">
                    <c:v>1E-4</c:v>
                  </c:pt>
                  <c:pt idx="208">
                    <c:v>1E-4</c:v>
                  </c:pt>
                  <c:pt idx="209">
                    <c:v>2.0000000000000001E-4</c:v>
                  </c:pt>
                  <c:pt idx="210">
                    <c:v>0</c:v>
                  </c:pt>
                  <c:pt idx="211">
                    <c:v>1E-4</c:v>
                  </c:pt>
                  <c:pt idx="212">
                    <c:v>5.9999999999999995E-4</c:v>
                  </c:pt>
                  <c:pt idx="213">
                    <c:v>2.7000000000000001E-3</c:v>
                  </c:pt>
                  <c:pt idx="215">
                    <c:v>2.9999999999999997E-4</c:v>
                  </c:pt>
                  <c:pt idx="216">
                    <c:v>1E-4</c:v>
                  </c:pt>
                  <c:pt idx="217">
                    <c:v>1E-4</c:v>
                  </c:pt>
                  <c:pt idx="218">
                    <c:v>1E-4</c:v>
                  </c:pt>
                  <c:pt idx="221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1'!$F$21:$F$980</c:f>
              <c:numCache>
                <c:formatCode>General</c:formatCode>
                <c:ptCount val="960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  <c:pt idx="187">
                  <c:v>22043.5</c:v>
                </c:pt>
                <c:pt idx="188">
                  <c:v>22060</c:v>
                </c:pt>
                <c:pt idx="189">
                  <c:v>22540.5</c:v>
                </c:pt>
                <c:pt idx="190">
                  <c:v>22545</c:v>
                </c:pt>
                <c:pt idx="191">
                  <c:v>22549</c:v>
                </c:pt>
                <c:pt idx="192">
                  <c:v>22557</c:v>
                </c:pt>
                <c:pt idx="193">
                  <c:v>22580.5</c:v>
                </c:pt>
                <c:pt idx="194">
                  <c:v>22956</c:v>
                </c:pt>
                <c:pt idx="195">
                  <c:v>23057</c:v>
                </c:pt>
                <c:pt idx="196">
                  <c:v>23203</c:v>
                </c:pt>
                <c:pt idx="197">
                  <c:v>23468.5</c:v>
                </c:pt>
                <c:pt idx="198">
                  <c:v>23491</c:v>
                </c:pt>
                <c:pt idx="199">
                  <c:v>23541.5</c:v>
                </c:pt>
                <c:pt idx="200">
                  <c:v>23602</c:v>
                </c:pt>
                <c:pt idx="201">
                  <c:v>23613</c:v>
                </c:pt>
                <c:pt idx="202">
                  <c:v>23624</c:v>
                </c:pt>
                <c:pt idx="203">
                  <c:v>23657</c:v>
                </c:pt>
                <c:pt idx="204">
                  <c:v>24006</c:v>
                </c:pt>
                <c:pt idx="205">
                  <c:v>24043</c:v>
                </c:pt>
                <c:pt idx="206">
                  <c:v>24059</c:v>
                </c:pt>
                <c:pt idx="207">
                  <c:v>24099</c:v>
                </c:pt>
                <c:pt idx="208">
                  <c:v>24519</c:v>
                </c:pt>
                <c:pt idx="209">
                  <c:v>24742</c:v>
                </c:pt>
                <c:pt idx="210">
                  <c:v>25003</c:v>
                </c:pt>
                <c:pt idx="211">
                  <c:v>25052</c:v>
                </c:pt>
                <c:pt idx="212">
                  <c:v>25576</c:v>
                </c:pt>
                <c:pt idx="213">
                  <c:v>25577.5</c:v>
                </c:pt>
                <c:pt idx="214">
                  <c:v>25588</c:v>
                </c:pt>
                <c:pt idx="215">
                  <c:v>25597</c:v>
                </c:pt>
                <c:pt idx="216">
                  <c:v>25660</c:v>
                </c:pt>
                <c:pt idx="217">
                  <c:v>26090</c:v>
                </c:pt>
                <c:pt idx="218">
                  <c:v>26201</c:v>
                </c:pt>
                <c:pt idx="219">
                  <c:v>26212</c:v>
                </c:pt>
                <c:pt idx="220">
                  <c:v>26223</c:v>
                </c:pt>
                <c:pt idx="221">
                  <c:v>26628</c:v>
                </c:pt>
              </c:numCache>
            </c:numRef>
          </c:xVal>
          <c:yVal>
            <c:numRef>
              <c:f>'Active 1'!$I$21:$I$980</c:f>
              <c:numCache>
                <c:formatCode>General</c:formatCode>
                <c:ptCount val="960"/>
                <c:pt idx="0">
                  <c:v>-1.8289999970875215E-3</c:v>
                </c:pt>
                <c:pt idx="1">
                  <c:v>8.9670000052137766E-3</c:v>
                </c:pt>
                <c:pt idx="2">
                  <c:v>9.8520000028656796E-3</c:v>
                </c:pt>
                <c:pt idx="3">
                  <c:v>2.7406400004110765E-2</c:v>
                </c:pt>
                <c:pt idx="4">
                  <c:v>2.3556000014650635E-3</c:v>
                </c:pt>
                <c:pt idx="5">
                  <c:v>1.171000000249478E-2</c:v>
                </c:pt>
                <c:pt idx="6">
                  <c:v>5.3048000008857343E-3</c:v>
                </c:pt>
                <c:pt idx="7">
                  <c:v>-8.8475999982620124E-3</c:v>
                </c:pt>
                <c:pt idx="8">
                  <c:v>-4.3729999997594859E-3</c:v>
                </c:pt>
                <c:pt idx="9">
                  <c:v>-4.4238000009499956E-3</c:v>
                </c:pt>
                <c:pt idx="10">
                  <c:v>4.0694000017538201E-3</c:v>
                </c:pt>
                <c:pt idx="11">
                  <c:v>1.2898400000267429E-2</c:v>
                </c:pt>
                <c:pt idx="12">
                  <c:v>-4.5759999957226682E-3</c:v>
                </c:pt>
                <c:pt idx="13">
                  <c:v>8.2022000024153385E-3</c:v>
                </c:pt>
                <c:pt idx="14">
                  <c:v>-8.2999999722233042E-4</c:v>
                </c:pt>
                <c:pt idx="15">
                  <c:v>-1.3553999961004592E-3</c:v>
                </c:pt>
                <c:pt idx="16">
                  <c:v>-5.4061999944678973E-3</c:v>
                </c:pt>
                <c:pt idx="17">
                  <c:v>4.0684000014152844E-3</c:v>
                </c:pt>
                <c:pt idx="18">
                  <c:v>-1.103319999674568E-2</c:v>
                </c:pt>
                <c:pt idx="19">
                  <c:v>1.4390600001206622E-2</c:v>
                </c:pt>
                <c:pt idx="20">
                  <c:v>-3.254999995988328E-3</c:v>
                </c:pt>
                <c:pt idx="21">
                  <c:v>-3.63659999857191E-3</c:v>
                </c:pt>
                <c:pt idx="22">
                  <c:v>-8.5839999883319251E-4</c:v>
                </c:pt>
                <c:pt idx="23">
                  <c:v>-1.9617999998445157E-2</c:v>
                </c:pt>
                <c:pt idx="24">
                  <c:v>3.6856000042462256E-3</c:v>
                </c:pt>
                <c:pt idx="25">
                  <c:v>4.8058000029413961E-3</c:v>
                </c:pt>
                <c:pt idx="26">
                  <c:v>6.1602000023412984E-3</c:v>
                </c:pt>
                <c:pt idx="27">
                  <c:v>-4.0937999983725604E-3</c:v>
                </c:pt>
                <c:pt idx="28">
                  <c:v>-1.1669999996229308E-2</c:v>
                </c:pt>
                <c:pt idx="29">
                  <c:v>-9.5359999613719992E-4</c:v>
                </c:pt>
                <c:pt idx="30">
                  <c:v>2.7960000006714836E-3</c:v>
                </c:pt>
                <c:pt idx="31">
                  <c:v>4.3399999995017424E-3</c:v>
                </c:pt>
                <c:pt idx="32">
                  <c:v>-9.1020000400021672E-4</c:v>
                </c:pt>
                <c:pt idx="33">
                  <c:v>1.0159200006455649E-2</c:v>
                </c:pt>
                <c:pt idx="34">
                  <c:v>-4.691389999788953E-2</c:v>
                </c:pt>
                <c:pt idx="35">
                  <c:v>3.1778000047779642E-3</c:v>
                </c:pt>
                <c:pt idx="36">
                  <c:v>-7.0253999947453849E-3</c:v>
                </c:pt>
                <c:pt idx="37">
                  <c:v>7.1172000025399029E-3</c:v>
                </c:pt>
                <c:pt idx="38">
                  <c:v>9.1866000002482906E-3</c:v>
                </c:pt>
                <c:pt idx="39">
                  <c:v>2.7186600003915373E-2</c:v>
                </c:pt>
                <c:pt idx="40">
                  <c:v>7.5409999990370125E-3</c:v>
                </c:pt>
                <c:pt idx="41">
                  <c:v>1.1227599999983795E-2</c:v>
                </c:pt>
                <c:pt idx="42">
                  <c:v>2.7227600003243424E-2</c:v>
                </c:pt>
                <c:pt idx="43">
                  <c:v>1.3973600005556364E-2</c:v>
                </c:pt>
                <c:pt idx="44">
                  <c:v>1.147060000221245E-2</c:v>
                </c:pt>
                <c:pt idx="45">
                  <c:v>5.5907999994815327E-3</c:v>
                </c:pt>
                <c:pt idx="46">
                  <c:v>1.3065400002233218E-2</c:v>
                </c:pt>
                <c:pt idx="47">
                  <c:v>4.8722000065026805E-3</c:v>
                </c:pt>
                <c:pt idx="48">
                  <c:v>5.2265999984228984E-3</c:v>
                </c:pt>
                <c:pt idx="49">
                  <c:v>3.6504000017885119E-3</c:v>
                </c:pt>
                <c:pt idx="50">
                  <c:v>9.0047999983653426E-3</c:v>
                </c:pt>
                <c:pt idx="51">
                  <c:v>7.2006000045803376E-3</c:v>
                </c:pt>
                <c:pt idx="52">
                  <c:v>2.6020000223070383E-4</c:v>
                </c:pt>
                <c:pt idx="53">
                  <c:v>9.3644000007770956E-3</c:v>
                </c:pt>
                <c:pt idx="54">
                  <c:v>9.0224000014131889E-3</c:v>
                </c:pt>
                <c:pt idx="55">
                  <c:v>-9.9082000015187077E-3</c:v>
                </c:pt>
                <c:pt idx="56">
                  <c:v>1.186020000022836E-2</c:v>
                </c:pt>
                <c:pt idx="57">
                  <c:v>1.1616200004937127E-2</c:v>
                </c:pt>
                <c:pt idx="58">
                  <c:v>1.2160200007201638E-2</c:v>
                </c:pt>
                <c:pt idx="59">
                  <c:v>1.5804599999682978E-2</c:v>
                </c:pt>
                <c:pt idx="60">
                  <c:v>-4.254799998307135E-3</c:v>
                </c:pt>
                <c:pt idx="61">
                  <c:v>3.6350000009406358E-3</c:v>
                </c:pt>
                <c:pt idx="62">
                  <c:v>9.5599999622208998E-4</c:v>
                </c:pt>
                <c:pt idx="63">
                  <c:v>3.5218799996073358E-2</c:v>
                </c:pt>
                <c:pt idx="64">
                  <c:v>2.232920000096783E-2</c:v>
                </c:pt>
                <c:pt idx="68">
                  <c:v>2.7100000443169847E-4</c:v>
                </c:pt>
                <c:pt idx="79">
                  <c:v>4.0916000070865266E-3</c:v>
                </c:pt>
                <c:pt idx="80">
                  <c:v>6.2342000019270927E-3</c:v>
                </c:pt>
                <c:pt idx="81">
                  <c:v>1.3036000018473715E-3</c:v>
                </c:pt>
                <c:pt idx="82">
                  <c:v>5.2020000002812594E-3</c:v>
                </c:pt>
                <c:pt idx="83">
                  <c:v>3.2429999992018566E-3</c:v>
                </c:pt>
                <c:pt idx="85">
                  <c:v>-3.1755999953020364E-3</c:v>
                </c:pt>
                <c:pt idx="86">
                  <c:v>1.1824400004115887E-2</c:v>
                </c:pt>
                <c:pt idx="87">
                  <c:v>-9.1061999992234632E-3</c:v>
                </c:pt>
                <c:pt idx="88">
                  <c:v>-4.8953999939840287E-3</c:v>
                </c:pt>
                <c:pt idx="90">
                  <c:v>-5.7342000000062399E-3</c:v>
                </c:pt>
                <c:pt idx="91">
                  <c:v>6.2150000012479722E-3</c:v>
                </c:pt>
                <c:pt idx="92">
                  <c:v>-1.5206199997919612E-2</c:v>
                </c:pt>
                <c:pt idx="93">
                  <c:v>7.9379999806405976E-4</c:v>
                </c:pt>
                <c:pt idx="94">
                  <c:v>-2.2507999965455383E-3</c:v>
                </c:pt>
                <c:pt idx="95">
                  <c:v>-7.8963999985717237E-3</c:v>
                </c:pt>
                <c:pt idx="96">
                  <c:v>-6.3523999997414649E-3</c:v>
                </c:pt>
                <c:pt idx="97">
                  <c:v>-1.9260599998233374E-2</c:v>
                </c:pt>
                <c:pt idx="98">
                  <c:v>-1.2260599993169308E-2</c:v>
                </c:pt>
                <c:pt idx="99">
                  <c:v>-1.067200000397861E-2</c:v>
                </c:pt>
                <c:pt idx="102">
                  <c:v>-1.1910999994142912E-2</c:v>
                </c:pt>
                <c:pt idx="103">
                  <c:v>-1.9716000024345703E-3</c:v>
                </c:pt>
                <c:pt idx="106">
                  <c:v>2.8500000189524144E-4</c:v>
                </c:pt>
                <c:pt idx="107">
                  <c:v>1.2900000001536682E-4</c:v>
                </c:pt>
                <c:pt idx="108">
                  <c:v>-1.8077999920933507E-3</c:v>
                </c:pt>
                <c:pt idx="122">
                  <c:v>-1.2074199999915436E-2</c:v>
                </c:pt>
                <c:pt idx="123">
                  <c:v>-1.4033200000994839E-2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7C-4841-8081-2DA9D0A1BA99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'Active 1'!$D$21:$D$43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1'!$F$21:$F$980</c:f>
              <c:numCache>
                <c:formatCode>General</c:formatCode>
                <c:ptCount val="960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  <c:pt idx="187">
                  <c:v>22043.5</c:v>
                </c:pt>
                <c:pt idx="188">
                  <c:v>22060</c:v>
                </c:pt>
                <c:pt idx="189">
                  <c:v>22540.5</c:v>
                </c:pt>
                <c:pt idx="190">
                  <c:v>22545</c:v>
                </c:pt>
                <c:pt idx="191">
                  <c:v>22549</c:v>
                </c:pt>
                <c:pt idx="192">
                  <c:v>22557</c:v>
                </c:pt>
                <c:pt idx="193">
                  <c:v>22580.5</c:v>
                </c:pt>
                <c:pt idx="194">
                  <c:v>22956</c:v>
                </c:pt>
                <c:pt idx="195">
                  <c:v>23057</c:v>
                </c:pt>
                <c:pt idx="196">
                  <c:v>23203</c:v>
                </c:pt>
                <c:pt idx="197">
                  <c:v>23468.5</c:v>
                </c:pt>
                <c:pt idx="198">
                  <c:v>23491</c:v>
                </c:pt>
                <c:pt idx="199">
                  <c:v>23541.5</c:v>
                </c:pt>
                <c:pt idx="200">
                  <c:v>23602</c:v>
                </c:pt>
                <c:pt idx="201">
                  <c:v>23613</c:v>
                </c:pt>
                <c:pt idx="202">
                  <c:v>23624</c:v>
                </c:pt>
                <c:pt idx="203">
                  <c:v>23657</c:v>
                </c:pt>
                <c:pt idx="204">
                  <c:v>24006</c:v>
                </c:pt>
                <c:pt idx="205">
                  <c:v>24043</c:v>
                </c:pt>
                <c:pt idx="206">
                  <c:v>24059</c:v>
                </c:pt>
                <c:pt idx="207">
                  <c:v>24099</c:v>
                </c:pt>
                <c:pt idx="208">
                  <c:v>24519</c:v>
                </c:pt>
                <c:pt idx="209">
                  <c:v>24742</c:v>
                </c:pt>
                <c:pt idx="210">
                  <c:v>25003</c:v>
                </c:pt>
                <c:pt idx="211">
                  <c:v>25052</c:v>
                </c:pt>
                <c:pt idx="212">
                  <c:v>25576</c:v>
                </c:pt>
                <c:pt idx="213">
                  <c:v>25577.5</c:v>
                </c:pt>
                <c:pt idx="214">
                  <c:v>25588</c:v>
                </c:pt>
                <c:pt idx="215">
                  <c:v>25597</c:v>
                </c:pt>
                <c:pt idx="216">
                  <c:v>25660</c:v>
                </c:pt>
                <c:pt idx="217">
                  <c:v>26090</c:v>
                </c:pt>
                <c:pt idx="218">
                  <c:v>26201</c:v>
                </c:pt>
                <c:pt idx="219">
                  <c:v>26212</c:v>
                </c:pt>
                <c:pt idx="220">
                  <c:v>26223</c:v>
                </c:pt>
                <c:pt idx="221">
                  <c:v>26628</c:v>
                </c:pt>
              </c:numCache>
            </c:numRef>
          </c:xVal>
          <c:yVal>
            <c:numRef>
              <c:f>'Active 1'!$J$21:$J$980</c:f>
              <c:numCache>
                <c:formatCode>General</c:formatCode>
                <c:ptCount val="960"/>
                <c:pt idx="65">
                  <c:v>1.4360000204760581E-4</c:v>
                </c:pt>
                <c:pt idx="69">
                  <c:v>0</c:v>
                </c:pt>
                <c:pt idx="70">
                  <c:v>5.4560000717174262E-4</c:v>
                </c:pt>
                <c:pt idx="71">
                  <c:v>3.1398999999510124E-3</c:v>
                </c:pt>
                <c:pt idx="72">
                  <c:v>4.2399000012665056E-3</c:v>
                </c:pt>
                <c:pt idx="74">
                  <c:v>0</c:v>
                </c:pt>
                <c:pt idx="75">
                  <c:v>0</c:v>
                </c:pt>
                <c:pt idx="76">
                  <c:v>1.2999997125007212E-5</c:v>
                </c:pt>
                <c:pt idx="77">
                  <c:v>7.1659999957773834E-4</c:v>
                </c:pt>
                <c:pt idx="78">
                  <c:v>8.3679999806918204E-4</c:v>
                </c:pt>
                <c:pt idx="84">
                  <c:v>-1.4659999578725547E-4</c:v>
                </c:pt>
                <c:pt idx="89">
                  <c:v>-1.7403999954694882E-3</c:v>
                </c:pt>
                <c:pt idx="100">
                  <c:v>-3.4243999980390072E-3</c:v>
                </c:pt>
                <c:pt idx="101">
                  <c:v>-2.5700000041979365E-3</c:v>
                </c:pt>
                <c:pt idx="104">
                  <c:v>-1.4999997802078724E-5</c:v>
                </c:pt>
                <c:pt idx="105">
                  <c:v>-1.4999997802078724E-5</c:v>
                </c:pt>
                <c:pt idx="109">
                  <c:v>-1.7077999946195632E-3</c:v>
                </c:pt>
                <c:pt idx="110">
                  <c:v>-1.4663200003269594E-2</c:v>
                </c:pt>
                <c:pt idx="111">
                  <c:v>-1.3163199997507036E-2</c:v>
                </c:pt>
                <c:pt idx="112">
                  <c:v>-1.3839399995049462E-2</c:v>
                </c:pt>
                <c:pt idx="113">
                  <c:v>-1.3739399997575674E-2</c:v>
                </c:pt>
                <c:pt idx="114">
                  <c:v>-1.3893399998778477E-2</c:v>
                </c:pt>
                <c:pt idx="115">
                  <c:v>-1.3693399996554945E-2</c:v>
                </c:pt>
                <c:pt idx="116">
                  <c:v>-1.4616999993450008E-2</c:v>
                </c:pt>
                <c:pt idx="117">
                  <c:v>-1.4516999995976221E-2</c:v>
                </c:pt>
                <c:pt idx="118">
                  <c:v>-1.5267399998265319E-2</c:v>
                </c:pt>
                <c:pt idx="119">
                  <c:v>-1.4767399996344466E-2</c:v>
                </c:pt>
                <c:pt idx="120">
                  <c:v>-1.571459999831859E-2</c:v>
                </c:pt>
                <c:pt idx="121">
                  <c:v>-1.5614599993568845E-2</c:v>
                </c:pt>
                <c:pt idx="146">
                  <c:v>-1.3549200004490558E-2</c:v>
                </c:pt>
                <c:pt idx="151">
                  <c:v>-1.0614999999233987E-2</c:v>
                </c:pt>
                <c:pt idx="152">
                  <c:v>-9.7737999967648648E-3</c:v>
                </c:pt>
                <c:pt idx="153">
                  <c:v>-8.0263999989256263E-3</c:v>
                </c:pt>
                <c:pt idx="162">
                  <c:v>-5.2902000024914742E-3</c:v>
                </c:pt>
                <c:pt idx="167">
                  <c:v>-4.3726000003516674E-3</c:v>
                </c:pt>
                <c:pt idx="170">
                  <c:v>-1.4911999969626777E-3</c:v>
                </c:pt>
                <c:pt idx="173">
                  <c:v>-6.2999970396049321E-6</c:v>
                </c:pt>
                <c:pt idx="175">
                  <c:v>6.7719999788096175E-4</c:v>
                </c:pt>
                <c:pt idx="176">
                  <c:v>7.7200000669108704E-4</c:v>
                </c:pt>
                <c:pt idx="183">
                  <c:v>5.0310000369790941E-4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7C-4841-8081-2DA9D0A1BA99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'Active 1'!$D$21:$D$88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1'!$F$21:$F$980</c:f>
              <c:numCache>
                <c:formatCode>General</c:formatCode>
                <c:ptCount val="960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  <c:pt idx="187">
                  <c:v>22043.5</c:v>
                </c:pt>
                <c:pt idx="188">
                  <c:v>22060</c:v>
                </c:pt>
                <c:pt idx="189">
                  <c:v>22540.5</c:v>
                </c:pt>
                <c:pt idx="190">
                  <c:v>22545</c:v>
                </c:pt>
                <c:pt idx="191">
                  <c:v>22549</c:v>
                </c:pt>
                <c:pt idx="192">
                  <c:v>22557</c:v>
                </c:pt>
                <c:pt idx="193">
                  <c:v>22580.5</c:v>
                </c:pt>
                <c:pt idx="194">
                  <c:v>22956</c:v>
                </c:pt>
                <c:pt idx="195">
                  <c:v>23057</c:v>
                </c:pt>
                <c:pt idx="196">
                  <c:v>23203</c:v>
                </c:pt>
                <c:pt idx="197">
                  <c:v>23468.5</c:v>
                </c:pt>
                <c:pt idx="198">
                  <c:v>23491</c:v>
                </c:pt>
                <c:pt idx="199">
                  <c:v>23541.5</c:v>
                </c:pt>
                <c:pt idx="200">
                  <c:v>23602</c:v>
                </c:pt>
                <c:pt idx="201">
                  <c:v>23613</c:v>
                </c:pt>
                <c:pt idx="202">
                  <c:v>23624</c:v>
                </c:pt>
                <c:pt idx="203">
                  <c:v>23657</c:v>
                </c:pt>
                <c:pt idx="204">
                  <c:v>24006</c:v>
                </c:pt>
                <c:pt idx="205">
                  <c:v>24043</c:v>
                </c:pt>
                <c:pt idx="206">
                  <c:v>24059</c:v>
                </c:pt>
                <c:pt idx="207">
                  <c:v>24099</c:v>
                </c:pt>
                <c:pt idx="208">
                  <c:v>24519</c:v>
                </c:pt>
                <c:pt idx="209">
                  <c:v>24742</c:v>
                </c:pt>
                <c:pt idx="210">
                  <c:v>25003</c:v>
                </c:pt>
                <c:pt idx="211">
                  <c:v>25052</c:v>
                </c:pt>
                <c:pt idx="212">
                  <c:v>25576</c:v>
                </c:pt>
                <c:pt idx="213">
                  <c:v>25577.5</c:v>
                </c:pt>
                <c:pt idx="214">
                  <c:v>25588</c:v>
                </c:pt>
                <c:pt idx="215">
                  <c:v>25597</c:v>
                </c:pt>
                <c:pt idx="216">
                  <c:v>25660</c:v>
                </c:pt>
                <c:pt idx="217">
                  <c:v>26090</c:v>
                </c:pt>
                <c:pt idx="218">
                  <c:v>26201</c:v>
                </c:pt>
                <c:pt idx="219">
                  <c:v>26212</c:v>
                </c:pt>
                <c:pt idx="220">
                  <c:v>26223</c:v>
                </c:pt>
                <c:pt idx="221">
                  <c:v>26628</c:v>
                </c:pt>
              </c:numCache>
            </c:numRef>
          </c:xVal>
          <c:yVal>
            <c:numRef>
              <c:f>'Active 1'!$K$21:$K$980</c:f>
              <c:numCache>
                <c:formatCode>General</c:formatCode>
                <c:ptCount val="960"/>
                <c:pt idx="128">
                  <c:v>-1.3998000002175104E-2</c:v>
                </c:pt>
                <c:pt idx="129">
                  <c:v>-1.9757399997615721E-2</c:v>
                </c:pt>
                <c:pt idx="130">
                  <c:v>-1.983720000134781E-2</c:v>
                </c:pt>
                <c:pt idx="131">
                  <c:v>-1.9413399997574743E-2</c:v>
                </c:pt>
                <c:pt idx="132">
                  <c:v>-1.9655399999464862E-2</c:v>
                </c:pt>
                <c:pt idx="133">
                  <c:v>-1.9863199995597824E-2</c:v>
                </c:pt>
                <c:pt idx="134">
                  <c:v>-1.8511399997805711E-2</c:v>
                </c:pt>
                <c:pt idx="135">
                  <c:v>-1.9093799994152505E-2</c:v>
                </c:pt>
                <c:pt idx="136">
                  <c:v>-1.6199499994399957E-2</c:v>
                </c:pt>
                <c:pt idx="137">
                  <c:v>-1.8816599993442651E-2</c:v>
                </c:pt>
                <c:pt idx="138">
                  <c:v>-1.8633200001204386E-2</c:v>
                </c:pt>
                <c:pt idx="139">
                  <c:v>-1.8644600000698119E-2</c:v>
                </c:pt>
                <c:pt idx="140">
                  <c:v>-1.875859999563545E-2</c:v>
                </c:pt>
                <c:pt idx="141">
                  <c:v>-2.0801099999516737E-2</c:v>
                </c:pt>
                <c:pt idx="142">
                  <c:v>-1.8260199998621829E-2</c:v>
                </c:pt>
                <c:pt idx="143">
                  <c:v>-1.8094399994879495E-2</c:v>
                </c:pt>
                <c:pt idx="144">
                  <c:v>-1.5643999999156222E-2</c:v>
                </c:pt>
                <c:pt idx="145">
                  <c:v>-1.5183399998932146E-2</c:v>
                </c:pt>
                <c:pt idx="148">
                  <c:v>-3.1425999914063141E-3</c:v>
                </c:pt>
                <c:pt idx="149">
                  <c:v>-1.1980999996012542E-2</c:v>
                </c:pt>
                <c:pt idx="150">
                  <c:v>-1.0046600000350736E-2</c:v>
                </c:pt>
                <c:pt idx="154">
                  <c:v>-1.0618999993312173E-2</c:v>
                </c:pt>
                <c:pt idx="155">
                  <c:v>-6.840999994892627E-3</c:v>
                </c:pt>
                <c:pt idx="156">
                  <c:v>-7.6749999934691004E-3</c:v>
                </c:pt>
                <c:pt idx="157">
                  <c:v>-7.313999994948972E-3</c:v>
                </c:pt>
                <c:pt idx="159">
                  <c:v>-6.4719999936642125E-3</c:v>
                </c:pt>
                <c:pt idx="160">
                  <c:v>-5.444599999464117E-3</c:v>
                </c:pt>
                <c:pt idx="161">
                  <c:v>-5.9787999925902113E-3</c:v>
                </c:pt>
                <c:pt idx="163">
                  <c:v>-6.2784000037936494E-3</c:v>
                </c:pt>
                <c:pt idx="164">
                  <c:v>-2.996399998664856E-3</c:v>
                </c:pt>
                <c:pt idx="165">
                  <c:v>-2.4964000040199608E-3</c:v>
                </c:pt>
                <c:pt idx="166">
                  <c:v>-4.4191999986651354E-3</c:v>
                </c:pt>
                <c:pt idx="168">
                  <c:v>-4.9171999999089167E-3</c:v>
                </c:pt>
                <c:pt idx="169">
                  <c:v>-4.1950000013457611E-3</c:v>
                </c:pt>
                <c:pt idx="171">
                  <c:v>-1.5472000013687648E-3</c:v>
                </c:pt>
                <c:pt idx="172">
                  <c:v>-1.6068000040831976E-3</c:v>
                </c:pt>
                <c:pt idx="174">
                  <c:v>-1.2540000025182962E-3</c:v>
                </c:pt>
                <c:pt idx="177">
                  <c:v>-3.8759999733883888E-4</c:v>
                </c:pt>
                <c:pt idx="178">
                  <c:v>1.9994000031147152E-3</c:v>
                </c:pt>
                <c:pt idx="179">
                  <c:v>-3.8020999927539378E-3</c:v>
                </c:pt>
                <c:pt idx="180">
                  <c:v>1.2400007108226418E-5</c:v>
                </c:pt>
                <c:pt idx="181">
                  <c:v>5.2519999735523015E-4</c:v>
                </c:pt>
                <c:pt idx="182">
                  <c:v>3.2081000026664697E-3</c:v>
                </c:pt>
                <c:pt idx="184">
                  <c:v>-2.1787999939988367E-3</c:v>
                </c:pt>
                <c:pt idx="185">
                  <c:v>-1.5882000006968156E-3</c:v>
                </c:pt>
                <c:pt idx="186">
                  <c:v>-1.2305999989621341E-3</c:v>
                </c:pt>
                <c:pt idx="187">
                  <c:v>-1.5959000011207536E-3</c:v>
                </c:pt>
                <c:pt idx="188">
                  <c:v>-8.3999999333173037E-5</c:v>
                </c:pt>
                <c:pt idx="189">
                  <c:v>-6.161700002849102E-3</c:v>
                </c:pt>
                <c:pt idx="190">
                  <c:v>8.7000007624737918E-5</c:v>
                </c:pt>
                <c:pt idx="191">
                  <c:v>3.4140000207116827E-4</c:v>
                </c:pt>
                <c:pt idx="192">
                  <c:v>3.502000035950914E-4</c:v>
                </c:pt>
                <c:pt idx="193">
                  <c:v>-3.2176999957300723E-3</c:v>
                </c:pt>
                <c:pt idx="194">
                  <c:v>1.6016000008676201E-3</c:v>
                </c:pt>
                <c:pt idx="195">
                  <c:v>2.8501999986474402E-3</c:v>
                </c:pt>
                <c:pt idx="196">
                  <c:v>2.785800003039185E-3</c:v>
                </c:pt>
                <c:pt idx="197">
                  <c:v>5.12909991084598E-3</c:v>
                </c:pt>
                <c:pt idx="198">
                  <c:v>2.6025999977719039E-3</c:v>
                </c:pt>
                <c:pt idx="199">
                  <c:v>2.8268999958527274E-3</c:v>
                </c:pt>
                <c:pt idx="200">
                  <c:v>3.8372000053641386E-3</c:v>
                </c:pt>
                <c:pt idx="201">
                  <c:v>3.7117999963811599E-3</c:v>
                </c:pt>
                <c:pt idx="202">
                  <c:v>4.0864000038709491E-3</c:v>
                </c:pt>
                <c:pt idx="203">
                  <c:v>2.3101999977370724E-3</c:v>
                </c:pt>
                <c:pt idx="204">
                  <c:v>3.5315999994054437E-3</c:v>
                </c:pt>
                <c:pt idx="205">
                  <c:v>4.1098000001511537E-3</c:v>
                </c:pt>
                <c:pt idx="206">
                  <c:v>4.36739999713609E-3</c:v>
                </c:pt>
                <c:pt idx="207">
                  <c:v>4.3714000057661906E-3</c:v>
                </c:pt>
                <c:pt idx="208">
                  <c:v>3.3833999987109564E-3</c:v>
                </c:pt>
                <c:pt idx="209">
                  <c:v>3.9412000041920692E-3</c:v>
                </c:pt>
                <c:pt idx="210">
                  <c:v>4.5658000017283484E-3</c:v>
                </c:pt>
                <c:pt idx="211">
                  <c:v>3.9071999999578111E-3</c:v>
                </c:pt>
                <c:pt idx="212">
                  <c:v>5.4335999957402237E-3</c:v>
                </c:pt>
                <c:pt idx="213">
                  <c:v>5.3164999990258366E-3</c:v>
                </c:pt>
                <c:pt idx="214">
                  <c:v>7.496800142689608E-3</c:v>
                </c:pt>
                <c:pt idx="215">
                  <c:v>3.994200007582549E-3</c:v>
                </c:pt>
                <c:pt idx="216">
                  <c:v>3.6760000075446442E-3</c:v>
                </c:pt>
                <c:pt idx="217">
                  <c:v>3.6739999995916151E-3</c:v>
                </c:pt>
                <c:pt idx="218">
                  <c:v>1.8085999981849454E-3</c:v>
                </c:pt>
                <c:pt idx="219">
                  <c:v>3.1832000095164403E-3</c:v>
                </c:pt>
                <c:pt idx="220">
                  <c:v>3.1577998452121392E-3</c:v>
                </c:pt>
                <c:pt idx="221">
                  <c:v>-3.5919999936595559E-4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F7C-4841-8081-2DA9D0A1BA99}"/>
            </c:ext>
          </c:extLst>
        </c:ser>
        <c:ser>
          <c:idx val="5"/>
          <c:order val="4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'Active 1'!$D$21:$D$88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1'!$F$21:$F$980</c:f>
              <c:numCache>
                <c:formatCode>General</c:formatCode>
                <c:ptCount val="960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  <c:pt idx="187">
                  <c:v>22043.5</c:v>
                </c:pt>
                <c:pt idx="188">
                  <c:v>22060</c:v>
                </c:pt>
                <c:pt idx="189">
                  <c:v>22540.5</c:v>
                </c:pt>
                <c:pt idx="190">
                  <c:v>22545</c:v>
                </c:pt>
                <c:pt idx="191">
                  <c:v>22549</c:v>
                </c:pt>
                <c:pt idx="192">
                  <c:v>22557</c:v>
                </c:pt>
                <c:pt idx="193">
                  <c:v>22580.5</c:v>
                </c:pt>
                <c:pt idx="194">
                  <c:v>22956</c:v>
                </c:pt>
                <c:pt idx="195">
                  <c:v>23057</c:v>
                </c:pt>
                <c:pt idx="196">
                  <c:v>23203</c:v>
                </c:pt>
                <c:pt idx="197">
                  <c:v>23468.5</c:v>
                </c:pt>
                <c:pt idx="198">
                  <c:v>23491</c:v>
                </c:pt>
                <c:pt idx="199">
                  <c:v>23541.5</c:v>
                </c:pt>
                <c:pt idx="200">
                  <c:v>23602</c:v>
                </c:pt>
                <c:pt idx="201">
                  <c:v>23613</c:v>
                </c:pt>
                <c:pt idx="202">
                  <c:v>23624</c:v>
                </c:pt>
                <c:pt idx="203">
                  <c:v>23657</c:v>
                </c:pt>
                <c:pt idx="204">
                  <c:v>24006</c:v>
                </c:pt>
                <c:pt idx="205">
                  <c:v>24043</c:v>
                </c:pt>
                <c:pt idx="206">
                  <c:v>24059</c:v>
                </c:pt>
                <c:pt idx="207">
                  <c:v>24099</c:v>
                </c:pt>
                <c:pt idx="208">
                  <c:v>24519</c:v>
                </c:pt>
                <c:pt idx="209">
                  <c:v>24742</c:v>
                </c:pt>
                <c:pt idx="210">
                  <c:v>25003</c:v>
                </c:pt>
                <c:pt idx="211">
                  <c:v>25052</c:v>
                </c:pt>
                <c:pt idx="212">
                  <c:v>25576</c:v>
                </c:pt>
                <c:pt idx="213">
                  <c:v>25577.5</c:v>
                </c:pt>
                <c:pt idx="214">
                  <c:v>25588</c:v>
                </c:pt>
                <c:pt idx="215">
                  <c:v>25597</c:v>
                </c:pt>
                <c:pt idx="216">
                  <c:v>25660</c:v>
                </c:pt>
                <c:pt idx="217">
                  <c:v>26090</c:v>
                </c:pt>
                <c:pt idx="218">
                  <c:v>26201</c:v>
                </c:pt>
                <c:pt idx="219">
                  <c:v>26212</c:v>
                </c:pt>
                <c:pt idx="220">
                  <c:v>26223</c:v>
                </c:pt>
                <c:pt idx="221">
                  <c:v>26628</c:v>
                </c:pt>
              </c:numCache>
            </c:numRef>
          </c:xVal>
          <c:yVal>
            <c:numRef>
              <c:f>'Active 1'!$M$21:$M$980</c:f>
              <c:numCache>
                <c:formatCode>General</c:formatCode>
                <c:ptCount val="9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F7C-4841-8081-2DA9D0A1BA99}"/>
            </c:ext>
          </c:extLst>
        </c:ser>
        <c:ser>
          <c:idx val="6"/>
          <c:order val="5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'Active 1'!$D$21:$D$88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1'!$F$21:$F$980</c:f>
              <c:numCache>
                <c:formatCode>General</c:formatCode>
                <c:ptCount val="960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  <c:pt idx="187">
                  <c:v>22043.5</c:v>
                </c:pt>
                <c:pt idx="188">
                  <c:v>22060</c:v>
                </c:pt>
                <c:pt idx="189">
                  <c:v>22540.5</c:v>
                </c:pt>
                <c:pt idx="190">
                  <c:v>22545</c:v>
                </c:pt>
                <c:pt idx="191">
                  <c:v>22549</c:v>
                </c:pt>
                <c:pt idx="192">
                  <c:v>22557</c:v>
                </c:pt>
                <c:pt idx="193">
                  <c:v>22580.5</c:v>
                </c:pt>
                <c:pt idx="194">
                  <c:v>22956</c:v>
                </c:pt>
                <c:pt idx="195">
                  <c:v>23057</c:v>
                </c:pt>
                <c:pt idx="196">
                  <c:v>23203</c:v>
                </c:pt>
                <c:pt idx="197">
                  <c:v>23468.5</c:v>
                </c:pt>
                <c:pt idx="198">
                  <c:v>23491</c:v>
                </c:pt>
                <c:pt idx="199">
                  <c:v>23541.5</c:v>
                </c:pt>
                <c:pt idx="200">
                  <c:v>23602</c:v>
                </c:pt>
                <c:pt idx="201">
                  <c:v>23613</c:v>
                </c:pt>
                <c:pt idx="202">
                  <c:v>23624</c:v>
                </c:pt>
                <c:pt idx="203">
                  <c:v>23657</c:v>
                </c:pt>
                <c:pt idx="204">
                  <c:v>24006</c:v>
                </c:pt>
                <c:pt idx="205">
                  <c:v>24043</c:v>
                </c:pt>
                <c:pt idx="206">
                  <c:v>24059</c:v>
                </c:pt>
                <c:pt idx="207">
                  <c:v>24099</c:v>
                </c:pt>
                <c:pt idx="208">
                  <c:v>24519</c:v>
                </c:pt>
                <c:pt idx="209">
                  <c:v>24742</c:v>
                </c:pt>
                <c:pt idx="210">
                  <c:v>25003</c:v>
                </c:pt>
                <c:pt idx="211">
                  <c:v>25052</c:v>
                </c:pt>
                <c:pt idx="212">
                  <c:v>25576</c:v>
                </c:pt>
                <c:pt idx="213">
                  <c:v>25577.5</c:v>
                </c:pt>
                <c:pt idx="214">
                  <c:v>25588</c:v>
                </c:pt>
                <c:pt idx="215">
                  <c:v>25597</c:v>
                </c:pt>
                <c:pt idx="216">
                  <c:v>25660</c:v>
                </c:pt>
                <c:pt idx="217">
                  <c:v>26090</c:v>
                </c:pt>
                <c:pt idx="218">
                  <c:v>26201</c:v>
                </c:pt>
                <c:pt idx="219">
                  <c:v>26212</c:v>
                </c:pt>
                <c:pt idx="220">
                  <c:v>26223</c:v>
                </c:pt>
                <c:pt idx="221">
                  <c:v>26628</c:v>
                </c:pt>
              </c:numCache>
            </c:numRef>
          </c:xVal>
          <c:yVal>
            <c:numRef>
              <c:f>'Active 1'!$N$21:$N$980</c:f>
              <c:numCache>
                <c:formatCode>General</c:formatCode>
                <c:ptCount val="9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F7C-4841-8081-2DA9D0A1BA99}"/>
            </c:ext>
          </c:extLst>
        </c:ser>
        <c:ser>
          <c:idx val="7"/>
          <c:order val="6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'Active 1'!$F$21:$F$980</c:f>
              <c:numCache>
                <c:formatCode>General</c:formatCode>
                <c:ptCount val="960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  <c:pt idx="187">
                  <c:v>22043.5</c:v>
                </c:pt>
                <c:pt idx="188">
                  <c:v>22060</c:v>
                </c:pt>
                <c:pt idx="189">
                  <c:v>22540.5</c:v>
                </c:pt>
                <c:pt idx="190">
                  <c:v>22545</c:v>
                </c:pt>
                <c:pt idx="191">
                  <c:v>22549</c:v>
                </c:pt>
                <c:pt idx="192">
                  <c:v>22557</c:v>
                </c:pt>
                <c:pt idx="193">
                  <c:v>22580.5</c:v>
                </c:pt>
                <c:pt idx="194">
                  <c:v>22956</c:v>
                </c:pt>
                <c:pt idx="195">
                  <c:v>23057</c:v>
                </c:pt>
                <c:pt idx="196">
                  <c:v>23203</c:v>
                </c:pt>
                <c:pt idx="197">
                  <c:v>23468.5</c:v>
                </c:pt>
                <c:pt idx="198">
                  <c:v>23491</c:v>
                </c:pt>
                <c:pt idx="199">
                  <c:v>23541.5</c:v>
                </c:pt>
                <c:pt idx="200">
                  <c:v>23602</c:v>
                </c:pt>
                <c:pt idx="201">
                  <c:v>23613</c:v>
                </c:pt>
                <c:pt idx="202">
                  <c:v>23624</c:v>
                </c:pt>
                <c:pt idx="203">
                  <c:v>23657</c:v>
                </c:pt>
                <c:pt idx="204">
                  <c:v>24006</c:v>
                </c:pt>
                <c:pt idx="205">
                  <c:v>24043</c:v>
                </c:pt>
                <c:pt idx="206">
                  <c:v>24059</c:v>
                </c:pt>
                <c:pt idx="207">
                  <c:v>24099</c:v>
                </c:pt>
                <c:pt idx="208">
                  <c:v>24519</c:v>
                </c:pt>
                <c:pt idx="209">
                  <c:v>24742</c:v>
                </c:pt>
                <c:pt idx="210">
                  <c:v>25003</c:v>
                </c:pt>
                <c:pt idx="211">
                  <c:v>25052</c:v>
                </c:pt>
                <c:pt idx="212">
                  <c:v>25576</c:v>
                </c:pt>
                <c:pt idx="213">
                  <c:v>25577.5</c:v>
                </c:pt>
                <c:pt idx="214">
                  <c:v>25588</c:v>
                </c:pt>
                <c:pt idx="215">
                  <c:v>25597</c:v>
                </c:pt>
                <c:pt idx="216">
                  <c:v>25660</c:v>
                </c:pt>
                <c:pt idx="217">
                  <c:v>26090</c:v>
                </c:pt>
                <c:pt idx="218">
                  <c:v>26201</c:v>
                </c:pt>
                <c:pt idx="219">
                  <c:v>26212</c:v>
                </c:pt>
                <c:pt idx="220">
                  <c:v>26223</c:v>
                </c:pt>
                <c:pt idx="221">
                  <c:v>26628</c:v>
                </c:pt>
              </c:numCache>
            </c:numRef>
          </c:xVal>
          <c:yVal>
            <c:numRef>
              <c:f>'Active 1'!$O$21:$O$980</c:f>
              <c:numCache>
                <c:formatCode>General</c:formatCode>
                <c:ptCount val="960"/>
                <c:pt idx="0">
                  <c:v>-4.0037919764317448E-2</c:v>
                </c:pt>
                <c:pt idx="1">
                  <c:v>-3.8517192681964227E-2</c:v>
                </c:pt>
                <c:pt idx="2">
                  <c:v>-3.3632061328705887E-2</c:v>
                </c:pt>
                <c:pt idx="3">
                  <c:v>-3.199360053675112E-2</c:v>
                </c:pt>
                <c:pt idx="4">
                  <c:v>-3.1975613442228663E-2</c:v>
                </c:pt>
                <c:pt idx="5">
                  <c:v>-3.1972343061406394E-2</c:v>
                </c:pt>
                <c:pt idx="6">
                  <c:v>-3.19576263477062E-2</c:v>
                </c:pt>
                <c:pt idx="7">
                  <c:v>-3.1903665064138831E-2</c:v>
                </c:pt>
                <c:pt idx="8">
                  <c:v>-3.1894671516877603E-2</c:v>
                </c:pt>
                <c:pt idx="9">
                  <c:v>-3.1876684422355146E-2</c:v>
                </c:pt>
                <c:pt idx="10">
                  <c:v>-3.1825993519610039E-2</c:v>
                </c:pt>
                <c:pt idx="11">
                  <c:v>-3.1813729591526542E-2</c:v>
                </c:pt>
                <c:pt idx="12">
                  <c:v>-3.1162923807895808E-2</c:v>
                </c:pt>
                <c:pt idx="13">
                  <c:v>-3.1132672785289858E-2</c:v>
                </c:pt>
                <c:pt idx="14">
                  <c:v>-3.1072988335283519E-2</c:v>
                </c:pt>
                <c:pt idx="15">
                  <c:v>-3.1063994788022291E-2</c:v>
                </c:pt>
                <c:pt idx="16">
                  <c:v>-3.1046007693499834E-2</c:v>
                </c:pt>
                <c:pt idx="17">
                  <c:v>-3.1037014146238606E-2</c:v>
                </c:pt>
                <c:pt idx="18">
                  <c:v>-3.1001039957193693E-2</c:v>
                </c:pt>
                <c:pt idx="19">
                  <c:v>-3.0974059315410005E-2</c:v>
                </c:pt>
                <c:pt idx="20">
                  <c:v>-3.097078893458774E-2</c:v>
                </c:pt>
                <c:pt idx="21">
                  <c:v>-3.0771295704429574E-2</c:v>
                </c:pt>
                <c:pt idx="22">
                  <c:v>-3.0741044681823624E-2</c:v>
                </c:pt>
                <c:pt idx="23">
                  <c:v>-3.0729598348945696E-2</c:v>
                </c:pt>
                <c:pt idx="24">
                  <c:v>-3.0708340873600973E-2</c:v>
                </c:pt>
                <c:pt idx="25">
                  <c:v>-3.0702617707162011E-2</c:v>
                </c:pt>
                <c:pt idx="26">
                  <c:v>-3.0699347326339745E-2</c:v>
                </c:pt>
                <c:pt idx="27">
                  <c:v>-3.060941185372746E-2</c:v>
                </c:pt>
                <c:pt idx="28">
                  <c:v>-3.0582431211943772E-2</c:v>
                </c:pt>
                <c:pt idx="29">
                  <c:v>-3.0031372043392117E-2</c:v>
                </c:pt>
                <c:pt idx="30">
                  <c:v>-2.6241000670386982E-2</c:v>
                </c:pt>
                <c:pt idx="31">
                  <c:v>-2.6208296862164335E-2</c:v>
                </c:pt>
                <c:pt idx="32">
                  <c:v>-2.5846102186098487E-2</c:v>
                </c:pt>
                <c:pt idx="33">
                  <c:v>-2.5822391925137064E-2</c:v>
                </c:pt>
                <c:pt idx="34">
                  <c:v>-2.5788461724106065E-2</c:v>
                </c:pt>
                <c:pt idx="35">
                  <c:v>-2.5780694569653186E-2</c:v>
                </c:pt>
                <c:pt idx="36">
                  <c:v>-2.5708746191563357E-2</c:v>
                </c:pt>
                <c:pt idx="37">
                  <c:v>-2.5389066466186952E-2</c:v>
                </c:pt>
                <c:pt idx="38">
                  <c:v>-2.536535620522553E-2</c:v>
                </c:pt>
                <c:pt idx="39">
                  <c:v>-2.536535620522553E-2</c:v>
                </c:pt>
                <c:pt idx="40">
                  <c:v>-2.5362085824403267E-2</c:v>
                </c:pt>
                <c:pt idx="41">
                  <c:v>-2.5009702290804212E-2</c:v>
                </c:pt>
                <c:pt idx="42">
                  <c:v>-2.5009702290804212E-2</c:v>
                </c:pt>
                <c:pt idx="43">
                  <c:v>-2.4919766818191927E-2</c:v>
                </c:pt>
                <c:pt idx="44">
                  <c:v>-2.4596816711993257E-2</c:v>
                </c:pt>
                <c:pt idx="45">
                  <c:v>-2.4591093545554291E-2</c:v>
                </c:pt>
                <c:pt idx="46">
                  <c:v>-2.4582099998293062E-2</c:v>
                </c:pt>
                <c:pt idx="47">
                  <c:v>-2.4223993298255045E-2</c:v>
                </c:pt>
                <c:pt idx="48">
                  <c:v>-2.4220722917432783E-2</c:v>
                </c:pt>
                <c:pt idx="49">
                  <c:v>-2.4193742275649095E-2</c:v>
                </c:pt>
                <c:pt idx="50">
                  <c:v>-2.4190471894826829E-2</c:v>
                </c:pt>
                <c:pt idx="51">
                  <c:v>-2.4147139348931819E-2</c:v>
                </c:pt>
                <c:pt idx="52">
                  <c:v>-2.3749788079026619E-2</c:v>
                </c:pt>
                <c:pt idx="53">
                  <c:v>-2.3384323022138508E-2</c:v>
                </c:pt>
                <c:pt idx="54">
                  <c:v>-2.335979516597152E-2</c:v>
                </c:pt>
                <c:pt idx="55">
                  <c:v>-2.3336084905010098E-2</c:v>
                </c:pt>
                <c:pt idx="56">
                  <c:v>-2.2932192873460371E-2</c:v>
                </c:pt>
                <c:pt idx="57">
                  <c:v>-2.2556099078899897E-2</c:v>
                </c:pt>
                <c:pt idx="58">
                  <c:v>-2.2523395270677246E-2</c:v>
                </c:pt>
                <c:pt idx="59">
                  <c:v>-2.2397485609020044E-2</c:v>
                </c:pt>
                <c:pt idx="60">
                  <c:v>-2.2135037548033278E-2</c:v>
                </c:pt>
                <c:pt idx="61">
                  <c:v>-2.1854602392524056E-2</c:v>
                </c:pt>
                <c:pt idx="62">
                  <c:v>-2.1662467519215987E-2</c:v>
                </c:pt>
                <c:pt idx="63">
                  <c:v>-2.1337064627400617E-2</c:v>
                </c:pt>
                <c:pt idx="64">
                  <c:v>-2.0957700452017877E-2</c:v>
                </c:pt>
                <c:pt idx="65">
                  <c:v>-1.760228972837399E-2</c:v>
                </c:pt>
                <c:pt idx="66">
                  <c:v>-1.7162423507779346E-2</c:v>
                </c:pt>
                <c:pt idx="67">
                  <c:v>-1.7162423507779346E-2</c:v>
                </c:pt>
                <c:pt idx="68">
                  <c:v>-1.7145254008462455E-2</c:v>
                </c:pt>
                <c:pt idx="69">
                  <c:v>-1.7136260461201227E-2</c:v>
                </c:pt>
                <c:pt idx="70">
                  <c:v>-1.7136260461201227E-2</c:v>
                </c:pt>
                <c:pt idx="71">
                  <c:v>-1.7135851663598444E-2</c:v>
                </c:pt>
                <c:pt idx="72">
                  <c:v>-1.7135851663598444E-2</c:v>
                </c:pt>
                <c:pt idx="73">
                  <c:v>-1.7132990080378961E-2</c:v>
                </c:pt>
                <c:pt idx="74">
                  <c:v>-1.7100695069759093E-2</c:v>
                </c:pt>
                <c:pt idx="75">
                  <c:v>-1.7097424688936828E-2</c:v>
                </c:pt>
                <c:pt idx="76">
                  <c:v>-1.6352186659063194E-2</c:v>
                </c:pt>
                <c:pt idx="77">
                  <c:v>-1.6330929183718468E-2</c:v>
                </c:pt>
                <c:pt idx="78">
                  <c:v>-1.6325206017279506E-2</c:v>
                </c:pt>
                <c:pt idx="79">
                  <c:v>-1.5819932180239565E-2</c:v>
                </c:pt>
                <c:pt idx="80">
                  <c:v>-1.550025245486316E-2</c:v>
                </c:pt>
                <c:pt idx="81">
                  <c:v>-1.547654219390174E-2</c:v>
                </c:pt>
                <c:pt idx="82">
                  <c:v>-1.5440568004856823E-2</c:v>
                </c:pt>
                <c:pt idx="83">
                  <c:v>-1.5084914090435504E-2</c:v>
                </c:pt>
                <c:pt idx="84">
                  <c:v>-1.4705549915052765E-2</c:v>
                </c:pt>
                <c:pt idx="85">
                  <c:v>-1.4309016240353134E-2</c:v>
                </c:pt>
                <c:pt idx="86">
                  <c:v>-1.4309016240353134E-2</c:v>
                </c:pt>
                <c:pt idx="87">
                  <c:v>-1.4285305979391713E-2</c:v>
                </c:pt>
                <c:pt idx="88">
                  <c:v>-1.3812735950574421E-2</c:v>
                </c:pt>
                <c:pt idx="89">
                  <c:v>-1.3465257988208764E-2</c:v>
                </c:pt>
                <c:pt idx="90">
                  <c:v>-1.3451358869714138E-2</c:v>
                </c:pt>
                <c:pt idx="91">
                  <c:v>-1.3433371775191681E-2</c:v>
                </c:pt>
                <c:pt idx="92">
                  <c:v>-1.3058913171042338E-2</c:v>
                </c:pt>
                <c:pt idx="93">
                  <c:v>-1.3058913171042338E-2</c:v>
                </c:pt>
                <c:pt idx="94">
                  <c:v>-1.3027026958025253E-2</c:v>
                </c:pt>
                <c:pt idx="95">
                  <c:v>-1.3023756577202989E-2</c:v>
                </c:pt>
                <c:pt idx="96">
                  <c:v>-1.2991052768980339E-2</c:v>
                </c:pt>
                <c:pt idx="97">
                  <c:v>-1.2653385949081478E-2</c:v>
                </c:pt>
                <c:pt idx="98">
                  <c:v>-1.2653385949081478E-2</c:v>
                </c:pt>
                <c:pt idx="99">
                  <c:v>-1.2652568353875911E-2</c:v>
                </c:pt>
                <c:pt idx="100">
                  <c:v>-1.259860707030854E-2</c:v>
                </c:pt>
                <c:pt idx="101">
                  <c:v>-1.2595336689486274E-2</c:v>
                </c:pt>
                <c:pt idx="102">
                  <c:v>-1.2133395398341344E-2</c:v>
                </c:pt>
                <c:pt idx="103">
                  <c:v>-1.1741767294875111E-2</c:v>
                </c:pt>
                <c:pt idx="104">
                  <c:v>-1.1430263521554369E-2</c:v>
                </c:pt>
                <c:pt idx="105">
                  <c:v>-1.1430263521554369E-2</c:v>
                </c:pt>
                <c:pt idx="106">
                  <c:v>-1.1430263521554369E-2</c:v>
                </c:pt>
                <c:pt idx="107">
                  <c:v>-1.0988762110548594E-2</c:v>
                </c:pt>
                <c:pt idx="108">
                  <c:v>-1.0978950968081798E-2</c:v>
                </c:pt>
                <c:pt idx="109">
                  <c:v>-1.0978950968081798E-2</c:v>
                </c:pt>
                <c:pt idx="110">
                  <c:v>-8.1492539616170069E-3</c:v>
                </c:pt>
                <c:pt idx="111">
                  <c:v>-8.1492539616170069E-3</c:v>
                </c:pt>
                <c:pt idx="112">
                  <c:v>-8.1222733198333206E-3</c:v>
                </c:pt>
                <c:pt idx="113">
                  <c:v>-8.1222733198333206E-3</c:v>
                </c:pt>
                <c:pt idx="114">
                  <c:v>-8.0323378472210334E-3</c:v>
                </c:pt>
                <c:pt idx="115">
                  <c:v>-8.0323378472210334E-3</c:v>
                </c:pt>
                <c:pt idx="116">
                  <c:v>-7.3995191581127558E-3</c:v>
                </c:pt>
                <c:pt idx="117">
                  <c:v>-7.3995191581127558E-3</c:v>
                </c:pt>
                <c:pt idx="118">
                  <c:v>-7.2883262101557465E-3</c:v>
                </c:pt>
                <c:pt idx="119">
                  <c:v>-7.2883262101557465E-3</c:v>
                </c:pt>
                <c:pt idx="120">
                  <c:v>-6.8402840375054418E-3</c:v>
                </c:pt>
                <c:pt idx="121">
                  <c:v>-6.8402840375054418E-3</c:v>
                </c:pt>
                <c:pt idx="122">
                  <c:v>-6.8288377046275134E-3</c:v>
                </c:pt>
                <c:pt idx="123">
                  <c:v>-6.473183790206196E-3</c:v>
                </c:pt>
                <c:pt idx="124">
                  <c:v>-6.0791029011232622E-3</c:v>
                </c:pt>
                <c:pt idx="125">
                  <c:v>-6.070109353862034E-3</c:v>
                </c:pt>
                <c:pt idx="126">
                  <c:v>-5.308110622274289E-3</c:v>
                </c:pt>
                <c:pt idx="127">
                  <c:v>-4.81755349893454E-3</c:v>
                </c:pt>
                <c:pt idx="128">
                  <c:v>-4.8118303324955758E-3</c:v>
                </c:pt>
                <c:pt idx="129">
                  <c:v>-4.5493822715088096E-3</c:v>
                </c:pt>
                <c:pt idx="130">
                  <c:v>-4.5436591050698454E-3</c:v>
                </c:pt>
                <c:pt idx="131">
                  <c:v>-4.5166784632861591E-3</c:v>
                </c:pt>
                <c:pt idx="132">
                  <c:v>-4.4921506071191712E-3</c:v>
                </c:pt>
                <c:pt idx="133">
                  <c:v>-4.4700755365688835E-3</c:v>
                </c:pt>
                <c:pt idx="134">
                  <c:v>-4.4594467988965224E-3</c:v>
                </c:pt>
                <c:pt idx="135">
                  <c:v>-4.4463652756074612E-3</c:v>
                </c:pt>
                <c:pt idx="136">
                  <c:v>-4.4459564780046784E-3</c:v>
                </c:pt>
                <c:pt idx="137">
                  <c:v>-4.4447300851963301E-3</c:v>
                </c:pt>
                <c:pt idx="138">
                  <c:v>-4.4291957762905704E-3</c:v>
                </c:pt>
                <c:pt idx="139">
                  <c:v>-4.4283781810850048E-3</c:v>
                </c:pt>
                <c:pt idx="140">
                  <c:v>-4.4202022290293422E-3</c:v>
                </c:pt>
                <c:pt idx="141">
                  <c:v>-4.4099822889597639E-3</c:v>
                </c:pt>
                <c:pt idx="142">
                  <c:v>-4.3842280399844277E-3</c:v>
                </c:pt>
                <c:pt idx="143">
                  <c:v>-4.3817752543677275E-3</c:v>
                </c:pt>
                <c:pt idx="144">
                  <c:v>-4.0841705995416124E-3</c:v>
                </c:pt>
                <c:pt idx="145">
                  <c:v>-4.0670011002247215E-3</c:v>
                </c:pt>
                <c:pt idx="146">
                  <c:v>-3.6606562830582955E-3</c:v>
                </c:pt>
                <c:pt idx="147">
                  <c:v>-3.6361284268913076E-3</c:v>
                </c:pt>
                <c:pt idx="148">
                  <c:v>-3.5535513111291175E-3</c:v>
                </c:pt>
                <c:pt idx="149">
                  <c:v>-3.5077659796174075E-3</c:v>
                </c:pt>
                <c:pt idx="150">
                  <c:v>-3.2592170371252664E-3</c:v>
                </c:pt>
                <c:pt idx="151">
                  <c:v>-3.2543114658918695E-3</c:v>
                </c:pt>
                <c:pt idx="152">
                  <c:v>-3.0564534261448371E-3</c:v>
                </c:pt>
                <c:pt idx="153">
                  <c:v>-2.8446962679031778E-3</c:v>
                </c:pt>
                <c:pt idx="154">
                  <c:v>-2.7964581507747693E-3</c:v>
                </c:pt>
                <c:pt idx="155">
                  <c:v>-2.7719302946077815E-3</c:v>
                </c:pt>
                <c:pt idx="156">
                  <c:v>-2.7637543425521188E-3</c:v>
                </c:pt>
                <c:pt idx="157">
                  <c:v>-2.4081004281308015E-3</c:v>
                </c:pt>
                <c:pt idx="158">
                  <c:v>-2.3798933935387651E-3</c:v>
                </c:pt>
                <c:pt idx="159">
                  <c:v>-2.0238306815146632E-3</c:v>
                </c:pt>
                <c:pt idx="160">
                  <c:v>-1.9755925643862547E-3</c:v>
                </c:pt>
                <c:pt idx="161">
                  <c:v>-1.9731397787695563E-3</c:v>
                </c:pt>
                <c:pt idx="162">
                  <c:v>-1.972322183563989E-3</c:v>
                </c:pt>
                <c:pt idx="163">
                  <c:v>-1.8799339253350034E-3</c:v>
                </c:pt>
                <c:pt idx="164">
                  <c:v>-1.5774236992754914E-3</c:v>
                </c:pt>
                <c:pt idx="165">
                  <c:v>-1.5774236992754914E-3</c:v>
                </c:pt>
                <c:pt idx="166">
                  <c:v>-1.5757885088643585E-3</c:v>
                </c:pt>
                <c:pt idx="167">
                  <c:v>-1.550443057491805E-3</c:v>
                </c:pt>
                <c:pt idx="168">
                  <c:v>-1.5185568444747218E-3</c:v>
                </c:pt>
                <c:pt idx="169">
                  <c:v>-1.4556020136461192E-3</c:v>
                </c:pt>
                <c:pt idx="170">
                  <c:v>-1.1833428101925593E-3</c:v>
                </c:pt>
                <c:pt idx="171">
                  <c:v>-1.1506390019699088E-3</c:v>
                </c:pt>
                <c:pt idx="172">
                  <c:v>-1.1391926690919804E-3</c:v>
                </c:pt>
                <c:pt idx="173">
                  <c:v>-1.1248847529945726E-3</c:v>
                </c:pt>
                <c:pt idx="174">
                  <c:v>-1.0999480992248019E-3</c:v>
                </c:pt>
                <c:pt idx="175">
                  <c:v>-7.7945077864283174E-4</c:v>
                </c:pt>
                <c:pt idx="176">
                  <c:v>-7.6473406494263763E-4</c:v>
                </c:pt>
                <c:pt idx="177">
                  <c:v>-7.5328773206471272E-4</c:v>
                </c:pt>
                <c:pt idx="178">
                  <c:v>-7.164959478142309E-4</c:v>
                </c:pt>
                <c:pt idx="179">
                  <c:v>-3.5062209332333352E-4</c:v>
                </c:pt>
                <c:pt idx="180">
                  <c:v>-3.4449012928158482E-4</c:v>
                </c:pt>
                <c:pt idx="181">
                  <c:v>-2.2348603885778001E-4</c:v>
                </c:pt>
                <c:pt idx="182">
                  <c:v>-2.2225964604943166E-4</c:v>
                </c:pt>
                <c:pt idx="183">
                  <c:v>4.3458795759600266E-5</c:v>
                </c:pt>
                <c:pt idx="184">
                  <c:v>7.084823514606764E-5</c:v>
                </c:pt>
                <c:pt idx="185">
                  <c:v>5.3769509752439604E-4</c:v>
                </c:pt>
                <c:pt idx="186">
                  <c:v>8.7781470303995718E-4</c:v>
                </c:pt>
                <c:pt idx="187">
                  <c:v>8.8966983352066834E-4</c:v>
                </c:pt>
                <c:pt idx="188">
                  <c:v>9.0316015441251063E-4</c:v>
                </c:pt>
                <c:pt idx="189">
                  <c:v>1.2960146506870926E-3</c:v>
                </c:pt>
                <c:pt idx="190">
                  <c:v>1.2996938291121411E-3</c:v>
                </c:pt>
                <c:pt idx="191">
                  <c:v>1.3029642099344069E-3</c:v>
                </c:pt>
                <c:pt idx="192">
                  <c:v>1.3095049715789384E-3</c:v>
                </c:pt>
                <c:pt idx="193">
                  <c:v>1.3287184589097431E-3</c:v>
                </c:pt>
                <c:pt idx="194">
                  <c:v>1.635725458599871E-3</c:v>
                </c:pt>
                <c:pt idx="195">
                  <c:v>1.7183025743620628E-3</c:v>
                </c:pt>
                <c:pt idx="196">
                  <c:v>1.837671474374733E-3</c:v>
                </c:pt>
                <c:pt idx="197">
                  <c:v>2.0547430014525754E-3</c:v>
                </c:pt>
                <c:pt idx="198">
                  <c:v>2.0731388935778146E-3</c:v>
                </c:pt>
                <c:pt idx="199">
                  <c:v>2.1144274514589105E-3</c:v>
                </c:pt>
                <c:pt idx="200">
                  <c:v>2.1638919613956691E-3</c:v>
                </c:pt>
                <c:pt idx="201">
                  <c:v>2.1728855086568973E-3</c:v>
                </c:pt>
                <c:pt idx="202">
                  <c:v>2.1818790559181254E-3</c:v>
                </c:pt>
                <c:pt idx="203">
                  <c:v>2.2088596977018135E-3</c:v>
                </c:pt>
                <c:pt idx="204">
                  <c:v>2.494200424444433E-3</c:v>
                </c:pt>
                <c:pt idx="205">
                  <c:v>2.5244514470503833E-3</c:v>
                </c:pt>
                <c:pt idx="206">
                  <c:v>2.5375329703394463E-3</c:v>
                </c:pt>
                <c:pt idx="207">
                  <c:v>2.5702367785620933E-3</c:v>
                </c:pt>
                <c:pt idx="208">
                  <c:v>2.9136267648999202E-3</c:v>
                </c:pt>
                <c:pt idx="209">
                  <c:v>3.0959504957411947E-3</c:v>
                </c:pt>
                <c:pt idx="210">
                  <c:v>3.3093428443939851E-3</c:v>
                </c:pt>
                <c:pt idx="211">
                  <c:v>3.3494050094667292E-3</c:v>
                </c:pt>
                <c:pt idx="212">
                  <c:v>3.7778248971834447E-3</c:v>
                </c:pt>
                <c:pt idx="213">
                  <c:v>3.7790512899917965E-3</c:v>
                </c:pt>
                <c:pt idx="214">
                  <c:v>3.7876360396502419E-3</c:v>
                </c:pt>
                <c:pt idx="215">
                  <c:v>3.7949943965003355E-3</c:v>
                </c:pt>
                <c:pt idx="216">
                  <c:v>3.8465028944510114E-3</c:v>
                </c:pt>
                <c:pt idx="217">
                  <c:v>4.1980688328444975E-3</c:v>
                </c:pt>
                <c:pt idx="218">
                  <c:v>4.2888219006623519E-3</c:v>
                </c:pt>
                <c:pt idx="219">
                  <c:v>4.2978154479235801E-3</c:v>
                </c:pt>
                <c:pt idx="220">
                  <c:v>4.3068089951848083E-3</c:v>
                </c:pt>
                <c:pt idx="221">
                  <c:v>4.6379350534391413E-3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F7C-4841-8081-2DA9D0A1BA99}"/>
            </c:ext>
          </c:extLst>
        </c:ser>
        <c:ser>
          <c:idx val="8"/>
          <c:order val="7"/>
          <c:tx>
            <c:strRef>
              <c:f>'Active 1'!$W$1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1'!$V$2:$V$27</c:f>
              <c:numCache>
                <c:formatCode>General</c:formatCode>
                <c:ptCount val="26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</c:numCache>
            </c:numRef>
          </c:xVal>
          <c:yVal>
            <c:numRef>
              <c:f>'Active 1'!$W$2:$W$27</c:f>
              <c:numCache>
                <c:formatCode>General</c:formatCode>
                <c:ptCount val="26"/>
                <c:pt idx="0">
                  <c:v>-1E-4</c:v>
                </c:pt>
                <c:pt idx="1">
                  <c:v>2.5000000000000001E-3</c:v>
                </c:pt>
                <c:pt idx="2">
                  <c:v>4.3E-3</c:v>
                </c:pt>
                <c:pt idx="3">
                  <c:v>5.3000000000000009E-3</c:v>
                </c:pt>
                <c:pt idx="4">
                  <c:v>5.5000000000000005E-3</c:v>
                </c:pt>
                <c:pt idx="5">
                  <c:v>4.9000000000000016E-3</c:v>
                </c:pt>
                <c:pt idx="6">
                  <c:v>3.5000000000000014E-3</c:v>
                </c:pt>
                <c:pt idx="7">
                  <c:v>1.3000000000000025E-3</c:v>
                </c:pt>
                <c:pt idx="8">
                  <c:v>-1.7000000000000001E-3</c:v>
                </c:pt>
                <c:pt idx="9">
                  <c:v>-5.4999999999999979E-3</c:v>
                </c:pt>
                <c:pt idx="10">
                  <c:v>-1.0099999999999998E-2</c:v>
                </c:pt>
                <c:pt idx="11">
                  <c:v>-1.55E-2</c:v>
                </c:pt>
                <c:pt idx="12">
                  <c:v>-2.1700000000000004E-2</c:v>
                </c:pt>
                <c:pt idx="13">
                  <c:v>-2.870000000000001E-2</c:v>
                </c:pt>
                <c:pt idx="14">
                  <c:v>-3.6499999999999998E-2</c:v>
                </c:pt>
                <c:pt idx="15">
                  <c:v>-4.5100000000000001E-2</c:v>
                </c:pt>
                <c:pt idx="16">
                  <c:v>-5.4500000000000007E-2</c:v>
                </c:pt>
                <c:pt idx="17">
                  <c:v>-6.4700000000000008E-2</c:v>
                </c:pt>
                <c:pt idx="18">
                  <c:v>-7.569999999999999E-2</c:v>
                </c:pt>
                <c:pt idx="19">
                  <c:v>-8.7499999999999994E-2</c:v>
                </c:pt>
                <c:pt idx="20">
                  <c:v>-0.10009999999999999</c:v>
                </c:pt>
                <c:pt idx="21">
                  <c:v>-0.1135</c:v>
                </c:pt>
                <c:pt idx="22">
                  <c:v>-0.12769999999999998</c:v>
                </c:pt>
                <c:pt idx="23">
                  <c:v>-0.14269999999999999</c:v>
                </c:pt>
                <c:pt idx="24">
                  <c:v>-0.15850000000000003</c:v>
                </c:pt>
                <c:pt idx="25">
                  <c:v>-0.17510000000000001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F7C-4841-8081-2DA9D0A1BA99}"/>
            </c:ext>
          </c:extLst>
        </c:ser>
        <c:ser>
          <c:idx val="9"/>
          <c:order val="8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'Active 1'!$F$21:$F$980</c:f>
              <c:numCache>
                <c:formatCode>General</c:formatCode>
                <c:ptCount val="960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  <c:pt idx="187">
                  <c:v>22043.5</c:v>
                </c:pt>
                <c:pt idx="188">
                  <c:v>22060</c:v>
                </c:pt>
                <c:pt idx="189">
                  <c:v>22540.5</c:v>
                </c:pt>
                <c:pt idx="190">
                  <c:v>22545</c:v>
                </c:pt>
                <c:pt idx="191">
                  <c:v>22549</c:v>
                </c:pt>
                <c:pt idx="192">
                  <c:v>22557</c:v>
                </c:pt>
                <c:pt idx="193">
                  <c:v>22580.5</c:v>
                </c:pt>
                <c:pt idx="194">
                  <c:v>22956</c:v>
                </c:pt>
                <c:pt idx="195">
                  <c:v>23057</c:v>
                </c:pt>
                <c:pt idx="196">
                  <c:v>23203</c:v>
                </c:pt>
                <c:pt idx="197">
                  <c:v>23468.5</c:v>
                </c:pt>
                <c:pt idx="198">
                  <c:v>23491</c:v>
                </c:pt>
                <c:pt idx="199">
                  <c:v>23541.5</c:v>
                </c:pt>
                <c:pt idx="200">
                  <c:v>23602</c:v>
                </c:pt>
                <c:pt idx="201">
                  <c:v>23613</c:v>
                </c:pt>
                <c:pt idx="202">
                  <c:v>23624</c:v>
                </c:pt>
                <c:pt idx="203">
                  <c:v>23657</c:v>
                </c:pt>
                <c:pt idx="204">
                  <c:v>24006</c:v>
                </c:pt>
                <c:pt idx="205">
                  <c:v>24043</c:v>
                </c:pt>
                <c:pt idx="206">
                  <c:v>24059</c:v>
                </c:pt>
                <c:pt idx="207">
                  <c:v>24099</c:v>
                </c:pt>
                <c:pt idx="208">
                  <c:v>24519</c:v>
                </c:pt>
                <c:pt idx="209">
                  <c:v>24742</c:v>
                </c:pt>
                <c:pt idx="210">
                  <c:v>25003</c:v>
                </c:pt>
                <c:pt idx="211">
                  <c:v>25052</c:v>
                </c:pt>
                <c:pt idx="212">
                  <c:v>25576</c:v>
                </c:pt>
                <c:pt idx="213">
                  <c:v>25577.5</c:v>
                </c:pt>
                <c:pt idx="214">
                  <c:v>25588</c:v>
                </c:pt>
                <c:pt idx="215">
                  <c:v>25597</c:v>
                </c:pt>
                <c:pt idx="216">
                  <c:v>25660</c:v>
                </c:pt>
                <c:pt idx="217">
                  <c:v>26090</c:v>
                </c:pt>
                <c:pt idx="218">
                  <c:v>26201</c:v>
                </c:pt>
                <c:pt idx="219">
                  <c:v>26212</c:v>
                </c:pt>
                <c:pt idx="220">
                  <c:v>26223</c:v>
                </c:pt>
                <c:pt idx="221">
                  <c:v>26628</c:v>
                </c:pt>
              </c:numCache>
            </c:numRef>
          </c:xVal>
          <c:yVal>
            <c:numRef>
              <c:f>'Active 1'!$U$21:$U$980</c:f>
              <c:numCache>
                <c:formatCode>General</c:formatCode>
                <c:ptCount val="960"/>
                <c:pt idx="66">
                  <c:v>-0.15838959999382496</c:v>
                </c:pt>
                <c:pt idx="67">
                  <c:v>-0.15838959999382496</c:v>
                </c:pt>
                <c:pt idx="69">
                  <c:v>-4.6054399994318374E-2</c:v>
                </c:pt>
                <c:pt idx="74">
                  <c:v>-1.9050299997616094E-2</c:v>
                </c:pt>
                <c:pt idx="75">
                  <c:v>-1.8195900003775023E-2</c:v>
                </c:pt>
                <c:pt idx="124">
                  <c:v>-6.3280000031227246E-3</c:v>
                </c:pt>
                <c:pt idx="125">
                  <c:v>-2.9853399995772634E-2</c:v>
                </c:pt>
                <c:pt idx="126">
                  <c:v>8.7217999971471727E-3</c:v>
                </c:pt>
                <c:pt idx="127">
                  <c:v>2.8817999991588295E-3</c:v>
                </c:pt>
                <c:pt idx="128">
                  <c:v>-1.3998000002175104E-2</c:v>
                </c:pt>
                <c:pt idx="147">
                  <c:v>0.1384087999977055</c:v>
                </c:pt>
                <c:pt idx="148">
                  <c:v>-3.1425999914063141E-3</c:v>
                </c:pt>
                <c:pt idx="158">
                  <c:v>-2.4073000022326596E-3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F7C-4841-8081-2DA9D0A1B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43792"/>
        <c:axId val="1"/>
      </c:scatterChart>
      <c:valAx>
        <c:axId val="782143792"/>
        <c:scaling>
          <c:orientation val="minMax"/>
          <c:max val="30000"/>
          <c:min val="-3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63826815642458101"/>
              <c:y val="0.87187499999999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2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486033519553071E-2"/>
              <c:y val="0.3781249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1437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1396648044692"/>
          <c:y val="0.91874999999999996"/>
          <c:w val="0.67877094972067042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RW CrB - O-C Diagr.</a:t>
            </a:r>
          </a:p>
        </c:rich>
      </c:tx>
      <c:layout>
        <c:manualLayout>
          <c:xMode val="edge"/>
          <c:yMode val="edge"/>
          <c:x val="0.38088012139605465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53566009104703"/>
          <c:y val="0.15"/>
          <c:w val="0.81790591805766311"/>
          <c:h val="0.65312499999999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Inactive!$H$20:$H$20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Inactive!$H$21:$H$981</c:f>
              <c:numCache>
                <c:formatCode>General</c:formatCode>
                <c:ptCount val="961"/>
                <c:pt idx="7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84-407F-8821-37B7215C3D2D}"/>
            </c:ext>
          </c:extLst>
        </c:ser>
        <c:ser>
          <c:idx val="1"/>
          <c:order val="1"/>
          <c:tx>
            <c:strRef>
              <c:f>Inactive!$I$20:$I$20</c:f>
              <c:strCache>
                <c:ptCount val="1"/>
                <c:pt idx="0">
                  <c:v>AAVSO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0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1E-3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102">
                    <c:v>0</c:v>
                  </c:pt>
                  <c:pt idx="105">
                    <c:v>0</c:v>
                  </c:pt>
                  <c:pt idx="120">
                    <c:v>4.0000000000000002E-4</c:v>
                  </c:pt>
                  <c:pt idx="121">
                    <c:v>6.9999999999999999E-4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2.9999999999999997E-4</c:v>
                  </c:pt>
                  <c:pt idx="130">
                    <c:v>4.0000000000000002E-4</c:v>
                  </c:pt>
                  <c:pt idx="131">
                    <c:v>2.9999999999999997E-4</c:v>
                  </c:pt>
                  <c:pt idx="132">
                    <c:v>4.0000000000000002E-4</c:v>
                  </c:pt>
                  <c:pt idx="133">
                    <c:v>4.7000000000000002E-3</c:v>
                  </c:pt>
                  <c:pt idx="134">
                    <c:v>4.0000000000000002E-4</c:v>
                  </c:pt>
                  <c:pt idx="135">
                    <c:v>3.2000000000000002E-3</c:v>
                  </c:pt>
                  <c:pt idx="136">
                    <c:v>4.0000000000000002E-4</c:v>
                  </c:pt>
                  <c:pt idx="137">
                    <c:v>2.9999999999999997E-4</c:v>
                  </c:pt>
                  <c:pt idx="138">
                    <c:v>2.9999999999999997E-4</c:v>
                  </c:pt>
                  <c:pt idx="139">
                    <c:v>1.5E-3</c:v>
                  </c:pt>
                  <c:pt idx="140">
                    <c:v>2.9999999999999997E-4</c:v>
                  </c:pt>
                  <c:pt idx="141">
                    <c:v>1E-3</c:v>
                  </c:pt>
                  <c:pt idx="142">
                    <c:v>2.9999999999999997E-4</c:v>
                  </c:pt>
                  <c:pt idx="143">
                    <c:v>4.0000000000000002E-4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2.9999999999999997E-4</c:v>
                  </c:pt>
                  <c:pt idx="147">
                    <c:v>8.0000000000000004E-4</c:v>
                  </c:pt>
                  <c:pt idx="148">
                    <c:v>0</c:v>
                  </c:pt>
                  <c:pt idx="149">
                    <c:v>2.0000000000000001E-4</c:v>
                  </c:pt>
                  <c:pt idx="150">
                    <c:v>0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1.4E-3</c:v>
                  </c:pt>
                  <c:pt idx="155">
                    <c:v>0</c:v>
                  </c:pt>
                  <c:pt idx="156">
                    <c:v>2.3E-3</c:v>
                  </c:pt>
                  <c:pt idx="157">
                    <c:v>0</c:v>
                  </c:pt>
                  <c:pt idx="158">
                    <c:v>4.3E-3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1E-4</c:v>
                  </c:pt>
                  <c:pt idx="162">
                    <c:v>1.4E-3</c:v>
                  </c:pt>
                  <c:pt idx="163">
                    <c:v>0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2.0000000000000001E-4</c:v>
                  </c:pt>
                  <c:pt idx="167">
                    <c:v>1E-4</c:v>
                  </c:pt>
                  <c:pt idx="168">
                    <c:v>2.9999999999999997E-4</c:v>
                  </c:pt>
                  <c:pt idx="169">
                    <c:v>2.0000000000000001E-4</c:v>
                  </c:pt>
                  <c:pt idx="170">
                    <c:v>2.0000000000000001E-4</c:v>
                  </c:pt>
                  <c:pt idx="171">
                    <c:v>1E-4</c:v>
                  </c:pt>
                  <c:pt idx="172">
                    <c:v>2.9999999999999997E-4</c:v>
                  </c:pt>
                  <c:pt idx="173">
                    <c:v>5.0000000000000001E-4</c:v>
                  </c:pt>
                  <c:pt idx="174">
                    <c:v>2.0000000000000001E-4</c:v>
                  </c:pt>
                  <c:pt idx="175">
                    <c:v>6.4000000000000003E-3</c:v>
                  </c:pt>
                  <c:pt idx="176">
                    <c:v>4.0000000000000002E-4</c:v>
                  </c:pt>
                  <c:pt idx="177">
                    <c:v>2.0000000000000001E-4</c:v>
                  </c:pt>
                  <c:pt idx="178">
                    <c:v>8.9999999999999998E-4</c:v>
                  </c:pt>
                  <c:pt idx="179">
                    <c:v>0</c:v>
                  </c:pt>
                  <c:pt idx="180">
                    <c:v>2.0000000000000001E-4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5.8999999999999999E-3</c:v>
                  </c:pt>
                  <c:pt idx="184">
                    <c:v>5.8999999999999999E-3</c:v>
                  </c:pt>
                  <c:pt idx="185">
                    <c:v>2.0000000000000001E-4</c:v>
                  </c:pt>
                  <c:pt idx="186">
                    <c:v>2.0000000000000001E-4</c:v>
                  </c:pt>
                  <c:pt idx="187">
                    <c:v>2.0000000000000001E-4</c:v>
                  </c:pt>
                  <c:pt idx="188">
                    <c:v>2.0000000000000001E-4</c:v>
                  </c:pt>
                  <c:pt idx="189">
                    <c:v>1E-4</c:v>
                  </c:pt>
                  <c:pt idx="190">
                    <c:v>1E-4</c:v>
                  </c:pt>
                  <c:pt idx="191">
                    <c:v>1.9400000000000001E-2</c:v>
                  </c:pt>
                  <c:pt idx="192">
                    <c:v>2.0000000000000001E-4</c:v>
                  </c:pt>
                  <c:pt idx="193">
                    <c:v>9.4999999999999998E-3</c:v>
                  </c:pt>
                  <c:pt idx="194">
                    <c:v>1E-4</c:v>
                  </c:pt>
                  <c:pt idx="195">
                    <c:v>1.9E-3</c:v>
                  </c:pt>
                  <c:pt idx="196">
                    <c:v>1.1000000000000001E-3</c:v>
                  </c:pt>
                  <c:pt idx="197">
                    <c:v>1.8E-3</c:v>
                  </c:pt>
                  <c:pt idx="198">
                    <c:v>0</c:v>
                  </c:pt>
                  <c:pt idx="199">
                    <c:v>1E-3</c:v>
                  </c:pt>
                  <c:pt idx="200">
                    <c:v>1E-4</c:v>
                  </c:pt>
                  <c:pt idx="201">
                    <c:v>1.4E-3</c:v>
                  </c:pt>
                  <c:pt idx="202">
                    <c:v>1E-4</c:v>
                  </c:pt>
                  <c:pt idx="203">
                    <c:v>3.0999999999999999E-3</c:v>
                  </c:pt>
                  <c:pt idx="204">
                    <c:v>1E-4</c:v>
                  </c:pt>
                  <c:pt idx="205">
                    <c:v>1E-4</c:v>
                  </c:pt>
                  <c:pt idx="206">
                    <c:v>2.0000000000000001E-4</c:v>
                  </c:pt>
                  <c:pt idx="207">
                    <c:v>3.0000000000000001E-3</c:v>
                  </c:pt>
                  <c:pt idx="208">
                    <c:v>2.9999999999999997E-4</c:v>
                  </c:pt>
                  <c:pt idx="209">
                    <c:v>2.0000000000000001E-4</c:v>
                  </c:pt>
                  <c:pt idx="210">
                    <c:v>2.3000000000000001E-4</c:v>
                  </c:pt>
                  <c:pt idx="211">
                    <c:v>1E-4</c:v>
                  </c:pt>
                  <c:pt idx="212">
                    <c:v>1E-4</c:v>
                  </c:pt>
                  <c:pt idx="213">
                    <c:v>2.0000000000000001E-4</c:v>
                  </c:pt>
                  <c:pt idx="214">
                    <c:v>0</c:v>
                  </c:pt>
                  <c:pt idx="215">
                    <c:v>1E-4</c:v>
                  </c:pt>
                  <c:pt idx="216">
                    <c:v>5.9999999999999995E-4</c:v>
                  </c:pt>
                  <c:pt idx="217">
                    <c:v>2.7000000000000001E-3</c:v>
                  </c:pt>
                  <c:pt idx="219">
                    <c:v>2.9999999999999997E-4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5">
                    <c:v>5.9999999999999995E-4</c:v>
                  </c:pt>
                </c:numCache>
              </c:numRef>
            </c:plus>
            <c:minus>
              <c:numRef>
                <c:f>Inactive!$D$21:$D$981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0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1E-3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102">
                    <c:v>0</c:v>
                  </c:pt>
                  <c:pt idx="105">
                    <c:v>0</c:v>
                  </c:pt>
                  <c:pt idx="120">
                    <c:v>4.0000000000000002E-4</c:v>
                  </c:pt>
                  <c:pt idx="121">
                    <c:v>6.9999999999999999E-4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2.9999999999999997E-4</c:v>
                  </c:pt>
                  <c:pt idx="130">
                    <c:v>4.0000000000000002E-4</c:v>
                  </c:pt>
                  <c:pt idx="131">
                    <c:v>2.9999999999999997E-4</c:v>
                  </c:pt>
                  <c:pt idx="132">
                    <c:v>4.0000000000000002E-4</c:v>
                  </c:pt>
                  <c:pt idx="133">
                    <c:v>4.7000000000000002E-3</c:v>
                  </c:pt>
                  <c:pt idx="134">
                    <c:v>4.0000000000000002E-4</c:v>
                  </c:pt>
                  <c:pt idx="135">
                    <c:v>3.2000000000000002E-3</c:v>
                  </c:pt>
                  <c:pt idx="136">
                    <c:v>4.0000000000000002E-4</c:v>
                  </c:pt>
                  <c:pt idx="137">
                    <c:v>2.9999999999999997E-4</c:v>
                  </c:pt>
                  <c:pt idx="138">
                    <c:v>2.9999999999999997E-4</c:v>
                  </c:pt>
                  <c:pt idx="139">
                    <c:v>1.5E-3</c:v>
                  </c:pt>
                  <c:pt idx="140">
                    <c:v>2.9999999999999997E-4</c:v>
                  </c:pt>
                  <c:pt idx="141">
                    <c:v>1E-3</c:v>
                  </c:pt>
                  <c:pt idx="142">
                    <c:v>2.9999999999999997E-4</c:v>
                  </c:pt>
                  <c:pt idx="143">
                    <c:v>4.0000000000000002E-4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2.9999999999999997E-4</c:v>
                  </c:pt>
                  <c:pt idx="147">
                    <c:v>8.0000000000000004E-4</c:v>
                  </c:pt>
                  <c:pt idx="148">
                    <c:v>0</c:v>
                  </c:pt>
                  <c:pt idx="149">
                    <c:v>2.0000000000000001E-4</c:v>
                  </c:pt>
                  <c:pt idx="150">
                    <c:v>0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1.4E-3</c:v>
                  </c:pt>
                  <c:pt idx="155">
                    <c:v>0</c:v>
                  </c:pt>
                  <c:pt idx="156">
                    <c:v>2.3E-3</c:v>
                  </c:pt>
                  <c:pt idx="157">
                    <c:v>0</c:v>
                  </c:pt>
                  <c:pt idx="158">
                    <c:v>4.3E-3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1E-4</c:v>
                  </c:pt>
                  <c:pt idx="162">
                    <c:v>1.4E-3</c:v>
                  </c:pt>
                  <c:pt idx="163">
                    <c:v>0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2.0000000000000001E-4</c:v>
                  </c:pt>
                  <c:pt idx="167">
                    <c:v>1E-4</c:v>
                  </c:pt>
                  <c:pt idx="168">
                    <c:v>2.9999999999999997E-4</c:v>
                  </c:pt>
                  <c:pt idx="169">
                    <c:v>2.0000000000000001E-4</c:v>
                  </c:pt>
                  <c:pt idx="170">
                    <c:v>2.0000000000000001E-4</c:v>
                  </c:pt>
                  <c:pt idx="171">
                    <c:v>1E-4</c:v>
                  </c:pt>
                  <c:pt idx="172">
                    <c:v>2.9999999999999997E-4</c:v>
                  </c:pt>
                  <c:pt idx="173">
                    <c:v>5.0000000000000001E-4</c:v>
                  </c:pt>
                  <c:pt idx="174">
                    <c:v>2.0000000000000001E-4</c:v>
                  </c:pt>
                  <c:pt idx="175">
                    <c:v>6.4000000000000003E-3</c:v>
                  </c:pt>
                  <c:pt idx="176">
                    <c:v>4.0000000000000002E-4</c:v>
                  </c:pt>
                  <c:pt idx="177">
                    <c:v>2.0000000000000001E-4</c:v>
                  </c:pt>
                  <c:pt idx="178">
                    <c:v>8.9999999999999998E-4</c:v>
                  </c:pt>
                  <c:pt idx="179">
                    <c:v>0</c:v>
                  </c:pt>
                  <c:pt idx="180">
                    <c:v>2.0000000000000001E-4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5.8999999999999999E-3</c:v>
                  </c:pt>
                  <c:pt idx="184">
                    <c:v>5.8999999999999999E-3</c:v>
                  </c:pt>
                  <c:pt idx="185">
                    <c:v>2.0000000000000001E-4</c:v>
                  </c:pt>
                  <c:pt idx="186">
                    <c:v>2.0000000000000001E-4</c:v>
                  </c:pt>
                  <c:pt idx="187">
                    <c:v>2.0000000000000001E-4</c:v>
                  </c:pt>
                  <c:pt idx="188">
                    <c:v>2.0000000000000001E-4</c:v>
                  </c:pt>
                  <c:pt idx="189">
                    <c:v>1E-4</c:v>
                  </c:pt>
                  <c:pt idx="190">
                    <c:v>1E-4</c:v>
                  </c:pt>
                  <c:pt idx="191">
                    <c:v>1.9400000000000001E-2</c:v>
                  </c:pt>
                  <c:pt idx="192">
                    <c:v>2.0000000000000001E-4</c:v>
                  </c:pt>
                  <c:pt idx="193">
                    <c:v>9.4999999999999998E-3</c:v>
                  </c:pt>
                  <c:pt idx="194">
                    <c:v>1E-4</c:v>
                  </c:pt>
                  <c:pt idx="195">
                    <c:v>1.9E-3</c:v>
                  </c:pt>
                  <c:pt idx="196">
                    <c:v>1.1000000000000001E-3</c:v>
                  </c:pt>
                  <c:pt idx="197">
                    <c:v>1.8E-3</c:v>
                  </c:pt>
                  <c:pt idx="198">
                    <c:v>0</c:v>
                  </c:pt>
                  <c:pt idx="199">
                    <c:v>1E-3</c:v>
                  </c:pt>
                  <c:pt idx="200">
                    <c:v>1E-4</c:v>
                  </c:pt>
                  <c:pt idx="201">
                    <c:v>1.4E-3</c:v>
                  </c:pt>
                  <c:pt idx="202">
                    <c:v>1E-4</c:v>
                  </c:pt>
                  <c:pt idx="203">
                    <c:v>3.0999999999999999E-3</c:v>
                  </c:pt>
                  <c:pt idx="204">
                    <c:v>1E-4</c:v>
                  </c:pt>
                  <c:pt idx="205">
                    <c:v>1E-4</c:v>
                  </c:pt>
                  <c:pt idx="206">
                    <c:v>2.0000000000000001E-4</c:v>
                  </c:pt>
                  <c:pt idx="207">
                    <c:v>3.0000000000000001E-3</c:v>
                  </c:pt>
                  <c:pt idx="208">
                    <c:v>2.9999999999999997E-4</c:v>
                  </c:pt>
                  <c:pt idx="209">
                    <c:v>2.0000000000000001E-4</c:v>
                  </c:pt>
                  <c:pt idx="210">
                    <c:v>2.3000000000000001E-4</c:v>
                  </c:pt>
                  <c:pt idx="211">
                    <c:v>1E-4</c:v>
                  </c:pt>
                  <c:pt idx="212">
                    <c:v>1E-4</c:v>
                  </c:pt>
                  <c:pt idx="213">
                    <c:v>2.0000000000000001E-4</c:v>
                  </c:pt>
                  <c:pt idx="214">
                    <c:v>0</c:v>
                  </c:pt>
                  <c:pt idx="215">
                    <c:v>1E-4</c:v>
                  </c:pt>
                  <c:pt idx="216">
                    <c:v>5.9999999999999995E-4</c:v>
                  </c:pt>
                  <c:pt idx="217">
                    <c:v>2.7000000000000001E-3</c:v>
                  </c:pt>
                  <c:pt idx="219">
                    <c:v>2.9999999999999997E-4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5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Inactive!$I$21:$I$981</c:f>
              <c:numCache>
                <c:formatCode>General</c:formatCode>
                <c:ptCount val="961"/>
                <c:pt idx="85">
                  <c:v>-3.1755999953020364E-3</c:v>
                </c:pt>
                <c:pt idx="86">
                  <c:v>1.1824400004115887E-2</c:v>
                </c:pt>
                <c:pt idx="87">
                  <c:v>-9.1061999992234632E-3</c:v>
                </c:pt>
                <c:pt idx="88">
                  <c:v>-4.8953999939840287E-3</c:v>
                </c:pt>
                <c:pt idx="90">
                  <c:v>-5.7342000000062399E-3</c:v>
                </c:pt>
                <c:pt idx="91">
                  <c:v>6.2150000012479722E-3</c:v>
                </c:pt>
                <c:pt idx="94">
                  <c:v>-2.2507999965455383E-3</c:v>
                </c:pt>
                <c:pt idx="95">
                  <c:v>-7.8963999985717237E-3</c:v>
                </c:pt>
                <c:pt idx="96">
                  <c:v>-6.3523999997414649E-3</c:v>
                </c:pt>
                <c:pt idx="97">
                  <c:v>-1.9260599998233374E-2</c:v>
                </c:pt>
                <c:pt idx="98">
                  <c:v>-1.2260599993169308E-2</c:v>
                </c:pt>
                <c:pt idx="102">
                  <c:v>-1.1910999994142912E-2</c:v>
                </c:pt>
                <c:pt idx="103">
                  <c:v>-1.9716000024345703E-3</c:v>
                </c:pt>
                <c:pt idx="107">
                  <c:v>1.2900000001536682E-4</c:v>
                </c:pt>
                <c:pt idx="122">
                  <c:v>-1.2074199999915436E-2</c:v>
                </c:pt>
                <c:pt idx="123">
                  <c:v>-1.4033200000994839E-2</c:v>
                </c:pt>
                <c:pt idx="124">
                  <c:v>-6.3280000031227246E-3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84-407F-8821-37B7215C3D2D}"/>
            </c:ext>
          </c:extLst>
        </c:ser>
        <c:ser>
          <c:idx val="3"/>
          <c:order val="2"/>
          <c:tx>
            <c:strRef>
              <c:f>Inactive!$J$20</c:f>
              <c:strCache>
                <c:ptCount val="1"/>
                <c:pt idx="0">
                  <c:v>BAV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Inactive!$D$21:$D$43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Inactive!$J$21:$J$981</c:f>
              <c:numCache>
                <c:formatCode>General</c:formatCode>
                <c:ptCount val="961"/>
                <c:pt idx="106">
                  <c:v>2.8500000189524144E-4</c:v>
                </c:pt>
                <c:pt idx="110">
                  <c:v>-1.4663200003269594E-2</c:v>
                </c:pt>
                <c:pt idx="111">
                  <c:v>-1.3163199997507036E-2</c:v>
                </c:pt>
                <c:pt idx="112">
                  <c:v>-1.3839399995049462E-2</c:v>
                </c:pt>
                <c:pt idx="113">
                  <c:v>-1.3739399997575674E-2</c:v>
                </c:pt>
                <c:pt idx="114">
                  <c:v>-1.3893399998778477E-2</c:v>
                </c:pt>
                <c:pt idx="115">
                  <c:v>-1.3693399996554945E-2</c:v>
                </c:pt>
                <c:pt idx="116">
                  <c:v>-1.4616999993450008E-2</c:v>
                </c:pt>
                <c:pt idx="117">
                  <c:v>-1.4516999995976221E-2</c:v>
                </c:pt>
                <c:pt idx="118">
                  <c:v>-1.5267399998265319E-2</c:v>
                </c:pt>
                <c:pt idx="119">
                  <c:v>-1.4767399996344466E-2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84-407F-8821-37B7215C3D2D}"/>
            </c:ext>
          </c:extLst>
        </c:ser>
        <c:ser>
          <c:idx val="4"/>
          <c:order val="3"/>
          <c:tx>
            <c:strRef>
              <c:f>Inactive!$K$20</c:f>
              <c:strCache>
                <c:ptCount val="1"/>
                <c:pt idx="0">
                  <c:v>BBSAG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Inactive!$K$21:$K$981</c:f>
              <c:numCache>
                <c:formatCode>General</c:formatCode>
                <c:ptCount val="961"/>
                <c:pt idx="79">
                  <c:v>4.0916000070865266E-3</c:v>
                </c:pt>
                <c:pt idx="80">
                  <c:v>6.2342000019270927E-3</c:v>
                </c:pt>
                <c:pt idx="81">
                  <c:v>1.3036000018473715E-3</c:v>
                </c:pt>
                <c:pt idx="82">
                  <c:v>5.2020000002812594E-3</c:v>
                </c:pt>
                <c:pt idx="83">
                  <c:v>3.2429999992018566E-3</c:v>
                </c:pt>
                <c:pt idx="93">
                  <c:v>7.9379999806405976E-4</c:v>
                </c:pt>
                <c:pt idx="108">
                  <c:v>-1.8077999920933507E-3</c:v>
                </c:pt>
                <c:pt idx="109">
                  <c:v>-1.7077999946195632E-3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884-407F-8821-37B7215C3D2D}"/>
            </c:ext>
          </c:extLst>
        </c:ser>
        <c:ser>
          <c:idx val="2"/>
          <c:order val="4"/>
          <c:tx>
            <c:strRef>
              <c:f>Inactive!$L$20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Inactive!$L$21:$L$981</c:f>
              <c:numCache>
                <c:formatCode>General</c:formatCode>
                <c:ptCount val="961"/>
                <c:pt idx="71">
                  <c:v>3.1398999999510124E-3</c:v>
                </c:pt>
                <c:pt idx="76">
                  <c:v>1.2999997125007212E-5</c:v>
                </c:pt>
                <c:pt idx="77">
                  <c:v>7.1659999957773834E-4</c:v>
                </c:pt>
                <c:pt idx="78">
                  <c:v>8.3679999806918204E-4</c:v>
                </c:pt>
                <c:pt idx="84">
                  <c:v>-1.4659999578725547E-4</c:v>
                </c:pt>
                <c:pt idx="89">
                  <c:v>-1.7403999954694882E-3</c:v>
                </c:pt>
                <c:pt idx="100">
                  <c:v>-3.4243999980390072E-3</c:v>
                </c:pt>
                <c:pt idx="101">
                  <c:v>-2.5700000041979365E-3</c:v>
                </c:pt>
                <c:pt idx="104">
                  <c:v>-1.4999997802078724E-5</c:v>
                </c:pt>
                <c:pt idx="105">
                  <c:v>-1.4999997802078724E-5</c:v>
                </c:pt>
                <c:pt idx="120">
                  <c:v>-1.571459999831859E-2</c:v>
                </c:pt>
                <c:pt idx="121">
                  <c:v>-1.5614599993568845E-2</c:v>
                </c:pt>
                <c:pt idx="129">
                  <c:v>-1.9757399997615721E-2</c:v>
                </c:pt>
                <c:pt idx="130">
                  <c:v>-1.983720000134781E-2</c:v>
                </c:pt>
                <c:pt idx="131">
                  <c:v>-1.9413399997574743E-2</c:v>
                </c:pt>
                <c:pt idx="132">
                  <c:v>-1.9655399999464862E-2</c:v>
                </c:pt>
                <c:pt idx="133">
                  <c:v>-1.9863199995597824E-2</c:v>
                </c:pt>
                <c:pt idx="134">
                  <c:v>-1.8511399997805711E-2</c:v>
                </c:pt>
                <c:pt idx="135">
                  <c:v>-1.9093799994152505E-2</c:v>
                </c:pt>
                <c:pt idx="136">
                  <c:v>-1.6199499994399957E-2</c:v>
                </c:pt>
                <c:pt idx="137">
                  <c:v>-1.8816599993442651E-2</c:v>
                </c:pt>
                <c:pt idx="138">
                  <c:v>-1.8633200001204386E-2</c:v>
                </c:pt>
                <c:pt idx="139">
                  <c:v>-1.8644600000698119E-2</c:v>
                </c:pt>
                <c:pt idx="140">
                  <c:v>-1.875859999563545E-2</c:v>
                </c:pt>
                <c:pt idx="141">
                  <c:v>-2.0801099999516737E-2</c:v>
                </c:pt>
                <c:pt idx="142">
                  <c:v>-1.8260199998621829E-2</c:v>
                </c:pt>
                <c:pt idx="143">
                  <c:v>-1.8094399994879495E-2</c:v>
                </c:pt>
                <c:pt idx="146">
                  <c:v>-1.3549200004490558E-2</c:v>
                </c:pt>
                <c:pt idx="149">
                  <c:v>-1.1980999996012542E-2</c:v>
                </c:pt>
                <c:pt idx="151">
                  <c:v>-1.0614999999233987E-2</c:v>
                </c:pt>
                <c:pt idx="152">
                  <c:v>-9.7737999967648648E-3</c:v>
                </c:pt>
                <c:pt idx="153">
                  <c:v>-8.0263999989256263E-3</c:v>
                </c:pt>
                <c:pt idx="158">
                  <c:v>-2.4073000022326596E-3</c:v>
                </c:pt>
                <c:pt idx="162">
                  <c:v>-5.2902000024914742E-3</c:v>
                </c:pt>
                <c:pt idx="165">
                  <c:v>-2.4964000040199608E-3</c:v>
                </c:pt>
                <c:pt idx="167">
                  <c:v>-4.3726000003516674E-3</c:v>
                </c:pt>
                <c:pt idx="170">
                  <c:v>-1.4911999969626777E-3</c:v>
                </c:pt>
                <c:pt idx="172">
                  <c:v>-1.6068000040831976E-3</c:v>
                </c:pt>
                <c:pt idx="173">
                  <c:v>-6.2999970396049321E-6</c:v>
                </c:pt>
                <c:pt idx="175">
                  <c:v>6.7719999788096175E-4</c:v>
                </c:pt>
                <c:pt idx="176">
                  <c:v>7.7200000669108704E-4</c:v>
                </c:pt>
                <c:pt idx="178">
                  <c:v>1.9994000031147152E-3</c:v>
                </c:pt>
                <c:pt idx="180">
                  <c:v>1.2400007108226418E-5</c:v>
                </c:pt>
                <c:pt idx="183">
                  <c:v>5.0310000369790941E-4</c:v>
                </c:pt>
                <c:pt idx="185">
                  <c:v>-2.1787999939988367E-3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884-407F-8821-37B7215C3D2D}"/>
            </c:ext>
          </c:extLst>
        </c:ser>
        <c:ser>
          <c:idx val="5"/>
          <c:order val="5"/>
          <c:tx>
            <c:strRef>
              <c:f>Inactive!$M$20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Inactive!$M$21:$M$981</c:f>
              <c:numCache>
                <c:formatCode>General</c:formatCode>
                <c:ptCount val="961"/>
                <c:pt idx="161">
                  <c:v>-5.9787999925902113E-3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884-407F-8821-37B7215C3D2D}"/>
            </c:ext>
          </c:extLst>
        </c:ser>
        <c:ser>
          <c:idx val="6"/>
          <c:order val="6"/>
          <c:tx>
            <c:strRef>
              <c:f>Inactive!$N$20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Inactive!$N$21:$N$981</c:f>
              <c:numCache>
                <c:formatCode>General</c:formatCode>
                <c:ptCount val="961"/>
                <c:pt idx="68">
                  <c:v>2.7100000443169847E-4</c:v>
                </c:pt>
                <c:pt idx="92">
                  <c:v>-1.5206199997919612E-2</c:v>
                </c:pt>
                <c:pt idx="99">
                  <c:v>-1.067200000397861E-2</c:v>
                </c:pt>
                <c:pt idx="154">
                  <c:v>-1.0618999993312173E-2</c:v>
                </c:pt>
                <c:pt idx="156">
                  <c:v>-7.6749999934691004E-3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884-407F-8821-37B7215C3D2D}"/>
            </c:ext>
          </c:extLst>
        </c:ser>
        <c:ser>
          <c:idx val="7"/>
          <c:order val="7"/>
          <c:tx>
            <c:strRef>
              <c:f>Inactive!$O$20</c:f>
              <c:strCache>
                <c:ptCount val="1"/>
                <c:pt idx="0">
                  <c:v>Lin Fit1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Inactive!$O$21:$O$981</c:f>
              <c:numCache>
                <c:formatCode>General</c:formatCode>
                <c:ptCount val="961"/>
                <c:pt idx="0">
                  <c:v>-1.8289999970875215E-3</c:v>
                </c:pt>
                <c:pt idx="1">
                  <c:v>8.9670000052137766E-3</c:v>
                </c:pt>
                <c:pt idx="2">
                  <c:v>9.8520000028656796E-3</c:v>
                </c:pt>
                <c:pt idx="3">
                  <c:v>2.7406400004110765E-2</c:v>
                </c:pt>
                <c:pt idx="4">
                  <c:v>2.3556000014650635E-3</c:v>
                </c:pt>
                <c:pt idx="5">
                  <c:v>1.171000000249478E-2</c:v>
                </c:pt>
                <c:pt idx="6">
                  <c:v>5.3048000008857343E-3</c:v>
                </c:pt>
                <c:pt idx="7">
                  <c:v>-8.8475999982620124E-3</c:v>
                </c:pt>
                <c:pt idx="8">
                  <c:v>-4.3729999997594859E-3</c:v>
                </c:pt>
                <c:pt idx="9">
                  <c:v>-4.4238000009499956E-3</c:v>
                </c:pt>
                <c:pt idx="10">
                  <c:v>4.0694000017538201E-3</c:v>
                </c:pt>
                <c:pt idx="11">
                  <c:v>1.2898400000267429E-2</c:v>
                </c:pt>
                <c:pt idx="12">
                  <c:v>-4.5759999957226682E-3</c:v>
                </c:pt>
                <c:pt idx="13">
                  <c:v>8.2022000024153385E-3</c:v>
                </c:pt>
                <c:pt idx="14">
                  <c:v>-8.2999999722233042E-4</c:v>
                </c:pt>
                <c:pt idx="15">
                  <c:v>-1.3553999961004592E-3</c:v>
                </c:pt>
                <c:pt idx="16">
                  <c:v>-5.4061999944678973E-3</c:v>
                </c:pt>
                <c:pt idx="17">
                  <c:v>4.0684000014152844E-3</c:v>
                </c:pt>
                <c:pt idx="18">
                  <c:v>-1.103319999674568E-2</c:v>
                </c:pt>
                <c:pt idx="19">
                  <c:v>1.4390600001206622E-2</c:v>
                </c:pt>
                <c:pt idx="20">
                  <c:v>-3.254999995988328E-3</c:v>
                </c:pt>
                <c:pt idx="21">
                  <c:v>-3.63659999857191E-3</c:v>
                </c:pt>
                <c:pt idx="22">
                  <c:v>-8.5839999883319251E-4</c:v>
                </c:pt>
                <c:pt idx="23">
                  <c:v>-1.9617999998445157E-2</c:v>
                </c:pt>
                <c:pt idx="24">
                  <c:v>3.6856000042462256E-3</c:v>
                </c:pt>
                <c:pt idx="25">
                  <c:v>4.8058000029413961E-3</c:v>
                </c:pt>
                <c:pt idx="26">
                  <c:v>6.1602000023412984E-3</c:v>
                </c:pt>
                <c:pt idx="27">
                  <c:v>-4.0937999983725604E-3</c:v>
                </c:pt>
                <c:pt idx="28">
                  <c:v>-1.1669999996229308E-2</c:v>
                </c:pt>
                <c:pt idx="29">
                  <c:v>-9.5359999613719992E-4</c:v>
                </c:pt>
                <c:pt idx="30">
                  <c:v>2.7960000006714836E-3</c:v>
                </c:pt>
                <c:pt idx="31">
                  <c:v>4.3399999995017424E-3</c:v>
                </c:pt>
                <c:pt idx="32">
                  <c:v>-9.1020000400021672E-4</c:v>
                </c:pt>
                <c:pt idx="33">
                  <c:v>1.0159200006455649E-2</c:v>
                </c:pt>
                <c:pt idx="34">
                  <c:v>-4.691389999788953E-2</c:v>
                </c:pt>
                <c:pt idx="35">
                  <c:v>3.1778000047779642E-3</c:v>
                </c:pt>
                <c:pt idx="36">
                  <c:v>-7.0253999947453849E-3</c:v>
                </c:pt>
                <c:pt idx="37">
                  <c:v>7.1172000025399029E-3</c:v>
                </c:pt>
                <c:pt idx="38">
                  <c:v>9.1866000002482906E-3</c:v>
                </c:pt>
                <c:pt idx="39">
                  <c:v>2.7186600003915373E-2</c:v>
                </c:pt>
                <c:pt idx="40">
                  <c:v>7.5409999990370125E-3</c:v>
                </c:pt>
                <c:pt idx="41">
                  <c:v>1.1227599999983795E-2</c:v>
                </c:pt>
                <c:pt idx="42">
                  <c:v>2.7227600003243424E-2</c:v>
                </c:pt>
                <c:pt idx="43">
                  <c:v>1.3973600005556364E-2</c:v>
                </c:pt>
                <c:pt idx="44">
                  <c:v>1.147060000221245E-2</c:v>
                </c:pt>
                <c:pt idx="45">
                  <c:v>5.5907999994815327E-3</c:v>
                </c:pt>
                <c:pt idx="46">
                  <c:v>1.3065400002233218E-2</c:v>
                </c:pt>
                <c:pt idx="47">
                  <c:v>4.8722000065026805E-3</c:v>
                </c:pt>
                <c:pt idx="48">
                  <c:v>5.2265999984228984E-3</c:v>
                </c:pt>
                <c:pt idx="49">
                  <c:v>3.6504000017885119E-3</c:v>
                </c:pt>
                <c:pt idx="50">
                  <c:v>9.0047999983653426E-3</c:v>
                </c:pt>
                <c:pt idx="51">
                  <c:v>7.2006000045803376E-3</c:v>
                </c:pt>
                <c:pt idx="52">
                  <c:v>2.6020000223070383E-4</c:v>
                </c:pt>
                <c:pt idx="53">
                  <c:v>9.3644000007770956E-3</c:v>
                </c:pt>
                <c:pt idx="54">
                  <c:v>9.0224000014131889E-3</c:v>
                </c:pt>
                <c:pt idx="55">
                  <c:v>-9.9082000015187077E-3</c:v>
                </c:pt>
                <c:pt idx="56">
                  <c:v>1.186020000022836E-2</c:v>
                </c:pt>
                <c:pt idx="57">
                  <c:v>1.1616200004937127E-2</c:v>
                </c:pt>
                <c:pt idx="58">
                  <c:v>1.2160200007201638E-2</c:v>
                </c:pt>
                <c:pt idx="59">
                  <c:v>1.5804599999682978E-2</c:v>
                </c:pt>
                <c:pt idx="60">
                  <c:v>-4.254799998307135E-3</c:v>
                </c:pt>
                <c:pt idx="61">
                  <c:v>3.6350000009406358E-3</c:v>
                </c:pt>
                <c:pt idx="62">
                  <c:v>9.5599999622208998E-4</c:v>
                </c:pt>
                <c:pt idx="63">
                  <c:v>3.5218799996073358E-2</c:v>
                </c:pt>
                <c:pt idx="64">
                  <c:v>2.232920000096783E-2</c:v>
                </c:pt>
                <c:pt idx="65">
                  <c:v>1.4360000204760581E-4</c:v>
                </c:pt>
                <c:pt idx="66">
                  <c:v>7.6866031517022161E-3</c:v>
                </c:pt>
                <c:pt idx="67">
                  <c:v>7.6866031517022161E-3</c:v>
                </c:pt>
                <c:pt idx="68">
                  <c:v>7.6934584721422786E-3</c:v>
                </c:pt>
                <c:pt idx="69">
                  <c:v>7.6970493542775492E-3</c:v>
                </c:pt>
                <c:pt idx="70">
                  <c:v>5.4560000717174262E-4</c:v>
                </c:pt>
                <c:pt idx="71">
                  <c:v>7.6972125761927889E-3</c:v>
                </c:pt>
                <c:pt idx="72">
                  <c:v>4.2399000012665056E-3</c:v>
                </c:pt>
                <c:pt idx="73">
                  <c:v>7.6983551295994662E-3</c:v>
                </c:pt>
                <c:pt idx="74">
                  <c:v>7.7112496609033935E-3</c:v>
                </c:pt>
                <c:pt idx="75">
                  <c:v>7.7125554362253096E-3</c:v>
                </c:pt>
                <c:pt idx="76">
                  <c:v>8.0101089877070673E-3</c:v>
                </c:pt>
                <c:pt idx="77">
                  <c:v>8.0185965272995263E-3</c:v>
                </c:pt>
                <c:pt idx="78">
                  <c:v>8.0208816341128808E-3</c:v>
                </c:pt>
                <c:pt idx="79">
                  <c:v>8.2226239213490041E-3</c:v>
                </c:pt>
                <c:pt idx="80">
                  <c:v>8.3502634590663562E-3</c:v>
                </c:pt>
                <c:pt idx="81">
                  <c:v>8.3597303301502536E-3</c:v>
                </c:pt>
                <c:pt idx="82">
                  <c:v>8.3740938586913359E-3</c:v>
                </c:pt>
                <c:pt idx="83">
                  <c:v>8.5160969249497721E-3</c:v>
                </c:pt>
                <c:pt idx="84">
                  <c:v>8.6675668622921039E-3</c:v>
                </c:pt>
                <c:pt idx="85">
                  <c:v>8.8258921200744991E-3</c:v>
                </c:pt>
                <c:pt idx="86">
                  <c:v>8.8258921200744991E-3</c:v>
                </c:pt>
                <c:pt idx="87">
                  <c:v>8.8353589911583947E-3</c:v>
                </c:pt>
                <c:pt idx="88">
                  <c:v>9.0240435251753518E-3</c:v>
                </c:pt>
                <c:pt idx="89">
                  <c:v>9.1627821531289969E-3</c:v>
                </c:pt>
                <c:pt idx="90">
                  <c:v>9.1683316982471424E-3</c:v>
                </c:pt>
                <c:pt idx="91">
                  <c:v>9.1755134625176836E-3</c:v>
                </c:pt>
                <c:pt idx="92">
                  <c:v>9.3250247368771404E-3</c:v>
                </c:pt>
                <c:pt idx="93">
                  <c:v>9.3250247368771404E-3</c:v>
                </c:pt>
                <c:pt idx="94">
                  <c:v>9.3377560462658288E-3</c:v>
                </c:pt>
                <c:pt idx="95">
                  <c:v>9.3390618215877449E-3</c:v>
                </c:pt>
                <c:pt idx="96">
                  <c:v>9.3521195748069112E-3</c:v>
                </c:pt>
                <c:pt idx="97">
                  <c:v>9.4869408767948062E-3</c:v>
                </c:pt>
                <c:pt idx="98">
                  <c:v>9.4869408767948062E-3</c:v>
                </c:pt>
                <c:pt idx="99">
                  <c:v>9.4872673206252856E-3</c:v>
                </c:pt>
                <c:pt idx="100">
                  <c:v>9.5088126134369108E-3</c:v>
                </c:pt>
                <c:pt idx="101">
                  <c:v>9.5101183887588269E-3</c:v>
                </c:pt>
                <c:pt idx="102">
                  <c:v>9.6945591529795545E-3</c:v>
                </c:pt>
                <c:pt idx="103">
                  <c:v>9.8509257477790747E-3</c:v>
                </c:pt>
                <c:pt idx="104">
                  <c:v>9.9753008471916357E-3</c:v>
                </c:pt>
                <c:pt idx="106">
                  <c:v>9.9753008471916357E-3</c:v>
                </c:pt>
                <c:pt idx="107">
                  <c:v>1.0151580515650384E-2</c:v>
                </c:pt>
                <c:pt idx="108">
                  <c:v>1.0155497841616134E-2</c:v>
                </c:pt>
                <c:pt idx="109">
                  <c:v>1.0155497841616134E-2</c:v>
                </c:pt>
                <c:pt idx="110">
                  <c:v>1.1285319938904522E-2</c:v>
                </c:pt>
                <c:pt idx="111">
                  <c:v>1.1285319938904522E-2</c:v>
                </c:pt>
                <c:pt idx="112">
                  <c:v>1.1296092585310334E-2</c:v>
                </c:pt>
                <c:pt idx="113">
                  <c:v>1.1296092585310334E-2</c:v>
                </c:pt>
                <c:pt idx="114">
                  <c:v>1.1332001406663041E-2</c:v>
                </c:pt>
                <c:pt idx="115">
                  <c:v>1.1332001406663041E-2</c:v>
                </c:pt>
                <c:pt idx="116">
                  <c:v>1.1584668931453915E-2</c:v>
                </c:pt>
                <c:pt idx="117">
                  <c:v>1.1584668931453915E-2</c:v>
                </c:pt>
                <c:pt idx="118">
                  <c:v>1.1629065292399082E-2</c:v>
                </c:pt>
                <c:pt idx="119">
                  <c:v>1.1629065292399082E-2</c:v>
                </c:pt>
                <c:pt idx="120">
                  <c:v>1.1807956511501664E-2</c:v>
                </c:pt>
                <c:pt idx="121">
                  <c:v>1.1807956511501664E-2</c:v>
                </c:pt>
                <c:pt idx="122">
                  <c:v>1.1812526725128371E-2</c:v>
                </c:pt>
                <c:pt idx="123">
                  <c:v>1.1954529791386809E-2</c:v>
                </c:pt>
                <c:pt idx="124">
                  <c:v>1.2111875717677766E-2</c:v>
                </c:pt>
                <c:pt idx="125">
                  <c:v>-2.9853399995772634E-2</c:v>
                </c:pt>
                <c:pt idx="126">
                  <c:v>8.7217999971471727E-3</c:v>
                </c:pt>
                <c:pt idx="127">
                  <c:v>2.8817999991588295E-3</c:v>
                </c:pt>
                <c:pt idx="128">
                  <c:v>-1.3998000002175104E-2</c:v>
                </c:pt>
                <c:pt idx="129">
                  <c:v>1.2722652124504281E-2</c:v>
                </c:pt>
                <c:pt idx="130">
                  <c:v>1.2724937231317636E-2</c:v>
                </c:pt>
                <c:pt idx="131">
                  <c:v>1.2735709877723447E-2</c:v>
                </c:pt>
                <c:pt idx="132">
                  <c:v>1.2745503192637822E-2</c:v>
                </c:pt>
                <c:pt idx="133">
                  <c:v>1.2754317176060761E-2</c:v>
                </c:pt>
                <c:pt idx="144">
                  <c:v>-1.5643999999156222E-2</c:v>
                </c:pt>
                <c:pt idx="145">
                  <c:v>-1.5183399998932146E-2</c:v>
                </c:pt>
                <c:pt idx="148">
                  <c:v>-3.1425999914063141E-3</c:v>
                </c:pt>
                <c:pt idx="150">
                  <c:v>-1.0046600000350736E-2</c:v>
                </c:pt>
                <c:pt idx="155">
                  <c:v>-6.840999994892627E-3</c:v>
                </c:pt>
                <c:pt idx="157">
                  <c:v>-7.313999994948972E-3</c:v>
                </c:pt>
                <c:pt idx="159">
                  <c:v>-6.4719999936642125E-3</c:v>
                </c:pt>
                <c:pt idx="160">
                  <c:v>-5.444599999464117E-3</c:v>
                </c:pt>
                <c:pt idx="163">
                  <c:v>-6.2784000037936494E-3</c:v>
                </c:pt>
                <c:pt idx="164">
                  <c:v>-2.996399998664856E-3</c:v>
                </c:pt>
                <c:pt idx="166">
                  <c:v>-4.4191999986651354E-3</c:v>
                </c:pt>
                <c:pt idx="168">
                  <c:v>-4.9171999999089167E-3</c:v>
                </c:pt>
                <c:pt idx="169">
                  <c:v>-4.1950000013457611E-3</c:v>
                </c:pt>
                <c:pt idx="171">
                  <c:v>-1.5472000013687648E-3</c:v>
                </c:pt>
                <c:pt idx="174">
                  <c:v>-1.2540000025182962E-3</c:v>
                </c:pt>
                <c:pt idx="177">
                  <c:v>-3.8759999733883888E-4</c:v>
                </c:pt>
                <c:pt idx="179">
                  <c:v>-3.8020999927539378E-3</c:v>
                </c:pt>
                <c:pt idx="181">
                  <c:v>5.2519999735523015E-4</c:v>
                </c:pt>
                <c:pt idx="182">
                  <c:v>3.2081000026664697E-3</c:v>
                </c:pt>
                <c:pt idx="184">
                  <c:v>5.0310000369790941E-4</c:v>
                </c:pt>
                <c:pt idx="186">
                  <c:v>-2.1787999939988367E-3</c:v>
                </c:pt>
                <c:pt idx="187">
                  <c:v>-1.5882000006968156E-3</c:v>
                </c:pt>
                <c:pt idx="188">
                  <c:v>-1.5882000006968156E-3</c:v>
                </c:pt>
                <c:pt idx="189">
                  <c:v>-1.2305999989621341E-3</c:v>
                </c:pt>
                <c:pt idx="190">
                  <c:v>-1.2305999989621341E-3</c:v>
                </c:pt>
                <c:pt idx="191">
                  <c:v>-1.5959000011207536E-3</c:v>
                </c:pt>
                <c:pt idx="192">
                  <c:v>-8.3999999333173037E-5</c:v>
                </c:pt>
                <c:pt idx="193">
                  <c:v>-6.161700002849102E-3</c:v>
                </c:pt>
                <c:pt idx="194">
                  <c:v>8.7000007624737918E-5</c:v>
                </c:pt>
                <c:pt idx="195">
                  <c:v>3.4140000207116827E-4</c:v>
                </c:pt>
                <c:pt idx="196">
                  <c:v>3.502000035950914E-4</c:v>
                </c:pt>
                <c:pt idx="197">
                  <c:v>-3.2176999957300723E-3</c:v>
                </c:pt>
                <c:pt idx="198">
                  <c:v>1.6016000008676201E-3</c:v>
                </c:pt>
                <c:pt idx="199">
                  <c:v>2.8501999986474402E-3</c:v>
                </c:pt>
                <c:pt idx="200">
                  <c:v>2.785800003039185E-3</c:v>
                </c:pt>
                <c:pt idx="201">
                  <c:v>5.12909991084598E-3</c:v>
                </c:pt>
                <c:pt idx="202">
                  <c:v>2.6025999977719039E-3</c:v>
                </c:pt>
                <c:pt idx="203">
                  <c:v>2.8268999958527274E-3</c:v>
                </c:pt>
                <c:pt idx="204">
                  <c:v>3.8372000053641386E-3</c:v>
                </c:pt>
                <c:pt idx="205">
                  <c:v>3.7117999963811599E-3</c:v>
                </c:pt>
                <c:pt idx="206">
                  <c:v>4.0864000038709491E-3</c:v>
                </c:pt>
                <c:pt idx="207">
                  <c:v>2.3101999977370724E-3</c:v>
                </c:pt>
                <c:pt idx="208">
                  <c:v>3.5315999994054437E-3</c:v>
                </c:pt>
                <c:pt idx="209">
                  <c:v>4.1098000001511537E-3</c:v>
                </c:pt>
                <c:pt idx="210">
                  <c:v>4.36739999713609E-3</c:v>
                </c:pt>
                <c:pt idx="211">
                  <c:v>4.3714000057661906E-3</c:v>
                </c:pt>
                <c:pt idx="212">
                  <c:v>3.3833999987109564E-3</c:v>
                </c:pt>
                <c:pt idx="213">
                  <c:v>3.9412000041920692E-3</c:v>
                </c:pt>
                <c:pt idx="214">
                  <c:v>4.5658000017283484E-3</c:v>
                </c:pt>
                <c:pt idx="215">
                  <c:v>3.9071999999578111E-3</c:v>
                </c:pt>
                <c:pt idx="216">
                  <c:v>5.4335999957402237E-3</c:v>
                </c:pt>
                <c:pt idx="217">
                  <c:v>5.3164999990258366E-3</c:v>
                </c:pt>
                <c:pt idx="218">
                  <c:v>7.496800142689608E-3</c:v>
                </c:pt>
                <c:pt idx="219">
                  <c:v>3.994200007582549E-3</c:v>
                </c:pt>
                <c:pt idx="220">
                  <c:v>3.6760000075446442E-3</c:v>
                </c:pt>
                <c:pt idx="221">
                  <c:v>3.6739999995916151E-3</c:v>
                </c:pt>
                <c:pt idx="222">
                  <c:v>1.8085999981849454E-3</c:v>
                </c:pt>
                <c:pt idx="223">
                  <c:v>3.1832000095164403E-3</c:v>
                </c:pt>
                <c:pt idx="224">
                  <c:v>3.1577998452121392E-3</c:v>
                </c:pt>
                <c:pt idx="225">
                  <c:v>-3.5919999936595559E-4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884-407F-8821-37B7215C3D2D}"/>
            </c:ext>
          </c:extLst>
        </c:ser>
        <c:ser>
          <c:idx val="8"/>
          <c:order val="8"/>
          <c:tx>
            <c:strRef>
              <c:f>Inactive!$R$20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Inactive!$R$21:$R$981</c:f>
              <c:numCache>
                <c:formatCode>General</c:formatCode>
                <c:ptCount val="961"/>
                <c:pt idx="0">
                  <c:v>-0.15838959999382496</c:v>
                </c:pt>
                <c:pt idx="1">
                  <c:v>-0.15838959999382496</c:v>
                </c:pt>
                <c:pt idx="3">
                  <c:v>-4.6054399994318374E-2</c:v>
                </c:pt>
                <c:pt idx="6">
                  <c:v>-1.9050299997616094E-2</c:v>
                </c:pt>
                <c:pt idx="7">
                  <c:v>-1.8195900003775023E-2</c:v>
                </c:pt>
                <c:pt idx="73">
                  <c:v>0.1384087999977055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884-407F-8821-37B7215C3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46416"/>
        <c:axId val="1"/>
      </c:scatterChart>
      <c:valAx>
        <c:axId val="782146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00303490136568"/>
              <c:y val="0.86562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558421851289835E-2"/>
              <c:y val="0.381249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1464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116843702579669E-2"/>
          <c:y val="0.91874999999999996"/>
          <c:w val="0.89681335356600911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RW CrB - O-C Diagr.</a:t>
            </a:r>
          </a:p>
        </c:rich>
      </c:tx>
      <c:layout>
        <c:manualLayout>
          <c:xMode val="edge"/>
          <c:yMode val="edge"/>
          <c:x val="0.39021015352532984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87421183498951"/>
          <c:y val="0.15015997865911207"/>
          <c:w val="0.8321684004646529"/>
          <c:h val="0.64217352575492614"/>
        </c:manualLayout>
      </c:layout>
      <c:scatterChart>
        <c:scatterStyle val="lineMarker"/>
        <c:varyColors val="0"/>
        <c:ser>
          <c:idx val="0"/>
          <c:order val="0"/>
          <c:tx>
            <c:strRef>
              <c:f>Inactive!$H$20:$H$20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Inactive!$H$21:$H$981</c:f>
              <c:numCache>
                <c:formatCode>General</c:formatCode>
                <c:ptCount val="961"/>
                <c:pt idx="7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61-4B15-A4A2-6561A4F55BCE}"/>
            </c:ext>
          </c:extLst>
        </c:ser>
        <c:ser>
          <c:idx val="1"/>
          <c:order val="1"/>
          <c:tx>
            <c:strRef>
              <c:f>Inactive!$I$20:$I$20</c:f>
              <c:strCache>
                <c:ptCount val="1"/>
                <c:pt idx="0">
                  <c:v>AAVSO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0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1E-3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102">
                    <c:v>0</c:v>
                  </c:pt>
                  <c:pt idx="105">
                    <c:v>0</c:v>
                  </c:pt>
                  <c:pt idx="120">
                    <c:v>4.0000000000000002E-4</c:v>
                  </c:pt>
                  <c:pt idx="121">
                    <c:v>6.9999999999999999E-4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2.9999999999999997E-4</c:v>
                  </c:pt>
                  <c:pt idx="130">
                    <c:v>4.0000000000000002E-4</c:v>
                  </c:pt>
                  <c:pt idx="131">
                    <c:v>2.9999999999999997E-4</c:v>
                  </c:pt>
                  <c:pt idx="132">
                    <c:v>4.0000000000000002E-4</c:v>
                  </c:pt>
                  <c:pt idx="133">
                    <c:v>4.7000000000000002E-3</c:v>
                  </c:pt>
                  <c:pt idx="134">
                    <c:v>4.0000000000000002E-4</c:v>
                  </c:pt>
                  <c:pt idx="135">
                    <c:v>3.2000000000000002E-3</c:v>
                  </c:pt>
                  <c:pt idx="136">
                    <c:v>4.0000000000000002E-4</c:v>
                  </c:pt>
                  <c:pt idx="137">
                    <c:v>2.9999999999999997E-4</c:v>
                  </c:pt>
                  <c:pt idx="138">
                    <c:v>2.9999999999999997E-4</c:v>
                  </c:pt>
                  <c:pt idx="139">
                    <c:v>1.5E-3</c:v>
                  </c:pt>
                  <c:pt idx="140">
                    <c:v>2.9999999999999997E-4</c:v>
                  </c:pt>
                  <c:pt idx="141">
                    <c:v>1E-3</c:v>
                  </c:pt>
                  <c:pt idx="142">
                    <c:v>2.9999999999999997E-4</c:v>
                  </c:pt>
                  <c:pt idx="143">
                    <c:v>4.0000000000000002E-4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2.9999999999999997E-4</c:v>
                  </c:pt>
                  <c:pt idx="147">
                    <c:v>8.0000000000000004E-4</c:v>
                  </c:pt>
                  <c:pt idx="148">
                    <c:v>0</c:v>
                  </c:pt>
                  <c:pt idx="149">
                    <c:v>2.0000000000000001E-4</c:v>
                  </c:pt>
                  <c:pt idx="150">
                    <c:v>0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1.4E-3</c:v>
                  </c:pt>
                  <c:pt idx="155">
                    <c:v>0</c:v>
                  </c:pt>
                  <c:pt idx="156">
                    <c:v>2.3E-3</c:v>
                  </c:pt>
                  <c:pt idx="157">
                    <c:v>0</c:v>
                  </c:pt>
                  <c:pt idx="158">
                    <c:v>4.3E-3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1E-4</c:v>
                  </c:pt>
                  <c:pt idx="162">
                    <c:v>1.4E-3</c:v>
                  </c:pt>
                  <c:pt idx="163">
                    <c:v>0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2.0000000000000001E-4</c:v>
                  </c:pt>
                  <c:pt idx="167">
                    <c:v>1E-4</c:v>
                  </c:pt>
                  <c:pt idx="168">
                    <c:v>2.9999999999999997E-4</c:v>
                  </c:pt>
                  <c:pt idx="169">
                    <c:v>2.0000000000000001E-4</c:v>
                  </c:pt>
                  <c:pt idx="170">
                    <c:v>2.0000000000000001E-4</c:v>
                  </c:pt>
                  <c:pt idx="171">
                    <c:v>1E-4</c:v>
                  </c:pt>
                  <c:pt idx="172">
                    <c:v>2.9999999999999997E-4</c:v>
                  </c:pt>
                  <c:pt idx="173">
                    <c:v>5.0000000000000001E-4</c:v>
                  </c:pt>
                  <c:pt idx="174">
                    <c:v>2.0000000000000001E-4</c:v>
                  </c:pt>
                  <c:pt idx="175">
                    <c:v>6.4000000000000003E-3</c:v>
                  </c:pt>
                  <c:pt idx="176">
                    <c:v>4.0000000000000002E-4</c:v>
                  </c:pt>
                  <c:pt idx="177">
                    <c:v>2.0000000000000001E-4</c:v>
                  </c:pt>
                  <c:pt idx="178">
                    <c:v>8.9999999999999998E-4</c:v>
                  </c:pt>
                  <c:pt idx="179">
                    <c:v>0</c:v>
                  </c:pt>
                  <c:pt idx="180">
                    <c:v>2.0000000000000001E-4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5.8999999999999999E-3</c:v>
                  </c:pt>
                  <c:pt idx="184">
                    <c:v>5.8999999999999999E-3</c:v>
                  </c:pt>
                  <c:pt idx="185">
                    <c:v>2.0000000000000001E-4</c:v>
                  </c:pt>
                  <c:pt idx="186">
                    <c:v>2.0000000000000001E-4</c:v>
                  </c:pt>
                  <c:pt idx="187">
                    <c:v>2.0000000000000001E-4</c:v>
                  </c:pt>
                  <c:pt idx="188">
                    <c:v>2.0000000000000001E-4</c:v>
                  </c:pt>
                  <c:pt idx="189">
                    <c:v>1E-4</c:v>
                  </c:pt>
                  <c:pt idx="190">
                    <c:v>1E-4</c:v>
                  </c:pt>
                  <c:pt idx="191">
                    <c:v>1.9400000000000001E-2</c:v>
                  </c:pt>
                  <c:pt idx="192">
                    <c:v>2.0000000000000001E-4</c:v>
                  </c:pt>
                  <c:pt idx="193">
                    <c:v>9.4999999999999998E-3</c:v>
                  </c:pt>
                  <c:pt idx="194">
                    <c:v>1E-4</c:v>
                  </c:pt>
                  <c:pt idx="195">
                    <c:v>1.9E-3</c:v>
                  </c:pt>
                  <c:pt idx="196">
                    <c:v>1.1000000000000001E-3</c:v>
                  </c:pt>
                  <c:pt idx="197">
                    <c:v>1.8E-3</c:v>
                  </c:pt>
                  <c:pt idx="198">
                    <c:v>0</c:v>
                  </c:pt>
                  <c:pt idx="199">
                    <c:v>1E-3</c:v>
                  </c:pt>
                  <c:pt idx="200">
                    <c:v>1E-4</c:v>
                  </c:pt>
                  <c:pt idx="201">
                    <c:v>1.4E-3</c:v>
                  </c:pt>
                  <c:pt idx="202">
                    <c:v>1E-4</c:v>
                  </c:pt>
                  <c:pt idx="203">
                    <c:v>3.0999999999999999E-3</c:v>
                  </c:pt>
                  <c:pt idx="204">
                    <c:v>1E-4</c:v>
                  </c:pt>
                  <c:pt idx="205">
                    <c:v>1E-4</c:v>
                  </c:pt>
                  <c:pt idx="206">
                    <c:v>2.0000000000000001E-4</c:v>
                  </c:pt>
                  <c:pt idx="207">
                    <c:v>3.0000000000000001E-3</c:v>
                  </c:pt>
                  <c:pt idx="208">
                    <c:v>2.9999999999999997E-4</c:v>
                  </c:pt>
                  <c:pt idx="209">
                    <c:v>2.0000000000000001E-4</c:v>
                  </c:pt>
                  <c:pt idx="210">
                    <c:v>2.3000000000000001E-4</c:v>
                  </c:pt>
                  <c:pt idx="211">
                    <c:v>1E-4</c:v>
                  </c:pt>
                  <c:pt idx="212">
                    <c:v>1E-4</c:v>
                  </c:pt>
                  <c:pt idx="213">
                    <c:v>2.0000000000000001E-4</c:v>
                  </c:pt>
                  <c:pt idx="214">
                    <c:v>0</c:v>
                  </c:pt>
                  <c:pt idx="215">
                    <c:v>1E-4</c:v>
                  </c:pt>
                  <c:pt idx="216">
                    <c:v>5.9999999999999995E-4</c:v>
                  </c:pt>
                  <c:pt idx="217">
                    <c:v>2.7000000000000001E-3</c:v>
                  </c:pt>
                  <c:pt idx="219">
                    <c:v>2.9999999999999997E-4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5">
                    <c:v>5.9999999999999995E-4</c:v>
                  </c:pt>
                </c:numCache>
              </c:numRef>
            </c:plus>
            <c:minus>
              <c:numRef>
                <c:f>Inactive!$D$21:$D$981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0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1E-3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102">
                    <c:v>0</c:v>
                  </c:pt>
                  <c:pt idx="105">
                    <c:v>0</c:v>
                  </c:pt>
                  <c:pt idx="120">
                    <c:v>4.0000000000000002E-4</c:v>
                  </c:pt>
                  <c:pt idx="121">
                    <c:v>6.9999999999999999E-4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2.9999999999999997E-4</c:v>
                  </c:pt>
                  <c:pt idx="130">
                    <c:v>4.0000000000000002E-4</c:v>
                  </c:pt>
                  <c:pt idx="131">
                    <c:v>2.9999999999999997E-4</c:v>
                  </c:pt>
                  <c:pt idx="132">
                    <c:v>4.0000000000000002E-4</c:v>
                  </c:pt>
                  <c:pt idx="133">
                    <c:v>4.7000000000000002E-3</c:v>
                  </c:pt>
                  <c:pt idx="134">
                    <c:v>4.0000000000000002E-4</c:v>
                  </c:pt>
                  <c:pt idx="135">
                    <c:v>3.2000000000000002E-3</c:v>
                  </c:pt>
                  <c:pt idx="136">
                    <c:v>4.0000000000000002E-4</c:v>
                  </c:pt>
                  <c:pt idx="137">
                    <c:v>2.9999999999999997E-4</c:v>
                  </c:pt>
                  <c:pt idx="138">
                    <c:v>2.9999999999999997E-4</c:v>
                  </c:pt>
                  <c:pt idx="139">
                    <c:v>1.5E-3</c:v>
                  </c:pt>
                  <c:pt idx="140">
                    <c:v>2.9999999999999997E-4</c:v>
                  </c:pt>
                  <c:pt idx="141">
                    <c:v>1E-3</c:v>
                  </c:pt>
                  <c:pt idx="142">
                    <c:v>2.9999999999999997E-4</c:v>
                  </c:pt>
                  <c:pt idx="143">
                    <c:v>4.0000000000000002E-4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2.9999999999999997E-4</c:v>
                  </c:pt>
                  <c:pt idx="147">
                    <c:v>8.0000000000000004E-4</c:v>
                  </c:pt>
                  <c:pt idx="148">
                    <c:v>0</c:v>
                  </c:pt>
                  <c:pt idx="149">
                    <c:v>2.0000000000000001E-4</c:v>
                  </c:pt>
                  <c:pt idx="150">
                    <c:v>0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1.4E-3</c:v>
                  </c:pt>
                  <c:pt idx="155">
                    <c:v>0</c:v>
                  </c:pt>
                  <c:pt idx="156">
                    <c:v>2.3E-3</c:v>
                  </c:pt>
                  <c:pt idx="157">
                    <c:v>0</c:v>
                  </c:pt>
                  <c:pt idx="158">
                    <c:v>4.3E-3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1E-4</c:v>
                  </c:pt>
                  <c:pt idx="162">
                    <c:v>1.4E-3</c:v>
                  </c:pt>
                  <c:pt idx="163">
                    <c:v>0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2.0000000000000001E-4</c:v>
                  </c:pt>
                  <c:pt idx="167">
                    <c:v>1E-4</c:v>
                  </c:pt>
                  <c:pt idx="168">
                    <c:v>2.9999999999999997E-4</c:v>
                  </c:pt>
                  <c:pt idx="169">
                    <c:v>2.0000000000000001E-4</c:v>
                  </c:pt>
                  <c:pt idx="170">
                    <c:v>2.0000000000000001E-4</c:v>
                  </c:pt>
                  <c:pt idx="171">
                    <c:v>1E-4</c:v>
                  </c:pt>
                  <c:pt idx="172">
                    <c:v>2.9999999999999997E-4</c:v>
                  </c:pt>
                  <c:pt idx="173">
                    <c:v>5.0000000000000001E-4</c:v>
                  </c:pt>
                  <c:pt idx="174">
                    <c:v>2.0000000000000001E-4</c:v>
                  </c:pt>
                  <c:pt idx="175">
                    <c:v>6.4000000000000003E-3</c:v>
                  </c:pt>
                  <c:pt idx="176">
                    <c:v>4.0000000000000002E-4</c:v>
                  </c:pt>
                  <c:pt idx="177">
                    <c:v>2.0000000000000001E-4</c:v>
                  </c:pt>
                  <c:pt idx="178">
                    <c:v>8.9999999999999998E-4</c:v>
                  </c:pt>
                  <c:pt idx="179">
                    <c:v>0</c:v>
                  </c:pt>
                  <c:pt idx="180">
                    <c:v>2.0000000000000001E-4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5.8999999999999999E-3</c:v>
                  </c:pt>
                  <c:pt idx="184">
                    <c:v>5.8999999999999999E-3</c:v>
                  </c:pt>
                  <c:pt idx="185">
                    <c:v>2.0000000000000001E-4</c:v>
                  </c:pt>
                  <c:pt idx="186">
                    <c:v>2.0000000000000001E-4</c:v>
                  </c:pt>
                  <c:pt idx="187">
                    <c:v>2.0000000000000001E-4</c:v>
                  </c:pt>
                  <c:pt idx="188">
                    <c:v>2.0000000000000001E-4</c:v>
                  </c:pt>
                  <c:pt idx="189">
                    <c:v>1E-4</c:v>
                  </c:pt>
                  <c:pt idx="190">
                    <c:v>1E-4</c:v>
                  </c:pt>
                  <c:pt idx="191">
                    <c:v>1.9400000000000001E-2</c:v>
                  </c:pt>
                  <c:pt idx="192">
                    <c:v>2.0000000000000001E-4</c:v>
                  </c:pt>
                  <c:pt idx="193">
                    <c:v>9.4999999999999998E-3</c:v>
                  </c:pt>
                  <c:pt idx="194">
                    <c:v>1E-4</c:v>
                  </c:pt>
                  <c:pt idx="195">
                    <c:v>1.9E-3</c:v>
                  </c:pt>
                  <c:pt idx="196">
                    <c:v>1.1000000000000001E-3</c:v>
                  </c:pt>
                  <c:pt idx="197">
                    <c:v>1.8E-3</c:v>
                  </c:pt>
                  <c:pt idx="198">
                    <c:v>0</c:v>
                  </c:pt>
                  <c:pt idx="199">
                    <c:v>1E-3</c:v>
                  </c:pt>
                  <c:pt idx="200">
                    <c:v>1E-4</c:v>
                  </c:pt>
                  <c:pt idx="201">
                    <c:v>1.4E-3</c:v>
                  </c:pt>
                  <c:pt idx="202">
                    <c:v>1E-4</c:v>
                  </c:pt>
                  <c:pt idx="203">
                    <c:v>3.0999999999999999E-3</c:v>
                  </c:pt>
                  <c:pt idx="204">
                    <c:v>1E-4</c:v>
                  </c:pt>
                  <c:pt idx="205">
                    <c:v>1E-4</c:v>
                  </c:pt>
                  <c:pt idx="206">
                    <c:v>2.0000000000000001E-4</c:v>
                  </c:pt>
                  <c:pt idx="207">
                    <c:v>3.0000000000000001E-3</c:v>
                  </c:pt>
                  <c:pt idx="208">
                    <c:v>2.9999999999999997E-4</c:v>
                  </c:pt>
                  <c:pt idx="209">
                    <c:v>2.0000000000000001E-4</c:v>
                  </c:pt>
                  <c:pt idx="210">
                    <c:v>2.3000000000000001E-4</c:v>
                  </c:pt>
                  <c:pt idx="211">
                    <c:v>1E-4</c:v>
                  </c:pt>
                  <c:pt idx="212">
                    <c:v>1E-4</c:v>
                  </c:pt>
                  <c:pt idx="213">
                    <c:v>2.0000000000000001E-4</c:v>
                  </c:pt>
                  <c:pt idx="214">
                    <c:v>0</c:v>
                  </c:pt>
                  <c:pt idx="215">
                    <c:v>1E-4</c:v>
                  </c:pt>
                  <c:pt idx="216">
                    <c:v>5.9999999999999995E-4</c:v>
                  </c:pt>
                  <c:pt idx="217">
                    <c:v>2.7000000000000001E-3</c:v>
                  </c:pt>
                  <c:pt idx="219">
                    <c:v>2.9999999999999997E-4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5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Inactive!$I$21:$I$981</c:f>
              <c:numCache>
                <c:formatCode>General</c:formatCode>
                <c:ptCount val="961"/>
                <c:pt idx="85">
                  <c:v>-3.1755999953020364E-3</c:v>
                </c:pt>
                <c:pt idx="86">
                  <c:v>1.1824400004115887E-2</c:v>
                </c:pt>
                <c:pt idx="87">
                  <c:v>-9.1061999992234632E-3</c:v>
                </c:pt>
                <c:pt idx="88">
                  <c:v>-4.8953999939840287E-3</c:v>
                </c:pt>
                <c:pt idx="90">
                  <c:v>-5.7342000000062399E-3</c:v>
                </c:pt>
                <c:pt idx="91">
                  <c:v>6.2150000012479722E-3</c:v>
                </c:pt>
                <c:pt idx="94">
                  <c:v>-2.2507999965455383E-3</c:v>
                </c:pt>
                <c:pt idx="95">
                  <c:v>-7.8963999985717237E-3</c:v>
                </c:pt>
                <c:pt idx="96">
                  <c:v>-6.3523999997414649E-3</c:v>
                </c:pt>
                <c:pt idx="97">
                  <c:v>-1.9260599998233374E-2</c:v>
                </c:pt>
                <c:pt idx="98">
                  <c:v>-1.2260599993169308E-2</c:v>
                </c:pt>
                <c:pt idx="102">
                  <c:v>-1.1910999994142912E-2</c:v>
                </c:pt>
                <c:pt idx="103">
                  <c:v>-1.9716000024345703E-3</c:v>
                </c:pt>
                <c:pt idx="107">
                  <c:v>1.2900000001536682E-4</c:v>
                </c:pt>
                <c:pt idx="122">
                  <c:v>-1.2074199999915436E-2</c:v>
                </c:pt>
                <c:pt idx="123">
                  <c:v>-1.4033200000994839E-2</c:v>
                </c:pt>
                <c:pt idx="124">
                  <c:v>-6.3280000031227246E-3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61-4B15-A4A2-6561A4F55BCE}"/>
            </c:ext>
          </c:extLst>
        </c:ser>
        <c:ser>
          <c:idx val="3"/>
          <c:order val="2"/>
          <c:tx>
            <c:strRef>
              <c:f>Inactive!$J$20</c:f>
              <c:strCache>
                <c:ptCount val="1"/>
                <c:pt idx="0">
                  <c:v>BAV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Inactive!$D$21:$D$43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Inactive!$J$21:$J$981</c:f>
              <c:numCache>
                <c:formatCode>General</c:formatCode>
                <c:ptCount val="961"/>
                <c:pt idx="106">
                  <c:v>2.8500000189524144E-4</c:v>
                </c:pt>
                <c:pt idx="110">
                  <c:v>-1.4663200003269594E-2</c:v>
                </c:pt>
                <c:pt idx="111">
                  <c:v>-1.3163199997507036E-2</c:v>
                </c:pt>
                <c:pt idx="112">
                  <c:v>-1.3839399995049462E-2</c:v>
                </c:pt>
                <c:pt idx="113">
                  <c:v>-1.3739399997575674E-2</c:v>
                </c:pt>
                <c:pt idx="114">
                  <c:v>-1.3893399998778477E-2</c:v>
                </c:pt>
                <c:pt idx="115">
                  <c:v>-1.3693399996554945E-2</c:v>
                </c:pt>
                <c:pt idx="116">
                  <c:v>-1.4616999993450008E-2</c:v>
                </c:pt>
                <c:pt idx="117">
                  <c:v>-1.4516999995976221E-2</c:v>
                </c:pt>
                <c:pt idx="118">
                  <c:v>-1.5267399998265319E-2</c:v>
                </c:pt>
                <c:pt idx="119">
                  <c:v>-1.4767399996344466E-2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61-4B15-A4A2-6561A4F55BCE}"/>
            </c:ext>
          </c:extLst>
        </c:ser>
        <c:ser>
          <c:idx val="4"/>
          <c:order val="3"/>
          <c:tx>
            <c:strRef>
              <c:f>Inactive!$K$20</c:f>
              <c:strCache>
                <c:ptCount val="1"/>
                <c:pt idx="0">
                  <c:v>BBSAG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Inactive!$K$21:$K$981</c:f>
              <c:numCache>
                <c:formatCode>General</c:formatCode>
                <c:ptCount val="961"/>
                <c:pt idx="79">
                  <c:v>4.0916000070865266E-3</c:v>
                </c:pt>
                <c:pt idx="80">
                  <c:v>6.2342000019270927E-3</c:v>
                </c:pt>
                <c:pt idx="81">
                  <c:v>1.3036000018473715E-3</c:v>
                </c:pt>
                <c:pt idx="82">
                  <c:v>5.2020000002812594E-3</c:v>
                </c:pt>
                <c:pt idx="83">
                  <c:v>3.2429999992018566E-3</c:v>
                </c:pt>
                <c:pt idx="93">
                  <c:v>7.9379999806405976E-4</c:v>
                </c:pt>
                <c:pt idx="108">
                  <c:v>-1.8077999920933507E-3</c:v>
                </c:pt>
                <c:pt idx="109">
                  <c:v>-1.7077999946195632E-3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161-4B15-A4A2-6561A4F55BCE}"/>
            </c:ext>
          </c:extLst>
        </c:ser>
        <c:ser>
          <c:idx val="2"/>
          <c:order val="4"/>
          <c:tx>
            <c:strRef>
              <c:f>Inactive!$L$20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Inactive!$L$21:$L$981</c:f>
              <c:numCache>
                <c:formatCode>General</c:formatCode>
                <c:ptCount val="961"/>
                <c:pt idx="71">
                  <c:v>3.1398999999510124E-3</c:v>
                </c:pt>
                <c:pt idx="76">
                  <c:v>1.2999997125007212E-5</c:v>
                </c:pt>
                <c:pt idx="77">
                  <c:v>7.1659999957773834E-4</c:v>
                </c:pt>
                <c:pt idx="78">
                  <c:v>8.3679999806918204E-4</c:v>
                </c:pt>
                <c:pt idx="84">
                  <c:v>-1.4659999578725547E-4</c:v>
                </c:pt>
                <c:pt idx="89">
                  <c:v>-1.7403999954694882E-3</c:v>
                </c:pt>
                <c:pt idx="100">
                  <c:v>-3.4243999980390072E-3</c:v>
                </c:pt>
                <c:pt idx="101">
                  <c:v>-2.5700000041979365E-3</c:v>
                </c:pt>
                <c:pt idx="104">
                  <c:v>-1.4999997802078724E-5</c:v>
                </c:pt>
                <c:pt idx="105">
                  <c:v>-1.4999997802078724E-5</c:v>
                </c:pt>
                <c:pt idx="120">
                  <c:v>-1.571459999831859E-2</c:v>
                </c:pt>
                <c:pt idx="121">
                  <c:v>-1.5614599993568845E-2</c:v>
                </c:pt>
                <c:pt idx="129">
                  <c:v>-1.9757399997615721E-2</c:v>
                </c:pt>
                <c:pt idx="130">
                  <c:v>-1.983720000134781E-2</c:v>
                </c:pt>
                <c:pt idx="131">
                  <c:v>-1.9413399997574743E-2</c:v>
                </c:pt>
                <c:pt idx="132">
                  <c:v>-1.9655399999464862E-2</c:v>
                </c:pt>
                <c:pt idx="133">
                  <c:v>-1.9863199995597824E-2</c:v>
                </c:pt>
                <c:pt idx="134">
                  <c:v>-1.8511399997805711E-2</c:v>
                </c:pt>
                <c:pt idx="135">
                  <c:v>-1.9093799994152505E-2</c:v>
                </c:pt>
                <c:pt idx="136">
                  <c:v>-1.6199499994399957E-2</c:v>
                </c:pt>
                <c:pt idx="137">
                  <c:v>-1.8816599993442651E-2</c:v>
                </c:pt>
                <c:pt idx="138">
                  <c:v>-1.8633200001204386E-2</c:v>
                </c:pt>
                <c:pt idx="139">
                  <c:v>-1.8644600000698119E-2</c:v>
                </c:pt>
                <c:pt idx="140">
                  <c:v>-1.875859999563545E-2</c:v>
                </c:pt>
                <c:pt idx="141">
                  <c:v>-2.0801099999516737E-2</c:v>
                </c:pt>
                <c:pt idx="142">
                  <c:v>-1.8260199998621829E-2</c:v>
                </c:pt>
                <c:pt idx="143">
                  <c:v>-1.8094399994879495E-2</c:v>
                </c:pt>
                <c:pt idx="146">
                  <c:v>-1.3549200004490558E-2</c:v>
                </c:pt>
                <c:pt idx="149">
                  <c:v>-1.1980999996012542E-2</c:v>
                </c:pt>
                <c:pt idx="151">
                  <c:v>-1.0614999999233987E-2</c:v>
                </c:pt>
                <c:pt idx="152">
                  <c:v>-9.7737999967648648E-3</c:v>
                </c:pt>
                <c:pt idx="153">
                  <c:v>-8.0263999989256263E-3</c:v>
                </c:pt>
                <c:pt idx="158">
                  <c:v>-2.4073000022326596E-3</c:v>
                </c:pt>
                <c:pt idx="162">
                  <c:v>-5.2902000024914742E-3</c:v>
                </c:pt>
                <c:pt idx="165">
                  <c:v>-2.4964000040199608E-3</c:v>
                </c:pt>
                <c:pt idx="167">
                  <c:v>-4.3726000003516674E-3</c:v>
                </c:pt>
                <c:pt idx="170">
                  <c:v>-1.4911999969626777E-3</c:v>
                </c:pt>
                <c:pt idx="172">
                  <c:v>-1.6068000040831976E-3</c:v>
                </c:pt>
                <c:pt idx="173">
                  <c:v>-6.2999970396049321E-6</c:v>
                </c:pt>
                <c:pt idx="175">
                  <c:v>6.7719999788096175E-4</c:v>
                </c:pt>
                <c:pt idx="176">
                  <c:v>7.7200000669108704E-4</c:v>
                </c:pt>
                <c:pt idx="178">
                  <c:v>1.9994000031147152E-3</c:v>
                </c:pt>
                <c:pt idx="180">
                  <c:v>1.2400007108226418E-5</c:v>
                </c:pt>
                <c:pt idx="183">
                  <c:v>5.0310000369790941E-4</c:v>
                </c:pt>
                <c:pt idx="185">
                  <c:v>-2.1787999939988367E-3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161-4B15-A4A2-6561A4F55BCE}"/>
            </c:ext>
          </c:extLst>
        </c:ser>
        <c:ser>
          <c:idx val="5"/>
          <c:order val="5"/>
          <c:tx>
            <c:strRef>
              <c:f>Inactive!$M$20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Inactive!$M$21:$M$981</c:f>
              <c:numCache>
                <c:formatCode>General</c:formatCode>
                <c:ptCount val="961"/>
                <c:pt idx="161">
                  <c:v>-5.9787999925902113E-3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161-4B15-A4A2-6561A4F55BCE}"/>
            </c:ext>
          </c:extLst>
        </c:ser>
        <c:ser>
          <c:idx val="6"/>
          <c:order val="6"/>
          <c:tx>
            <c:strRef>
              <c:f>Inactive!$N$20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Inactive!$N$21:$N$981</c:f>
              <c:numCache>
                <c:formatCode>General</c:formatCode>
                <c:ptCount val="961"/>
                <c:pt idx="68">
                  <c:v>2.7100000443169847E-4</c:v>
                </c:pt>
                <c:pt idx="92">
                  <c:v>-1.5206199997919612E-2</c:v>
                </c:pt>
                <c:pt idx="99">
                  <c:v>-1.067200000397861E-2</c:v>
                </c:pt>
                <c:pt idx="154">
                  <c:v>-1.0618999993312173E-2</c:v>
                </c:pt>
                <c:pt idx="156">
                  <c:v>-7.6749999934691004E-3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161-4B15-A4A2-6561A4F55BCE}"/>
            </c:ext>
          </c:extLst>
        </c:ser>
        <c:ser>
          <c:idx val="7"/>
          <c:order val="7"/>
          <c:tx>
            <c:strRef>
              <c:f>Inactive!$O$20</c:f>
              <c:strCache>
                <c:ptCount val="1"/>
                <c:pt idx="0">
                  <c:v>Lin Fit1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Inactive!$O$21:$O$981</c:f>
              <c:numCache>
                <c:formatCode>General</c:formatCode>
                <c:ptCount val="961"/>
                <c:pt idx="0">
                  <c:v>-1.8289999970875215E-3</c:v>
                </c:pt>
                <c:pt idx="1">
                  <c:v>8.9670000052137766E-3</c:v>
                </c:pt>
                <c:pt idx="2">
                  <c:v>9.8520000028656796E-3</c:v>
                </c:pt>
                <c:pt idx="3">
                  <c:v>2.7406400004110765E-2</c:v>
                </c:pt>
                <c:pt idx="4">
                  <c:v>2.3556000014650635E-3</c:v>
                </c:pt>
                <c:pt idx="5">
                  <c:v>1.171000000249478E-2</c:v>
                </c:pt>
                <c:pt idx="6">
                  <c:v>5.3048000008857343E-3</c:v>
                </c:pt>
                <c:pt idx="7">
                  <c:v>-8.8475999982620124E-3</c:v>
                </c:pt>
                <c:pt idx="8">
                  <c:v>-4.3729999997594859E-3</c:v>
                </c:pt>
                <c:pt idx="9">
                  <c:v>-4.4238000009499956E-3</c:v>
                </c:pt>
                <c:pt idx="10">
                  <c:v>4.0694000017538201E-3</c:v>
                </c:pt>
                <c:pt idx="11">
                  <c:v>1.2898400000267429E-2</c:v>
                </c:pt>
                <c:pt idx="12">
                  <c:v>-4.5759999957226682E-3</c:v>
                </c:pt>
                <c:pt idx="13">
                  <c:v>8.2022000024153385E-3</c:v>
                </c:pt>
                <c:pt idx="14">
                  <c:v>-8.2999999722233042E-4</c:v>
                </c:pt>
                <c:pt idx="15">
                  <c:v>-1.3553999961004592E-3</c:v>
                </c:pt>
                <c:pt idx="16">
                  <c:v>-5.4061999944678973E-3</c:v>
                </c:pt>
                <c:pt idx="17">
                  <c:v>4.0684000014152844E-3</c:v>
                </c:pt>
                <c:pt idx="18">
                  <c:v>-1.103319999674568E-2</c:v>
                </c:pt>
                <c:pt idx="19">
                  <c:v>1.4390600001206622E-2</c:v>
                </c:pt>
                <c:pt idx="20">
                  <c:v>-3.254999995988328E-3</c:v>
                </c:pt>
                <c:pt idx="21">
                  <c:v>-3.63659999857191E-3</c:v>
                </c:pt>
                <c:pt idx="22">
                  <c:v>-8.5839999883319251E-4</c:v>
                </c:pt>
                <c:pt idx="23">
                  <c:v>-1.9617999998445157E-2</c:v>
                </c:pt>
                <c:pt idx="24">
                  <c:v>3.6856000042462256E-3</c:v>
                </c:pt>
                <c:pt idx="25">
                  <c:v>4.8058000029413961E-3</c:v>
                </c:pt>
                <c:pt idx="26">
                  <c:v>6.1602000023412984E-3</c:v>
                </c:pt>
                <c:pt idx="27">
                  <c:v>-4.0937999983725604E-3</c:v>
                </c:pt>
                <c:pt idx="28">
                  <c:v>-1.1669999996229308E-2</c:v>
                </c:pt>
                <c:pt idx="29">
                  <c:v>-9.5359999613719992E-4</c:v>
                </c:pt>
                <c:pt idx="30">
                  <c:v>2.7960000006714836E-3</c:v>
                </c:pt>
                <c:pt idx="31">
                  <c:v>4.3399999995017424E-3</c:v>
                </c:pt>
                <c:pt idx="32">
                  <c:v>-9.1020000400021672E-4</c:v>
                </c:pt>
                <c:pt idx="33">
                  <c:v>1.0159200006455649E-2</c:v>
                </c:pt>
                <c:pt idx="34">
                  <c:v>-4.691389999788953E-2</c:v>
                </c:pt>
                <c:pt idx="35">
                  <c:v>3.1778000047779642E-3</c:v>
                </c:pt>
                <c:pt idx="36">
                  <c:v>-7.0253999947453849E-3</c:v>
                </c:pt>
                <c:pt idx="37">
                  <c:v>7.1172000025399029E-3</c:v>
                </c:pt>
                <c:pt idx="38">
                  <c:v>9.1866000002482906E-3</c:v>
                </c:pt>
                <c:pt idx="39">
                  <c:v>2.7186600003915373E-2</c:v>
                </c:pt>
                <c:pt idx="40">
                  <c:v>7.5409999990370125E-3</c:v>
                </c:pt>
                <c:pt idx="41">
                  <c:v>1.1227599999983795E-2</c:v>
                </c:pt>
                <c:pt idx="42">
                  <c:v>2.7227600003243424E-2</c:v>
                </c:pt>
                <c:pt idx="43">
                  <c:v>1.3973600005556364E-2</c:v>
                </c:pt>
                <c:pt idx="44">
                  <c:v>1.147060000221245E-2</c:v>
                </c:pt>
                <c:pt idx="45">
                  <c:v>5.5907999994815327E-3</c:v>
                </c:pt>
                <c:pt idx="46">
                  <c:v>1.3065400002233218E-2</c:v>
                </c:pt>
                <c:pt idx="47">
                  <c:v>4.8722000065026805E-3</c:v>
                </c:pt>
                <c:pt idx="48">
                  <c:v>5.2265999984228984E-3</c:v>
                </c:pt>
                <c:pt idx="49">
                  <c:v>3.6504000017885119E-3</c:v>
                </c:pt>
                <c:pt idx="50">
                  <c:v>9.0047999983653426E-3</c:v>
                </c:pt>
                <c:pt idx="51">
                  <c:v>7.2006000045803376E-3</c:v>
                </c:pt>
                <c:pt idx="52">
                  <c:v>2.6020000223070383E-4</c:v>
                </c:pt>
                <c:pt idx="53">
                  <c:v>9.3644000007770956E-3</c:v>
                </c:pt>
                <c:pt idx="54">
                  <c:v>9.0224000014131889E-3</c:v>
                </c:pt>
                <c:pt idx="55">
                  <c:v>-9.9082000015187077E-3</c:v>
                </c:pt>
                <c:pt idx="56">
                  <c:v>1.186020000022836E-2</c:v>
                </c:pt>
                <c:pt idx="57">
                  <c:v>1.1616200004937127E-2</c:v>
                </c:pt>
                <c:pt idx="58">
                  <c:v>1.2160200007201638E-2</c:v>
                </c:pt>
                <c:pt idx="59">
                  <c:v>1.5804599999682978E-2</c:v>
                </c:pt>
                <c:pt idx="60">
                  <c:v>-4.254799998307135E-3</c:v>
                </c:pt>
                <c:pt idx="61">
                  <c:v>3.6350000009406358E-3</c:v>
                </c:pt>
                <c:pt idx="62">
                  <c:v>9.5599999622208998E-4</c:v>
                </c:pt>
                <c:pt idx="63">
                  <c:v>3.5218799996073358E-2</c:v>
                </c:pt>
                <c:pt idx="64">
                  <c:v>2.232920000096783E-2</c:v>
                </c:pt>
                <c:pt idx="65">
                  <c:v>1.4360000204760581E-4</c:v>
                </c:pt>
                <c:pt idx="66">
                  <c:v>7.6866031517022161E-3</c:v>
                </c:pt>
                <c:pt idx="67">
                  <c:v>7.6866031517022161E-3</c:v>
                </c:pt>
                <c:pt idx="68">
                  <c:v>7.6934584721422786E-3</c:v>
                </c:pt>
                <c:pt idx="69">
                  <c:v>7.6970493542775492E-3</c:v>
                </c:pt>
                <c:pt idx="70">
                  <c:v>5.4560000717174262E-4</c:v>
                </c:pt>
                <c:pt idx="71">
                  <c:v>7.6972125761927889E-3</c:v>
                </c:pt>
                <c:pt idx="72">
                  <c:v>4.2399000012665056E-3</c:v>
                </c:pt>
                <c:pt idx="73">
                  <c:v>7.6983551295994662E-3</c:v>
                </c:pt>
                <c:pt idx="74">
                  <c:v>7.7112496609033935E-3</c:v>
                </c:pt>
                <c:pt idx="75">
                  <c:v>7.7125554362253096E-3</c:v>
                </c:pt>
                <c:pt idx="76">
                  <c:v>8.0101089877070673E-3</c:v>
                </c:pt>
                <c:pt idx="77">
                  <c:v>8.0185965272995263E-3</c:v>
                </c:pt>
                <c:pt idx="78">
                  <c:v>8.0208816341128808E-3</c:v>
                </c:pt>
                <c:pt idx="79">
                  <c:v>8.2226239213490041E-3</c:v>
                </c:pt>
                <c:pt idx="80">
                  <c:v>8.3502634590663562E-3</c:v>
                </c:pt>
                <c:pt idx="81">
                  <c:v>8.3597303301502536E-3</c:v>
                </c:pt>
                <c:pt idx="82">
                  <c:v>8.3740938586913359E-3</c:v>
                </c:pt>
                <c:pt idx="83">
                  <c:v>8.5160969249497721E-3</c:v>
                </c:pt>
                <c:pt idx="84">
                  <c:v>8.6675668622921039E-3</c:v>
                </c:pt>
                <c:pt idx="85">
                  <c:v>8.8258921200744991E-3</c:v>
                </c:pt>
                <c:pt idx="86">
                  <c:v>8.8258921200744991E-3</c:v>
                </c:pt>
                <c:pt idx="87">
                  <c:v>8.8353589911583947E-3</c:v>
                </c:pt>
                <c:pt idx="88">
                  <c:v>9.0240435251753518E-3</c:v>
                </c:pt>
                <c:pt idx="89">
                  <c:v>9.1627821531289969E-3</c:v>
                </c:pt>
                <c:pt idx="90">
                  <c:v>9.1683316982471424E-3</c:v>
                </c:pt>
                <c:pt idx="91">
                  <c:v>9.1755134625176836E-3</c:v>
                </c:pt>
                <c:pt idx="92">
                  <c:v>9.3250247368771404E-3</c:v>
                </c:pt>
                <c:pt idx="93">
                  <c:v>9.3250247368771404E-3</c:v>
                </c:pt>
                <c:pt idx="94">
                  <c:v>9.3377560462658288E-3</c:v>
                </c:pt>
                <c:pt idx="95">
                  <c:v>9.3390618215877449E-3</c:v>
                </c:pt>
                <c:pt idx="96">
                  <c:v>9.3521195748069112E-3</c:v>
                </c:pt>
                <c:pt idx="97">
                  <c:v>9.4869408767948062E-3</c:v>
                </c:pt>
                <c:pt idx="98">
                  <c:v>9.4869408767948062E-3</c:v>
                </c:pt>
                <c:pt idx="99">
                  <c:v>9.4872673206252856E-3</c:v>
                </c:pt>
                <c:pt idx="100">
                  <c:v>9.5088126134369108E-3</c:v>
                </c:pt>
                <c:pt idx="101">
                  <c:v>9.5101183887588269E-3</c:v>
                </c:pt>
                <c:pt idx="102">
                  <c:v>9.6945591529795545E-3</c:v>
                </c:pt>
                <c:pt idx="103">
                  <c:v>9.8509257477790747E-3</c:v>
                </c:pt>
                <c:pt idx="104">
                  <c:v>9.9753008471916357E-3</c:v>
                </c:pt>
                <c:pt idx="106">
                  <c:v>9.9753008471916357E-3</c:v>
                </c:pt>
                <c:pt idx="107">
                  <c:v>1.0151580515650384E-2</c:v>
                </c:pt>
                <c:pt idx="108">
                  <c:v>1.0155497841616134E-2</c:v>
                </c:pt>
                <c:pt idx="109">
                  <c:v>1.0155497841616134E-2</c:v>
                </c:pt>
                <c:pt idx="110">
                  <c:v>1.1285319938904522E-2</c:v>
                </c:pt>
                <c:pt idx="111">
                  <c:v>1.1285319938904522E-2</c:v>
                </c:pt>
                <c:pt idx="112">
                  <c:v>1.1296092585310334E-2</c:v>
                </c:pt>
                <c:pt idx="113">
                  <c:v>1.1296092585310334E-2</c:v>
                </c:pt>
                <c:pt idx="114">
                  <c:v>1.1332001406663041E-2</c:v>
                </c:pt>
                <c:pt idx="115">
                  <c:v>1.1332001406663041E-2</c:v>
                </c:pt>
                <c:pt idx="116">
                  <c:v>1.1584668931453915E-2</c:v>
                </c:pt>
                <c:pt idx="117">
                  <c:v>1.1584668931453915E-2</c:v>
                </c:pt>
                <c:pt idx="118">
                  <c:v>1.1629065292399082E-2</c:v>
                </c:pt>
                <c:pt idx="119">
                  <c:v>1.1629065292399082E-2</c:v>
                </c:pt>
                <c:pt idx="120">
                  <c:v>1.1807956511501664E-2</c:v>
                </c:pt>
                <c:pt idx="121">
                  <c:v>1.1807956511501664E-2</c:v>
                </c:pt>
                <c:pt idx="122">
                  <c:v>1.1812526725128371E-2</c:v>
                </c:pt>
                <c:pt idx="123">
                  <c:v>1.1954529791386809E-2</c:v>
                </c:pt>
                <c:pt idx="124">
                  <c:v>1.2111875717677766E-2</c:v>
                </c:pt>
                <c:pt idx="125">
                  <c:v>-2.9853399995772634E-2</c:v>
                </c:pt>
                <c:pt idx="126">
                  <c:v>8.7217999971471727E-3</c:v>
                </c:pt>
                <c:pt idx="127">
                  <c:v>2.8817999991588295E-3</c:v>
                </c:pt>
                <c:pt idx="128">
                  <c:v>-1.3998000002175104E-2</c:v>
                </c:pt>
                <c:pt idx="129">
                  <c:v>1.2722652124504281E-2</c:v>
                </c:pt>
                <c:pt idx="130">
                  <c:v>1.2724937231317636E-2</c:v>
                </c:pt>
                <c:pt idx="131">
                  <c:v>1.2735709877723447E-2</c:v>
                </c:pt>
                <c:pt idx="132">
                  <c:v>1.2745503192637822E-2</c:v>
                </c:pt>
                <c:pt idx="133">
                  <c:v>1.2754317176060761E-2</c:v>
                </c:pt>
                <c:pt idx="144">
                  <c:v>-1.5643999999156222E-2</c:v>
                </c:pt>
                <c:pt idx="145">
                  <c:v>-1.5183399998932146E-2</c:v>
                </c:pt>
                <c:pt idx="148">
                  <c:v>-3.1425999914063141E-3</c:v>
                </c:pt>
                <c:pt idx="150">
                  <c:v>-1.0046600000350736E-2</c:v>
                </c:pt>
                <c:pt idx="155">
                  <c:v>-6.840999994892627E-3</c:v>
                </c:pt>
                <c:pt idx="157">
                  <c:v>-7.313999994948972E-3</c:v>
                </c:pt>
                <c:pt idx="159">
                  <c:v>-6.4719999936642125E-3</c:v>
                </c:pt>
                <c:pt idx="160">
                  <c:v>-5.444599999464117E-3</c:v>
                </c:pt>
                <c:pt idx="163">
                  <c:v>-6.2784000037936494E-3</c:v>
                </c:pt>
                <c:pt idx="164">
                  <c:v>-2.996399998664856E-3</c:v>
                </c:pt>
                <c:pt idx="166">
                  <c:v>-4.4191999986651354E-3</c:v>
                </c:pt>
                <c:pt idx="168">
                  <c:v>-4.9171999999089167E-3</c:v>
                </c:pt>
                <c:pt idx="169">
                  <c:v>-4.1950000013457611E-3</c:v>
                </c:pt>
                <c:pt idx="171">
                  <c:v>-1.5472000013687648E-3</c:v>
                </c:pt>
                <c:pt idx="174">
                  <c:v>-1.2540000025182962E-3</c:v>
                </c:pt>
                <c:pt idx="177">
                  <c:v>-3.8759999733883888E-4</c:v>
                </c:pt>
                <c:pt idx="179">
                  <c:v>-3.8020999927539378E-3</c:v>
                </c:pt>
                <c:pt idx="181">
                  <c:v>5.2519999735523015E-4</c:v>
                </c:pt>
                <c:pt idx="182">
                  <c:v>3.2081000026664697E-3</c:v>
                </c:pt>
                <c:pt idx="184">
                  <c:v>5.0310000369790941E-4</c:v>
                </c:pt>
                <c:pt idx="186">
                  <c:v>-2.1787999939988367E-3</c:v>
                </c:pt>
                <c:pt idx="187">
                  <c:v>-1.5882000006968156E-3</c:v>
                </c:pt>
                <c:pt idx="188">
                  <c:v>-1.5882000006968156E-3</c:v>
                </c:pt>
                <c:pt idx="189">
                  <c:v>-1.2305999989621341E-3</c:v>
                </c:pt>
                <c:pt idx="190">
                  <c:v>-1.2305999989621341E-3</c:v>
                </c:pt>
                <c:pt idx="191">
                  <c:v>-1.5959000011207536E-3</c:v>
                </c:pt>
                <c:pt idx="192">
                  <c:v>-8.3999999333173037E-5</c:v>
                </c:pt>
                <c:pt idx="193">
                  <c:v>-6.161700002849102E-3</c:v>
                </c:pt>
                <c:pt idx="194">
                  <c:v>8.7000007624737918E-5</c:v>
                </c:pt>
                <c:pt idx="195">
                  <c:v>3.4140000207116827E-4</c:v>
                </c:pt>
                <c:pt idx="196">
                  <c:v>3.502000035950914E-4</c:v>
                </c:pt>
                <c:pt idx="197">
                  <c:v>-3.2176999957300723E-3</c:v>
                </c:pt>
                <c:pt idx="198">
                  <c:v>1.6016000008676201E-3</c:v>
                </c:pt>
                <c:pt idx="199">
                  <c:v>2.8501999986474402E-3</c:v>
                </c:pt>
                <c:pt idx="200">
                  <c:v>2.785800003039185E-3</c:v>
                </c:pt>
                <c:pt idx="201">
                  <c:v>5.12909991084598E-3</c:v>
                </c:pt>
                <c:pt idx="202">
                  <c:v>2.6025999977719039E-3</c:v>
                </c:pt>
                <c:pt idx="203">
                  <c:v>2.8268999958527274E-3</c:v>
                </c:pt>
                <c:pt idx="204">
                  <c:v>3.8372000053641386E-3</c:v>
                </c:pt>
                <c:pt idx="205">
                  <c:v>3.7117999963811599E-3</c:v>
                </c:pt>
                <c:pt idx="206">
                  <c:v>4.0864000038709491E-3</c:v>
                </c:pt>
                <c:pt idx="207">
                  <c:v>2.3101999977370724E-3</c:v>
                </c:pt>
                <c:pt idx="208">
                  <c:v>3.5315999994054437E-3</c:v>
                </c:pt>
                <c:pt idx="209">
                  <c:v>4.1098000001511537E-3</c:v>
                </c:pt>
                <c:pt idx="210">
                  <c:v>4.36739999713609E-3</c:v>
                </c:pt>
                <c:pt idx="211">
                  <c:v>4.3714000057661906E-3</c:v>
                </c:pt>
                <c:pt idx="212">
                  <c:v>3.3833999987109564E-3</c:v>
                </c:pt>
                <c:pt idx="213">
                  <c:v>3.9412000041920692E-3</c:v>
                </c:pt>
                <c:pt idx="214">
                  <c:v>4.5658000017283484E-3</c:v>
                </c:pt>
                <c:pt idx="215">
                  <c:v>3.9071999999578111E-3</c:v>
                </c:pt>
                <c:pt idx="216">
                  <c:v>5.4335999957402237E-3</c:v>
                </c:pt>
                <c:pt idx="217">
                  <c:v>5.3164999990258366E-3</c:v>
                </c:pt>
                <c:pt idx="218">
                  <c:v>7.496800142689608E-3</c:v>
                </c:pt>
                <c:pt idx="219">
                  <c:v>3.994200007582549E-3</c:v>
                </c:pt>
                <c:pt idx="220">
                  <c:v>3.6760000075446442E-3</c:v>
                </c:pt>
                <c:pt idx="221">
                  <c:v>3.6739999995916151E-3</c:v>
                </c:pt>
                <c:pt idx="222">
                  <c:v>1.8085999981849454E-3</c:v>
                </c:pt>
                <c:pt idx="223">
                  <c:v>3.1832000095164403E-3</c:v>
                </c:pt>
                <c:pt idx="224">
                  <c:v>3.1577998452121392E-3</c:v>
                </c:pt>
                <c:pt idx="225">
                  <c:v>-3.5919999936595559E-4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161-4B15-A4A2-6561A4F55BCE}"/>
            </c:ext>
          </c:extLst>
        </c:ser>
        <c:ser>
          <c:idx val="8"/>
          <c:order val="8"/>
          <c:tx>
            <c:strRef>
              <c:f>Inactive!$P$20</c:f>
              <c:strCache>
                <c:ptCount val="1"/>
                <c:pt idx="0">
                  <c:v>Lin Fit2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Inactive!$P$21:$P$981</c:f>
              <c:numCache>
                <c:formatCode>General</c:formatCode>
                <c:ptCount val="961"/>
                <c:pt idx="0">
                  <c:v>8.0077695841913486E-4</c:v>
                </c:pt>
                <c:pt idx="1">
                  <c:v>6.0522449639748488E-4</c:v>
                </c:pt>
                <c:pt idx="2">
                  <c:v>-2.2961503913998798E-5</c:v>
                </c:pt>
                <c:pt idx="3">
                  <c:v>-2.3365351138248639E-4</c:v>
                </c:pt>
                <c:pt idx="4">
                  <c:v>-2.3596649749241987E-4</c:v>
                </c:pt>
                <c:pt idx="5">
                  <c:v>-2.3638704042149863E-4</c:v>
                </c:pt>
                <c:pt idx="6">
                  <c:v>-2.3827948360235335E-4</c:v>
                </c:pt>
                <c:pt idx="7">
                  <c:v>-2.452184419321538E-4</c:v>
                </c:pt>
                <c:pt idx="8">
                  <c:v>-2.4637493498712065E-4</c:v>
                </c:pt>
                <c:pt idx="9">
                  <c:v>-2.4868792109705414E-4</c:v>
                </c:pt>
                <c:pt idx="10">
                  <c:v>-2.5520633649777583E-4</c:v>
                </c:pt>
                <c:pt idx="11">
                  <c:v>-2.5678337248182144E-4</c:v>
                </c:pt>
                <c:pt idx="12">
                  <c:v>-3.4047141536850604E-4</c:v>
                </c:pt>
                <c:pt idx="13">
                  <c:v>-3.4436143746248513E-4</c:v>
                </c:pt>
                <c:pt idx="14">
                  <c:v>-3.5203634591817346E-4</c:v>
                </c:pt>
                <c:pt idx="15">
                  <c:v>-3.5319283897314031E-4</c:v>
                </c:pt>
                <c:pt idx="16">
                  <c:v>-3.555058250830738E-4</c:v>
                </c:pt>
                <c:pt idx="17">
                  <c:v>-3.5666231813804043E-4</c:v>
                </c:pt>
                <c:pt idx="18">
                  <c:v>-3.6128829035790761E-4</c:v>
                </c:pt>
                <c:pt idx="19">
                  <c:v>-3.6475776952280773E-4</c:v>
                </c:pt>
                <c:pt idx="20">
                  <c:v>-3.6517831245188649E-4</c:v>
                </c:pt>
                <c:pt idx="21">
                  <c:v>-3.9083143112569451E-4</c:v>
                </c:pt>
                <c:pt idx="22">
                  <c:v>-3.947214532196736E-4</c:v>
                </c:pt>
                <c:pt idx="23">
                  <c:v>-3.9619335347144936E-4</c:v>
                </c:pt>
                <c:pt idx="24">
                  <c:v>-3.9892688251046159E-4</c:v>
                </c:pt>
                <c:pt idx="25">
                  <c:v>-3.9966283263634969E-4</c:v>
                </c:pt>
                <c:pt idx="26">
                  <c:v>-4.0008337556542845E-4</c:v>
                </c:pt>
                <c:pt idx="27">
                  <c:v>-4.1164830611509586E-4</c:v>
                </c:pt>
                <c:pt idx="28">
                  <c:v>-4.151177852799962E-4</c:v>
                </c:pt>
                <c:pt idx="29">
                  <c:v>-4.859792688297769E-4</c:v>
                </c:pt>
                <c:pt idx="30">
                  <c:v>-9.7338852363212632E-4</c:v>
                </c:pt>
                <c:pt idx="31">
                  <c:v>-9.7759395292291453E-4</c:v>
                </c:pt>
                <c:pt idx="32">
                  <c:v>-1.0241690823183935E-3</c:v>
                </c:pt>
                <c:pt idx="33">
                  <c:v>-1.0272180185542151E-3</c:v>
                </c:pt>
                <c:pt idx="34">
                  <c:v>-1.0315811514434077E-3</c:v>
                </c:pt>
                <c:pt idx="35">
                  <c:v>-1.03257994089997E-3</c:v>
                </c:pt>
                <c:pt idx="36">
                  <c:v>-1.0418318853397039E-3</c:v>
                </c:pt>
                <c:pt idx="37">
                  <c:v>-1.0829399566571584E-3</c:v>
                </c:pt>
                <c:pt idx="38">
                  <c:v>-1.0859888928929798E-3</c:v>
                </c:pt>
                <c:pt idx="39">
                  <c:v>-1.0859888928929798E-3</c:v>
                </c:pt>
                <c:pt idx="40">
                  <c:v>-1.0864094358220585E-3</c:v>
                </c:pt>
                <c:pt idx="41">
                  <c:v>-1.1317229364303011E-3</c:v>
                </c:pt>
                <c:pt idx="42">
                  <c:v>-1.1317229364303011E-3</c:v>
                </c:pt>
                <c:pt idx="43">
                  <c:v>-1.1432878669799687E-3</c:v>
                </c:pt>
                <c:pt idx="44">
                  <c:v>-1.1848164812265018E-3</c:v>
                </c:pt>
                <c:pt idx="45">
                  <c:v>-1.1855524313523899E-3</c:v>
                </c:pt>
                <c:pt idx="46">
                  <c:v>-1.1867089244073565E-3</c:v>
                </c:pt>
                <c:pt idx="47">
                  <c:v>-1.2327583751414869E-3</c:v>
                </c:pt>
                <c:pt idx="48">
                  <c:v>-1.2331789180705659E-3</c:v>
                </c:pt>
                <c:pt idx="49">
                  <c:v>-1.2366483972354662E-3</c:v>
                </c:pt>
                <c:pt idx="50">
                  <c:v>-1.237068940164545E-3</c:v>
                </c:pt>
                <c:pt idx="51">
                  <c:v>-1.2426411339748393E-3</c:v>
                </c:pt>
                <c:pt idx="52">
                  <c:v>-1.2937370998579157E-3</c:v>
                </c:pt>
                <c:pt idx="53">
                  <c:v>-1.3407327721824734E-3</c:v>
                </c:pt>
                <c:pt idx="54">
                  <c:v>-1.3438868441505646E-3</c:v>
                </c:pt>
                <c:pt idx="55">
                  <c:v>-1.346935780386386E-3</c:v>
                </c:pt>
                <c:pt idx="56">
                  <c:v>-1.3988728321276201E-3</c:v>
                </c:pt>
                <c:pt idx="57">
                  <c:v>-1.447235268971684E-3</c:v>
                </c:pt>
                <c:pt idx="58">
                  <c:v>-1.4514406982624722E-3</c:v>
                </c:pt>
                <c:pt idx="59">
                  <c:v>-1.4676316010320068E-3</c:v>
                </c:pt>
                <c:pt idx="60">
                  <c:v>-1.5013801710905819E-3</c:v>
                </c:pt>
                <c:pt idx="61">
                  <c:v>-1.5374417272590903E-3</c:v>
                </c:pt>
                <c:pt idx="62">
                  <c:v>-1.5621486243424709E-3</c:v>
                </c:pt>
                <c:pt idx="63">
                  <c:v>-1.6039926457858131E-3</c:v>
                </c:pt>
                <c:pt idx="64">
                  <c:v>-1.6527756255589562E-3</c:v>
                </c:pt>
                <c:pt idx="65">
                  <c:v>-2.0842526707938228E-3</c:v>
                </c:pt>
                <c:pt idx="70">
                  <c:v>-2.1441800381875541E-3</c:v>
                </c:pt>
                <c:pt idx="72">
                  <c:v>-2.1442326060536893E-3</c:v>
                </c:pt>
                <c:pt idx="105">
                  <c:v>-2.877922313697821E-3</c:v>
                </c:pt>
                <c:pt idx="125">
                  <c:v>-3.567192174458003E-3</c:v>
                </c:pt>
                <c:pt idx="126">
                  <c:v>-3.6651786769333677E-3</c:v>
                </c:pt>
                <c:pt idx="127">
                  <c:v>-3.7282601162951902E-3</c:v>
                </c:pt>
                <c:pt idx="128">
                  <c:v>-3.7289960664210779E-3</c:v>
                </c:pt>
                <c:pt idx="129">
                  <c:v>-3.762744636479653E-3</c:v>
                </c:pt>
                <c:pt idx="130">
                  <c:v>-3.7634805866055411E-3</c:v>
                </c:pt>
                <c:pt idx="131">
                  <c:v>-3.766950065770441E-3</c:v>
                </c:pt>
                <c:pt idx="132">
                  <c:v>-3.7701041377385322E-3</c:v>
                </c:pt>
                <c:pt idx="133">
                  <c:v>-3.7729428025098143E-3</c:v>
                </c:pt>
                <c:pt idx="134">
                  <c:v>-3.7743095670293206E-3</c:v>
                </c:pt>
                <c:pt idx="135">
                  <c:v>-3.7759917387456361E-3</c:v>
                </c:pt>
                <c:pt idx="136">
                  <c:v>-3.7760443066117708E-3</c:v>
                </c:pt>
                <c:pt idx="137">
                  <c:v>-3.7762020102101754E-3</c:v>
                </c:pt>
                <c:pt idx="138">
                  <c:v>-3.7781995891232999E-3</c:v>
                </c:pt>
                <c:pt idx="139">
                  <c:v>-3.7783047248555694E-3</c:v>
                </c:pt>
                <c:pt idx="140">
                  <c:v>-3.7793560821782661E-3</c:v>
                </c:pt>
                <c:pt idx="141">
                  <c:v>-3.7806702788316378E-3</c:v>
                </c:pt>
                <c:pt idx="142">
                  <c:v>-3.7839820543981335E-3</c:v>
                </c:pt>
                <c:pt idx="143">
                  <c:v>-3.7842974615949427E-3</c:v>
                </c:pt>
                <c:pt idx="144">
                  <c:v>-3.8225668681411149E-3</c:v>
                </c:pt>
                <c:pt idx="145">
                  <c:v>-3.8247747185187787E-3</c:v>
                </c:pt>
                <c:pt idx="146">
                  <c:v>-3.8770271774568217E-3</c:v>
                </c:pt>
                <c:pt idx="147">
                  <c:v>-3.8801812494249129E-3</c:v>
                </c:pt>
                <c:pt idx="148">
                  <c:v>-3.8907999583841528E-3</c:v>
                </c:pt>
                <c:pt idx="149">
                  <c:v>-3.8966875593912566E-3</c:v>
                </c:pt>
                <c:pt idx="150">
                  <c:v>-3.9286488220012464E-3</c:v>
                </c:pt>
                <c:pt idx="151">
                  <c:v>-3.9292796363948647E-3</c:v>
                </c:pt>
                <c:pt idx="152">
                  <c:v>-3.9547224836041332E-3</c:v>
                </c:pt>
                <c:pt idx="153">
                  <c:v>-3.9819526382619871E-3</c:v>
                </c:pt>
                <c:pt idx="154">
                  <c:v>-3.9881556464658992E-3</c:v>
                </c:pt>
                <c:pt idx="155">
                  <c:v>-3.9913097184339904E-3</c:v>
                </c:pt>
                <c:pt idx="156">
                  <c:v>-3.9923610757566872E-3</c:v>
                </c:pt>
                <c:pt idx="157">
                  <c:v>-4.0380951192940089E-3</c:v>
                </c:pt>
                <c:pt idx="158">
                  <c:v>-4.0417223020573134E-3</c:v>
                </c:pt>
                <c:pt idx="159">
                  <c:v>-4.0875089134607698E-3</c:v>
                </c:pt>
                <c:pt idx="160">
                  <c:v>-4.093711921664682E-3</c:v>
                </c:pt>
                <c:pt idx="161">
                  <c:v>-4.0940273288614919E-3</c:v>
                </c:pt>
                <c:pt idx="162">
                  <c:v>-4.0941324645937614E-3</c:v>
                </c:pt>
                <c:pt idx="163">
                  <c:v>-4.1060128023402377E-3</c:v>
                </c:pt>
                <c:pt idx="164">
                  <c:v>-4.144913023280029E-3</c:v>
                </c:pt>
                <c:pt idx="165">
                  <c:v>-4.144913023280029E-3</c:v>
                </c:pt>
                <c:pt idx="166">
                  <c:v>-4.1451232947445679E-3</c:v>
                </c:pt>
                <c:pt idx="167">
                  <c:v>-4.1483825024449285E-3</c:v>
                </c:pt>
                <c:pt idx="168">
                  <c:v>-4.1524827960034471E-3</c:v>
                </c:pt>
                <c:pt idx="169">
                  <c:v>-4.1605782473882139E-3</c:v>
                </c:pt>
                <c:pt idx="170">
                  <c:v>-4.1955884462340255E-3</c:v>
                </c:pt>
                <c:pt idx="171">
                  <c:v>-4.1997938755248144E-3</c:v>
                </c:pt>
                <c:pt idx="172">
                  <c:v>-4.2012657757765897E-3</c:v>
                </c:pt>
                <c:pt idx="173">
                  <c:v>-4.2031056510913097E-3</c:v>
                </c:pt>
                <c:pt idx="174">
                  <c:v>-4.2063122909255356E-3</c:v>
                </c:pt>
                <c:pt idx="175">
                  <c:v>-4.2475254979752602E-3</c:v>
                </c:pt>
                <c:pt idx="176">
                  <c:v>-4.249417941156115E-3</c:v>
                </c:pt>
                <c:pt idx="177">
                  <c:v>-4.2508898414078903E-3</c:v>
                </c:pt>
                <c:pt idx="178">
                  <c:v>-4.2556209493600271E-3</c:v>
                </c:pt>
                <c:pt idx="179">
                  <c:v>-4.30266918955072E-3</c:v>
                </c:pt>
                <c:pt idx="180">
                  <c:v>-4.3034577075427433E-3</c:v>
                </c:pt>
                <c:pt idx="181">
                  <c:v>-4.3190177959186588E-3</c:v>
                </c:pt>
                <c:pt idx="182">
                  <c:v>-4.3191754995170629E-3</c:v>
                </c:pt>
                <c:pt idx="183">
                  <c:v>-4.3533446125047174E-3</c:v>
                </c:pt>
                <c:pt idx="184">
                  <c:v>-4.3533446125047174E-3</c:v>
                </c:pt>
                <c:pt idx="185">
                  <c:v>-4.3568666595357524E-3</c:v>
                </c:pt>
                <c:pt idx="186">
                  <c:v>-4.3568666595357524E-3</c:v>
                </c:pt>
                <c:pt idx="187">
                  <c:v>-4.416899162661754E-3</c:v>
                </c:pt>
                <c:pt idx="188">
                  <c:v>-4.416899162661754E-3</c:v>
                </c:pt>
                <c:pt idx="189">
                  <c:v>-4.4606356272859507E-3</c:v>
                </c:pt>
                <c:pt idx="190">
                  <c:v>-4.4606356272859507E-3</c:v>
                </c:pt>
                <c:pt idx="191">
                  <c:v>-4.4621600954038616E-3</c:v>
                </c:pt>
                <c:pt idx="192">
                  <c:v>-4.4638948349863114E-3</c:v>
                </c:pt>
                <c:pt idx="193">
                  <c:v>-4.5144125543419046E-3</c:v>
                </c:pt>
                <c:pt idx="194">
                  <c:v>-4.5148856651371187E-3</c:v>
                </c:pt>
                <c:pt idx="195">
                  <c:v>-4.5153062080661964E-3</c:v>
                </c:pt>
                <c:pt idx="196">
                  <c:v>-4.5161472939243552E-3</c:v>
                </c:pt>
                <c:pt idx="197">
                  <c:v>-4.5186179836326926E-3</c:v>
                </c:pt>
                <c:pt idx="198">
                  <c:v>-4.5580964510999666E-3</c:v>
                </c:pt>
                <c:pt idx="199">
                  <c:v>-4.5687151600592064E-3</c:v>
                </c:pt>
                <c:pt idx="200">
                  <c:v>-4.5840649769705831E-3</c:v>
                </c:pt>
                <c:pt idx="201">
                  <c:v>-4.6119785138881899E-3</c:v>
                </c:pt>
                <c:pt idx="202">
                  <c:v>-4.6143440678642587E-3</c:v>
                </c:pt>
                <c:pt idx="203">
                  <c:v>-4.6196534223438782E-3</c:v>
                </c:pt>
                <c:pt idx="204">
                  <c:v>-4.6260141341461954E-3</c:v>
                </c:pt>
                <c:pt idx="205">
                  <c:v>-4.6271706272011624E-3</c:v>
                </c:pt>
                <c:pt idx="206">
                  <c:v>-4.6283271202561295E-3</c:v>
                </c:pt>
                <c:pt idx="207">
                  <c:v>-4.631796599421029E-3</c:v>
                </c:pt>
                <c:pt idx="208">
                  <c:v>-4.6684889699831564E-3</c:v>
                </c:pt>
                <c:pt idx="209">
                  <c:v>-4.6723789920771353E-3</c:v>
                </c:pt>
                <c:pt idx="210">
                  <c:v>-4.6740611637934512E-3</c:v>
                </c:pt>
                <c:pt idx="211">
                  <c:v>-4.6782665930842383E-3</c:v>
                </c:pt>
                <c:pt idx="212">
                  <c:v>-4.7224236006375145E-3</c:v>
                </c:pt>
                <c:pt idx="213">
                  <c:v>-4.7458688689336588E-3</c:v>
                </c:pt>
                <c:pt idx="214">
                  <c:v>-4.7733092950560515E-3</c:v>
                </c:pt>
                <c:pt idx="215">
                  <c:v>-4.7784609459372669E-3</c:v>
                </c:pt>
                <c:pt idx="216">
                  <c:v>-4.833552069646592E-3</c:v>
                </c:pt>
                <c:pt idx="217">
                  <c:v>-4.8337097732449961E-3</c:v>
                </c:pt>
                <c:pt idx="218">
                  <c:v>-4.8348136984338284E-3</c:v>
                </c:pt>
                <c:pt idx="219">
                  <c:v>-4.8357599200242558E-3</c:v>
                </c:pt>
                <c:pt idx="220">
                  <c:v>-4.8423834711572473E-3</c:v>
                </c:pt>
                <c:pt idx="221">
                  <c:v>-4.8875918360332202E-3</c:v>
                </c:pt>
                <c:pt idx="222">
                  <c:v>-4.8992619023151569E-3</c:v>
                </c:pt>
                <c:pt idx="223">
                  <c:v>-4.9004183953701239E-3</c:v>
                </c:pt>
                <c:pt idx="224">
                  <c:v>-4.901574888425091E-3</c:v>
                </c:pt>
                <c:pt idx="225">
                  <c:v>-4.9441548599943215E-3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161-4B15-A4A2-6561A4F55BCE}"/>
            </c:ext>
          </c:extLst>
        </c:ser>
        <c:ser>
          <c:idx val="9"/>
          <c:order val="9"/>
          <c:tx>
            <c:strRef>
              <c:f>Inactive!$R$20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Inactive!$R$21:$R$981</c:f>
              <c:numCache>
                <c:formatCode>General</c:formatCode>
                <c:ptCount val="961"/>
                <c:pt idx="0">
                  <c:v>-0.15838959999382496</c:v>
                </c:pt>
                <c:pt idx="1">
                  <c:v>-0.15838959999382496</c:v>
                </c:pt>
                <c:pt idx="3">
                  <c:v>-4.6054399994318374E-2</c:v>
                </c:pt>
                <c:pt idx="6">
                  <c:v>-1.9050299997616094E-2</c:v>
                </c:pt>
                <c:pt idx="7">
                  <c:v>-1.8195900003775023E-2</c:v>
                </c:pt>
                <c:pt idx="73">
                  <c:v>0.1384087999977055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161-4B15-A4A2-6561A4F55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40840"/>
        <c:axId val="1"/>
      </c:scatterChart>
      <c:valAx>
        <c:axId val="782140840"/>
        <c:scaling>
          <c:orientation val="minMax"/>
          <c:max val="30000"/>
          <c:min val="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63916136339121987"/>
              <c:y val="0.869010926349861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2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552403552295688E-2"/>
              <c:y val="0.373802587775569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1408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1328695214468052E-2"/>
          <c:y val="0.91693424903356724"/>
          <c:w val="0.92307751770754676"/>
          <c:h val="6.38977635782747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RW CrB - O-C Diagr.</a:t>
            </a:r>
          </a:p>
        </c:rich>
      </c:tx>
      <c:layout>
        <c:manualLayout>
          <c:xMode val="edge"/>
          <c:yMode val="edge"/>
          <c:x val="0.38778409090909088"/>
          <c:y val="3.4267912772585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4090909090909"/>
          <c:y val="0.14953316519776211"/>
          <c:w val="0.82528409090909094"/>
          <c:h val="0.64797704919030252"/>
        </c:manualLayout>
      </c:layout>
      <c:scatterChart>
        <c:scatterStyle val="lineMarker"/>
        <c:varyColors val="0"/>
        <c:ser>
          <c:idx val="0"/>
          <c:order val="0"/>
          <c:tx>
            <c:strRef>
              <c:f>Inactive!$H$20:$H$20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Inactive!$H$21:$H$981</c:f>
              <c:numCache>
                <c:formatCode>General</c:formatCode>
                <c:ptCount val="961"/>
                <c:pt idx="7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DB-4DD1-9611-217B994F91AF}"/>
            </c:ext>
          </c:extLst>
        </c:ser>
        <c:ser>
          <c:idx val="1"/>
          <c:order val="1"/>
          <c:tx>
            <c:strRef>
              <c:f>Inactive!$I$20:$I$20</c:f>
              <c:strCache>
                <c:ptCount val="1"/>
                <c:pt idx="0">
                  <c:v>AAVSO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0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1E-3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102">
                    <c:v>0</c:v>
                  </c:pt>
                  <c:pt idx="105">
                    <c:v>0</c:v>
                  </c:pt>
                  <c:pt idx="120">
                    <c:v>4.0000000000000002E-4</c:v>
                  </c:pt>
                  <c:pt idx="121">
                    <c:v>6.9999999999999999E-4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2.9999999999999997E-4</c:v>
                  </c:pt>
                  <c:pt idx="130">
                    <c:v>4.0000000000000002E-4</c:v>
                  </c:pt>
                  <c:pt idx="131">
                    <c:v>2.9999999999999997E-4</c:v>
                  </c:pt>
                  <c:pt idx="132">
                    <c:v>4.0000000000000002E-4</c:v>
                  </c:pt>
                  <c:pt idx="133">
                    <c:v>4.7000000000000002E-3</c:v>
                  </c:pt>
                  <c:pt idx="134">
                    <c:v>4.0000000000000002E-4</c:v>
                  </c:pt>
                  <c:pt idx="135">
                    <c:v>3.2000000000000002E-3</c:v>
                  </c:pt>
                  <c:pt idx="136">
                    <c:v>4.0000000000000002E-4</c:v>
                  </c:pt>
                  <c:pt idx="137">
                    <c:v>2.9999999999999997E-4</c:v>
                  </c:pt>
                  <c:pt idx="138">
                    <c:v>2.9999999999999997E-4</c:v>
                  </c:pt>
                  <c:pt idx="139">
                    <c:v>1.5E-3</c:v>
                  </c:pt>
                  <c:pt idx="140">
                    <c:v>2.9999999999999997E-4</c:v>
                  </c:pt>
                  <c:pt idx="141">
                    <c:v>1E-3</c:v>
                  </c:pt>
                  <c:pt idx="142">
                    <c:v>2.9999999999999997E-4</c:v>
                  </c:pt>
                  <c:pt idx="143">
                    <c:v>4.0000000000000002E-4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2.9999999999999997E-4</c:v>
                  </c:pt>
                  <c:pt idx="147">
                    <c:v>8.0000000000000004E-4</c:v>
                  </c:pt>
                  <c:pt idx="148">
                    <c:v>0</c:v>
                  </c:pt>
                  <c:pt idx="149">
                    <c:v>2.0000000000000001E-4</c:v>
                  </c:pt>
                  <c:pt idx="150">
                    <c:v>0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1.4E-3</c:v>
                  </c:pt>
                  <c:pt idx="155">
                    <c:v>0</c:v>
                  </c:pt>
                  <c:pt idx="156">
                    <c:v>2.3E-3</c:v>
                  </c:pt>
                  <c:pt idx="157">
                    <c:v>0</c:v>
                  </c:pt>
                  <c:pt idx="158">
                    <c:v>4.3E-3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1E-4</c:v>
                  </c:pt>
                  <c:pt idx="162">
                    <c:v>1.4E-3</c:v>
                  </c:pt>
                  <c:pt idx="163">
                    <c:v>0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2.0000000000000001E-4</c:v>
                  </c:pt>
                  <c:pt idx="167">
                    <c:v>1E-4</c:v>
                  </c:pt>
                  <c:pt idx="168">
                    <c:v>2.9999999999999997E-4</c:v>
                  </c:pt>
                  <c:pt idx="169">
                    <c:v>2.0000000000000001E-4</c:v>
                  </c:pt>
                  <c:pt idx="170">
                    <c:v>2.0000000000000001E-4</c:v>
                  </c:pt>
                  <c:pt idx="171">
                    <c:v>1E-4</c:v>
                  </c:pt>
                  <c:pt idx="172">
                    <c:v>2.9999999999999997E-4</c:v>
                  </c:pt>
                  <c:pt idx="173">
                    <c:v>5.0000000000000001E-4</c:v>
                  </c:pt>
                  <c:pt idx="174">
                    <c:v>2.0000000000000001E-4</c:v>
                  </c:pt>
                  <c:pt idx="175">
                    <c:v>6.4000000000000003E-3</c:v>
                  </c:pt>
                  <c:pt idx="176">
                    <c:v>4.0000000000000002E-4</c:v>
                  </c:pt>
                  <c:pt idx="177">
                    <c:v>2.0000000000000001E-4</c:v>
                  </c:pt>
                  <c:pt idx="178">
                    <c:v>8.9999999999999998E-4</c:v>
                  </c:pt>
                  <c:pt idx="179">
                    <c:v>0</c:v>
                  </c:pt>
                  <c:pt idx="180">
                    <c:v>2.0000000000000001E-4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5.8999999999999999E-3</c:v>
                  </c:pt>
                  <c:pt idx="184">
                    <c:v>5.8999999999999999E-3</c:v>
                  </c:pt>
                  <c:pt idx="185">
                    <c:v>2.0000000000000001E-4</c:v>
                  </c:pt>
                  <c:pt idx="186">
                    <c:v>2.0000000000000001E-4</c:v>
                  </c:pt>
                  <c:pt idx="187">
                    <c:v>2.0000000000000001E-4</c:v>
                  </c:pt>
                  <c:pt idx="188">
                    <c:v>2.0000000000000001E-4</c:v>
                  </c:pt>
                  <c:pt idx="189">
                    <c:v>1E-4</c:v>
                  </c:pt>
                  <c:pt idx="190">
                    <c:v>1E-4</c:v>
                  </c:pt>
                  <c:pt idx="191">
                    <c:v>1.9400000000000001E-2</c:v>
                  </c:pt>
                  <c:pt idx="192">
                    <c:v>2.0000000000000001E-4</c:v>
                  </c:pt>
                  <c:pt idx="193">
                    <c:v>9.4999999999999998E-3</c:v>
                  </c:pt>
                  <c:pt idx="194">
                    <c:v>1E-4</c:v>
                  </c:pt>
                  <c:pt idx="195">
                    <c:v>1.9E-3</c:v>
                  </c:pt>
                  <c:pt idx="196">
                    <c:v>1.1000000000000001E-3</c:v>
                  </c:pt>
                  <c:pt idx="197">
                    <c:v>1.8E-3</c:v>
                  </c:pt>
                  <c:pt idx="198">
                    <c:v>0</c:v>
                  </c:pt>
                  <c:pt idx="199">
                    <c:v>1E-3</c:v>
                  </c:pt>
                  <c:pt idx="200">
                    <c:v>1E-4</c:v>
                  </c:pt>
                  <c:pt idx="201">
                    <c:v>1.4E-3</c:v>
                  </c:pt>
                  <c:pt idx="202">
                    <c:v>1E-4</c:v>
                  </c:pt>
                  <c:pt idx="203">
                    <c:v>3.0999999999999999E-3</c:v>
                  </c:pt>
                  <c:pt idx="204">
                    <c:v>1E-4</c:v>
                  </c:pt>
                  <c:pt idx="205">
                    <c:v>1E-4</c:v>
                  </c:pt>
                  <c:pt idx="206">
                    <c:v>2.0000000000000001E-4</c:v>
                  </c:pt>
                  <c:pt idx="207">
                    <c:v>3.0000000000000001E-3</c:v>
                  </c:pt>
                  <c:pt idx="208">
                    <c:v>2.9999999999999997E-4</c:v>
                  </c:pt>
                  <c:pt idx="209">
                    <c:v>2.0000000000000001E-4</c:v>
                  </c:pt>
                  <c:pt idx="210">
                    <c:v>2.3000000000000001E-4</c:v>
                  </c:pt>
                  <c:pt idx="211">
                    <c:v>1E-4</c:v>
                  </c:pt>
                  <c:pt idx="212">
                    <c:v>1E-4</c:v>
                  </c:pt>
                  <c:pt idx="213">
                    <c:v>2.0000000000000001E-4</c:v>
                  </c:pt>
                  <c:pt idx="214">
                    <c:v>0</c:v>
                  </c:pt>
                  <c:pt idx="215">
                    <c:v>1E-4</c:v>
                  </c:pt>
                  <c:pt idx="216">
                    <c:v>5.9999999999999995E-4</c:v>
                  </c:pt>
                  <c:pt idx="217">
                    <c:v>2.7000000000000001E-3</c:v>
                  </c:pt>
                  <c:pt idx="219">
                    <c:v>2.9999999999999997E-4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5">
                    <c:v>5.9999999999999995E-4</c:v>
                  </c:pt>
                </c:numCache>
              </c:numRef>
            </c:plus>
            <c:minus>
              <c:numRef>
                <c:f>Inactive!$D$21:$D$981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0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1E-3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102">
                    <c:v>0</c:v>
                  </c:pt>
                  <c:pt idx="105">
                    <c:v>0</c:v>
                  </c:pt>
                  <c:pt idx="120">
                    <c:v>4.0000000000000002E-4</c:v>
                  </c:pt>
                  <c:pt idx="121">
                    <c:v>6.9999999999999999E-4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2.9999999999999997E-4</c:v>
                  </c:pt>
                  <c:pt idx="130">
                    <c:v>4.0000000000000002E-4</c:v>
                  </c:pt>
                  <c:pt idx="131">
                    <c:v>2.9999999999999997E-4</c:v>
                  </c:pt>
                  <c:pt idx="132">
                    <c:v>4.0000000000000002E-4</c:v>
                  </c:pt>
                  <c:pt idx="133">
                    <c:v>4.7000000000000002E-3</c:v>
                  </c:pt>
                  <c:pt idx="134">
                    <c:v>4.0000000000000002E-4</c:v>
                  </c:pt>
                  <c:pt idx="135">
                    <c:v>3.2000000000000002E-3</c:v>
                  </c:pt>
                  <c:pt idx="136">
                    <c:v>4.0000000000000002E-4</c:v>
                  </c:pt>
                  <c:pt idx="137">
                    <c:v>2.9999999999999997E-4</c:v>
                  </c:pt>
                  <c:pt idx="138">
                    <c:v>2.9999999999999997E-4</c:v>
                  </c:pt>
                  <c:pt idx="139">
                    <c:v>1.5E-3</c:v>
                  </c:pt>
                  <c:pt idx="140">
                    <c:v>2.9999999999999997E-4</c:v>
                  </c:pt>
                  <c:pt idx="141">
                    <c:v>1E-3</c:v>
                  </c:pt>
                  <c:pt idx="142">
                    <c:v>2.9999999999999997E-4</c:v>
                  </c:pt>
                  <c:pt idx="143">
                    <c:v>4.0000000000000002E-4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2.9999999999999997E-4</c:v>
                  </c:pt>
                  <c:pt idx="147">
                    <c:v>8.0000000000000004E-4</c:v>
                  </c:pt>
                  <c:pt idx="148">
                    <c:v>0</c:v>
                  </c:pt>
                  <c:pt idx="149">
                    <c:v>2.0000000000000001E-4</c:v>
                  </c:pt>
                  <c:pt idx="150">
                    <c:v>0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1.4E-3</c:v>
                  </c:pt>
                  <c:pt idx="155">
                    <c:v>0</c:v>
                  </c:pt>
                  <c:pt idx="156">
                    <c:v>2.3E-3</c:v>
                  </c:pt>
                  <c:pt idx="157">
                    <c:v>0</c:v>
                  </c:pt>
                  <c:pt idx="158">
                    <c:v>4.3E-3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1E-4</c:v>
                  </c:pt>
                  <c:pt idx="162">
                    <c:v>1.4E-3</c:v>
                  </c:pt>
                  <c:pt idx="163">
                    <c:v>0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2.0000000000000001E-4</c:v>
                  </c:pt>
                  <c:pt idx="167">
                    <c:v>1E-4</c:v>
                  </c:pt>
                  <c:pt idx="168">
                    <c:v>2.9999999999999997E-4</c:v>
                  </c:pt>
                  <c:pt idx="169">
                    <c:v>2.0000000000000001E-4</c:v>
                  </c:pt>
                  <c:pt idx="170">
                    <c:v>2.0000000000000001E-4</c:v>
                  </c:pt>
                  <c:pt idx="171">
                    <c:v>1E-4</c:v>
                  </c:pt>
                  <c:pt idx="172">
                    <c:v>2.9999999999999997E-4</c:v>
                  </c:pt>
                  <c:pt idx="173">
                    <c:v>5.0000000000000001E-4</c:v>
                  </c:pt>
                  <c:pt idx="174">
                    <c:v>2.0000000000000001E-4</c:v>
                  </c:pt>
                  <c:pt idx="175">
                    <c:v>6.4000000000000003E-3</c:v>
                  </c:pt>
                  <c:pt idx="176">
                    <c:v>4.0000000000000002E-4</c:v>
                  </c:pt>
                  <c:pt idx="177">
                    <c:v>2.0000000000000001E-4</c:v>
                  </c:pt>
                  <c:pt idx="178">
                    <c:v>8.9999999999999998E-4</c:v>
                  </c:pt>
                  <c:pt idx="179">
                    <c:v>0</c:v>
                  </c:pt>
                  <c:pt idx="180">
                    <c:v>2.0000000000000001E-4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5.8999999999999999E-3</c:v>
                  </c:pt>
                  <c:pt idx="184">
                    <c:v>5.8999999999999999E-3</c:v>
                  </c:pt>
                  <c:pt idx="185">
                    <c:v>2.0000000000000001E-4</c:v>
                  </c:pt>
                  <c:pt idx="186">
                    <c:v>2.0000000000000001E-4</c:v>
                  </c:pt>
                  <c:pt idx="187">
                    <c:v>2.0000000000000001E-4</c:v>
                  </c:pt>
                  <c:pt idx="188">
                    <c:v>2.0000000000000001E-4</c:v>
                  </c:pt>
                  <c:pt idx="189">
                    <c:v>1E-4</c:v>
                  </c:pt>
                  <c:pt idx="190">
                    <c:v>1E-4</c:v>
                  </c:pt>
                  <c:pt idx="191">
                    <c:v>1.9400000000000001E-2</c:v>
                  </c:pt>
                  <c:pt idx="192">
                    <c:v>2.0000000000000001E-4</c:v>
                  </c:pt>
                  <c:pt idx="193">
                    <c:v>9.4999999999999998E-3</c:v>
                  </c:pt>
                  <c:pt idx="194">
                    <c:v>1E-4</c:v>
                  </c:pt>
                  <c:pt idx="195">
                    <c:v>1.9E-3</c:v>
                  </c:pt>
                  <c:pt idx="196">
                    <c:v>1.1000000000000001E-3</c:v>
                  </c:pt>
                  <c:pt idx="197">
                    <c:v>1.8E-3</c:v>
                  </c:pt>
                  <c:pt idx="198">
                    <c:v>0</c:v>
                  </c:pt>
                  <c:pt idx="199">
                    <c:v>1E-3</c:v>
                  </c:pt>
                  <c:pt idx="200">
                    <c:v>1E-4</c:v>
                  </c:pt>
                  <c:pt idx="201">
                    <c:v>1.4E-3</c:v>
                  </c:pt>
                  <c:pt idx="202">
                    <c:v>1E-4</c:v>
                  </c:pt>
                  <c:pt idx="203">
                    <c:v>3.0999999999999999E-3</c:v>
                  </c:pt>
                  <c:pt idx="204">
                    <c:v>1E-4</c:v>
                  </c:pt>
                  <c:pt idx="205">
                    <c:v>1E-4</c:v>
                  </c:pt>
                  <c:pt idx="206">
                    <c:v>2.0000000000000001E-4</c:v>
                  </c:pt>
                  <c:pt idx="207">
                    <c:v>3.0000000000000001E-3</c:v>
                  </c:pt>
                  <c:pt idx="208">
                    <c:v>2.9999999999999997E-4</c:v>
                  </c:pt>
                  <c:pt idx="209">
                    <c:v>2.0000000000000001E-4</c:v>
                  </c:pt>
                  <c:pt idx="210">
                    <c:v>2.3000000000000001E-4</c:v>
                  </c:pt>
                  <c:pt idx="211">
                    <c:v>1E-4</c:v>
                  </c:pt>
                  <c:pt idx="212">
                    <c:v>1E-4</c:v>
                  </c:pt>
                  <c:pt idx="213">
                    <c:v>2.0000000000000001E-4</c:v>
                  </c:pt>
                  <c:pt idx="214">
                    <c:v>0</c:v>
                  </c:pt>
                  <c:pt idx="215">
                    <c:v>1E-4</c:v>
                  </c:pt>
                  <c:pt idx="216">
                    <c:v>5.9999999999999995E-4</c:v>
                  </c:pt>
                  <c:pt idx="217">
                    <c:v>2.7000000000000001E-3</c:v>
                  </c:pt>
                  <c:pt idx="219">
                    <c:v>2.9999999999999997E-4</c:v>
                  </c:pt>
                  <c:pt idx="220">
                    <c:v>1E-4</c:v>
                  </c:pt>
                  <c:pt idx="221">
                    <c:v>1E-4</c:v>
                  </c:pt>
                  <c:pt idx="222">
                    <c:v>1E-4</c:v>
                  </c:pt>
                  <c:pt idx="225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Inactive!$I$21:$I$981</c:f>
              <c:numCache>
                <c:formatCode>General</c:formatCode>
                <c:ptCount val="961"/>
                <c:pt idx="85">
                  <c:v>-3.1755999953020364E-3</c:v>
                </c:pt>
                <c:pt idx="86">
                  <c:v>1.1824400004115887E-2</c:v>
                </c:pt>
                <c:pt idx="87">
                  <c:v>-9.1061999992234632E-3</c:v>
                </c:pt>
                <c:pt idx="88">
                  <c:v>-4.8953999939840287E-3</c:v>
                </c:pt>
                <c:pt idx="90">
                  <c:v>-5.7342000000062399E-3</c:v>
                </c:pt>
                <c:pt idx="91">
                  <c:v>6.2150000012479722E-3</c:v>
                </c:pt>
                <c:pt idx="94">
                  <c:v>-2.2507999965455383E-3</c:v>
                </c:pt>
                <c:pt idx="95">
                  <c:v>-7.8963999985717237E-3</c:v>
                </c:pt>
                <c:pt idx="96">
                  <c:v>-6.3523999997414649E-3</c:v>
                </c:pt>
                <c:pt idx="97">
                  <c:v>-1.9260599998233374E-2</c:v>
                </c:pt>
                <c:pt idx="98">
                  <c:v>-1.2260599993169308E-2</c:v>
                </c:pt>
                <c:pt idx="102">
                  <c:v>-1.1910999994142912E-2</c:v>
                </c:pt>
                <c:pt idx="103">
                  <c:v>-1.9716000024345703E-3</c:v>
                </c:pt>
                <c:pt idx="107">
                  <c:v>1.2900000001536682E-4</c:v>
                </c:pt>
                <c:pt idx="122">
                  <c:v>-1.2074199999915436E-2</c:v>
                </c:pt>
                <c:pt idx="123">
                  <c:v>-1.4033200000994839E-2</c:v>
                </c:pt>
                <c:pt idx="124">
                  <c:v>-6.3280000031227246E-3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DB-4DD1-9611-217B994F91AF}"/>
            </c:ext>
          </c:extLst>
        </c:ser>
        <c:ser>
          <c:idx val="3"/>
          <c:order val="2"/>
          <c:tx>
            <c:strRef>
              <c:f>Inactive!$J$20</c:f>
              <c:strCache>
                <c:ptCount val="1"/>
                <c:pt idx="0">
                  <c:v>BAV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Inactive!$D$21:$D$43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Inactive!$J$21:$J$981</c:f>
              <c:numCache>
                <c:formatCode>General</c:formatCode>
                <c:ptCount val="961"/>
                <c:pt idx="106">
                  <c:v>2.8500000189524144E-4</c:v>
                </c:pt>
                <c:pt idx="110">
                  <c:v>-1.4663200003269594E-2</c:v>
                </c:pt>
                <c:pt idx="111">
                  <c:v>-1.3163199997507036E-2</c:v>
                </c:pt>
                <c:pt idx="112">
                  <c:v>-1.3839399995049462E-2</c:v>
                </c:pt>
                <c:pt idx="113">
                  <c:v>-1.3739399997575674E-2</c:v>
                </c:pt>
                <c:pt idx="114">
                  <c:v>-1.3893399998778477E-2</c:v>
                </c:pt>
                <c:pt idx="115">
                  <c:v>-1.3693399996554945E-2</c:v>
                </c:pt>
                <c:pt idx="116">
                  <c:v>-1.4616999993450008E-2</c:v>
                </c:pt>
                <c:pt idx="117">
                  <c:v>-1.4516999995976221E-2</c:v>
                </c:pt>
                <c:pt idx="118">
                  <c:v>-1.5267399998265319E-2</c:v>
                </c:pt>
                <c:pt idx="119">
                  <c:v>-1.4767399996344466E-2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DB-4DD1-9611-217B994F91AF}"/>
            </c:ext>
          </c:extLst>
        </c:ser>
        <c:ser>
          <c:idx val="4"/>
          <c:order val="3"/>
          <c:tx>
            <c:strRef>
              <c:f>Inactive!$K$20</c:f>
              <c:strCache>
                <c:ptCount val="1"/>
                <c:pt idx="0">
                  <c:v>BBSAG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Inactive!$K$21:$K$981</c:f>
              <c:numCache>
                <c:formatCode>General</c:formatCode>
                <c:ptCount val="961"/>
                <c:pt idx="79">
                  <c:v>4.0916000070865266E-3</c:v>
                </c:pt>
                <c:pt idx="80">
                  <c:v>6.2342000019270927E-3</c:v>
                </c:pt>
                <c:pt idx="81">
                  <c:v>1.3036000018473715E-3</c:v>
                </c:pt>
                <c:pt idx="82">
                  <c:v>5.2020000002812594E-3</c:v>
                </c:pt>
                <c:pt idx="83">
                  <c:v>3.2429999992018566E-3</c:v>
                </c:pt>
                <c:pt idx="93">
                  <c:v>7.9379999806405976E-4</c:v>
                </c:pt>
                <c:pt idx="108">
                  <c:v>-1.8077999920933507E-3</c:v>
                </c:pt>
                <c:pt idx="109">
                  <c:v>-1.7077999946195632E-3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DDB-4DD1-9611-217B994F91AF}"/>
            </c:ext>
          </c:extLst>
        </c:ser>
        <c:ser>
          <c:idx val="2"/>
          <c:order val="4"/>
          <c:tx>
            <c:strRef>
              <c:f>Inactive!$L$20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Inactive!$L$21:$L$981</c:f>
              <c:numCache>
                <c:formatCode>General</c:formatCode>
                <c:ptCount val="961"/>
                <c:pt idx="71">
                  <c:v>3.1398999999510124E-3</c:v>
                </c:pt>
                <c:pt idx="76">
                  <c:v>1.2999997125007212E-5</c:v>
                </c:pt>
                <c:pt idx="77">
                  <c:v>7.1659999957773834E-4</c:v>
                </c:pt>
                <c:pt idx="78">
                  <c:v>8.3679999806918204E-4</c:v>
                </c:pt>
                <c:pt idx="84">
                  <c:v>-1.4659999578725547E-4</c:v>
                </c:pt>
                <c:pt idx="89">
                  <c:v>-1.7403999954694882E-3</c:v>
                </c:pt>
                <c:pt idx="100">
                  <c:v>-3.4243999980390072E-3</c:v>
                </c:pt>
                <c:pt idx="101">
                  <c:v>-2.5700000041979365E-3</c:v>
                </c:pt>
                <c:pt idx="104">
                  <c:v>-1.4999997802078724E-5</c:v>
                </c:pt>
                <c:pt idx="105">
                  <c:v>-1.4999997802078724E-5</c:v>
                </c:pt>
                <c:pt idx="120">
                  <c:v>-1.571459999831859E-2</c:v>
                </c:pt>
                <c:pt idx="121">
                  <c:v>-1.5614599993568845E-2</c:v>
                </c:pt>
                <c:pt idx="129">
                  <c:v>-1.9757399997615721E-2</c:v>
                </c:pt>
                <c:pt idx="130">
                  <c:v>-1.983720000134781E-2</c:v>
                </c:pt>
                <c:pt idx="131">
                  <c:v>-1.9413399997574743E-2</c:v>
                </c:pt>
                <c:pt idx="132">
                  <c:v>-1.9655399999464862E-2</c:v>
                </c:pt>
                <c:pt idx="133">
                  <c:v>-1.9863199995597824E-2</c:v>
                </c:pt>
                <c:pt idx="134">
                  <c:v>-1.8511399997805711E-2</c:v>
                </c:pt>
                <c:pt idx="135">
                  <c:v>-1.9093799994152505E-2</c:v>
                </c:pt>
                <c:pt idx="136">
                  <c:v>-1.6199499994399957E-2</c:v>
                </c:pt>
                <c:pt idx="137">
                  <c:v>-1.8816599993442651E-2</c:v>
                </c:pt>
                <c:pt idx="138">
                  <c:v>-1.8633200001204386E-2</c:v>
                </c:pt>
                <c:pt idx="139">
                  <c:v>-1.8644600000698119E-2</c:v>
                </c:pt>
                <c:pt idx="140">
                  <c:v>-1.875859999563545E-2</c:v>
                </c:pt>
                <c:pt idx="141">
                  <c:v>-2.0801099999516737E-2</c:v>
                </c:pt>
                <c:pt idx="142">
                  <c:v>-1.8260199998621829E-2</c:v>
                </c:pt>
                <c:pt idx="143">
                  <c:v>-1.8094399994879495E-2</c:v>
                </c:pt>
                <c:pt idx="146">
                  <c:v>-1.3549200004490558E-2</c:v>
                </c:pt>
                <c:pt idx="149">
                  <c:v>-1.1980999996012542E-2</c:v>
                </c:pt>
                <c:pt idx="151">
                  <c:v>-1.0614999999233987E-2</c:v>
                </c:pt>
                <c:pt idx="152">
                  <c:v>-9.7737999967648648E-3</c:v>
                </c:pt>
                <c:pt idx="153">
                  <c:v>-8.0263999989256263E-3</c:v>
                </c:pt>
                <c:pt idx="158">
                  <c:v>-2.4073000022326596E-3</c:v>
                </c:pt>
                <c:pt idx="162">
                  <c:v>-5.2902000024914742E-3</c:v>
                </c:pt>
                <c:pt idx="165">
                  <c:v>-2.4964000040199608E-3</c:v>
                </c:pt>
                <c:pt idx="167">
                  <c:v>-4.3726000003516674E-3</c:v>
                </c:pt>
                <c:pt idx="170">
                  <c:v>-1.4911999969626777E-3</c:v>
                </c:pt>
                <c:pt idx="172">
                  <c:v>-1.6068000040831976E-3</c:v>
                </c:pt>
                <c:pt idx="173">
                  <c:v>-6.2999970396049321E-6</c:v>
                </c:pt>
                <c:pt idx="175">
                  <c:v>6.7719999788096175E-4</c:v>
                </c:pt>
                <c:pt idx="176">
                  <c:v>7.7200000669108704E-4</c:v>
                </c:pt>
                <c:pt idx="178">
                  <c:v>1.9994000031147152E-3</c:v>
                </c:pt>
                <c:pt idx="180">
                  <c:v>1.2400007108226418E-5</c:v>
                </c:pt>
                <c:pt idx="183">
                  <c:v>5.0310000369790941E-4</c:v>
                </c:pt>
                <c:pt idx="185">
                  <c:v>-2.1787999939988367E-3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DDB-4DD1-9611-217B994F91AF}"/>
            </c:ext>
          </c:extLst>
        </c:ser>
        <c:ser>
          <c:idx val="5"/>
          <c:order val="5"/>
          <c:tx>
            <c:strRef>
              <c:f>Inactive!$M$20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Inactive!$M$21:$M$981</c:f>
              <c:numCache>
                <c:formatCode>General</c:formatCode>
                <c:ptCount val="961"/>
                <c:pt idx="161">
                  <c:v>-5.9787999925902113E-3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DDB-4DD1-9611-217B994F91AF}"/>
            </c:ext>
          </c:extLst>
        </c:ser>
        <c:ser>
          <c:idx val="6"/>
          <c:order val="6"/>
          <c:tx>
            <c:strRef>
              <c:f>Inactive!$N$20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Inactive!$D$21:$D$88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Inactive!$N$21:$N$981</c:f>
              <c:numCache>
                <c:formatCode>General</c:formatCode>
                <c:ptCount val="961"/>
                <c:pt idx="68">
                  <c:v>2.7100000443169847E-4</c:v>
                </c:pt>
                <c:pt idx="92">
                  <c:v>-1.5206199997919612E-2</c:v>
                </c:pt>
                <c:pt idx="99">
                  <c:v>-1.067200000397861E-2</c:v>
                </c:pt>
                <c:pt idx="154">
                  <c:v>-1.0618999993312173E-2</c:v>
                </c:pt>
                <c:pt idx="156">
                  <c:v>-7.6749999934691004E-3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DDB-4DD1-9611-217B994F91AF}"/>
            </c:ext>
          </c:extLst>
        </c:ser>
        <c:ser>
          <c:idx val="7"/>
          <c:order val="7"/>
          <c:tx>
            <c:strRef>
              <c:f>Inactive!$O$20</c:f>
              <c:strCache>
                <c:ptCount val="1"/>
                <c:pt idx="0">
                  <c:v>Lin Fit1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Inactive!$O$21:$O$981</c:f>
              <c:numCache>
                <c:formatCode>General</c:formatCode>
                <c:ptCount val="961"/>
                <c:pt idx="0">
                  <c:v>-1.8289999970875215E-3</c:v>
                </c:pt>
                <c:pt idx="1">
                  <c:v>8.9670000052137766E-3</c:v>
                </c:pt>
                <c:pt idx="2">
                  <c:v>9.8520000028656796E-3</c:v>
                </c:pt>
                <c:pt idx="3">
                  <c:v>2.7406400004110765E-2</c:v>
                </c:pt>
                <c:pt idx="4">
                  <c:v>2.3556000014650635E-3</c:v>
                </c:pt>
                <c:pt idx="5">
                  <c:v>1.171000000249478E-2</c:v>
                </c:pt>
                <c:pt idx="6">
                  <c:v>5.3048000008857343E-3</c:v>
                </c:pt>
                <c:pt idx="7">
                  <c:v>-8.8475999982620124E-3</c:v>
                </c:pt>
                <c:pt idx="8">
                  <c:v>-4.3729999997594859E-3</c:v>
                </c:pt>
                <c:pt idx="9">
                  <c:v>-4.4238000009499956E-3</c:v>
                </c:pt>
                <c:pt idx="10">
                  <c:v>4.0694000017538201E-3</c:v>
                </c:pt>
                <c:pt idx="11">
                  <c:v>1.2898400000267429E-2</c:v>
                </c:pt>
                <c:pt idx="12">
                  <c:v>-4.5759999957226682E-3</c:v>
                </c:pt>
                <c:pt idx="13">
                  <c:v>8.2022000024153385E-3</c:v>
                </c:pt>
                <c:pt idx="14">
                  <c:v>-8.2999999722233042E-4</c:v>
                </c:pt>
                <c:pt idx="15">
                  <c:v>-1.3553999961004592E-3</c:v>
                </c:pt>
                <c:pt idx="16">
                  <c:v>-5.4061999944678973E-3</c:v>
                </c:pt>
                <c:pt idx="17">
                  <c:v>4.0684000014152844E-3</c:v>
                </c:pt>
                <c:pt idx="18">
                  <c:v>-1.103319999674568E-2</c:v>
                </c:pt>
                <c:pt idx="19">
                  <c:v>1.4390600001206622E-2</c:v>
                </c:pt>
                <c:pt idx="20">
                  <c:v>-3.254999995988328E-3</c:v>
                </c:pt>
                <c:pt idx="21">
                  <c:v>-3.63659999857191E-3</c:v>
                </c:pt>
                <c:pt idx="22">
                  <c:v>-8.5839999883319251E-4</c:v>
                </c:pt>
                <c:pt idx="23">
                  <c:v>-1.9617999998445157E-2</c:v>
                </c:pt>
                <c:pt idx="24">
                  <c:v>3.6856000042462256E-3</c:v>
                </c:pt>
                <c:pt idx="25">
                  <c:v>4.8058000029413961E-3</c:v>
                </c:pt>
                <c:pt idx="26">
                  <c:v>6.1602000023412984E-3</c:v>
                </c:pt>
                <c:pt idx="27">
                  <c:v>-4.0937999983725604E-3</c:v>
                </c:pt>
                <c:pt idx="28">
                  <c:v>-1.1669999996229308E-2</c:v>
                </c:pt>
                <c:pt idx="29">
                  <c:v>-9.5359999613719992E-4</c:v>
                </c:pt>
                <c:pt idx="30">
                  <c:v>2.7960000006714836E-3</c:v>
                </c:pt>
                <c:pt idx="31">
                  <c:v>4.3399999995017424E-3</c:v>
                </c:pt>
                <c:pt idx="32">
                  <c:v>-9.1020000400021672E-4</c:v>
                </c:pt>
                <c:pt idx="33">
                  <c:v>1.0159200006455649E-2</c:v>
                </c:pt>
                <c:pt idx="34">
                  <c:v>-4.691389999788953E-2</c:v>
                </c:pt>
                <c:pt idx="35">
                  <c:v>3.1778000047779642E-3</c:v>
                </c:pt>
                <c:pt idx="36">
                  <c:v>-7.0253999947453849E-3</c:v>
                </c:pt>
                <c:pt idx="37">
                  <c:v>7.1172000025399029E-3</c:v>
                </c:pt>
                <c:pt idx="38">
                  <c:v>9.1866000002482906E-3</c:v>
                </c:pt>
                <c:pt idx="39">
                  <c:v>2.7186600003915373E-2</c:v>
                </c:pt>
                <c:pt idx="40">
                  <c:v>7.5409999990370125E-3</c:v>
                </c:pt>
                <c:pt idx="41">
                  <c:v>1.1227599999983795E-2</c:v>
                </c:pt>
                <c:pt idx="42">
                  <c:v>2.7227600003243424E-2</c:v>
                </c:pt>
                <c:pt idx="43">
                  <c:v>1.3973600005556364E-2</c:v>
                </c:pt>
                <c:pt idx="44">
                  <c:v>1.147060000221245E-2</c:v>
                </c:pt>
                <c:pt idx="45">
                  <c:v>5.5907999994815327E-3</c:v>
                </c:pt>
                <c:pt idx="46">
                  <c:v>1.3065400002233218E-2</c:v>
                </c:pt>
                <c:pt idx="47">
                  <c:v>4.8722000065026805E-3</c:v>
                </c:pt>
                <c:pt idx="48">
                  <c:v>5.2265999984228984E-3</c:v>
                </c:pt>
                <c:pt idx="49">
                  <c:v>3.6504000017885119E-3</c:v>
                </c:pt>
                <c:pt idx="50">
                  <c:v>9.0047999983653426E-3</c:v>
                </c:pt>
                <c:pt idx="51">
                  <c:v>7.2006000045803376E-3</c:v>
                </c:pt>
                <c:pt idx="52">
                  <c:v>2.6020000223070383E-4</c:v>
                </c:pt>
                <c:pt idx="53">
                  <c:v>9.3644000007770956E-3</c:v>
                </c:pt>
                <c:pt idx="54">
                  <c:v>9.0224000014131889E-3</c:v>
                </c:pt>
                <c:pt idx="55">
                  <c:v>-9.9082000015187077E-3</c:v>
                </c:pt>
                <c:pt idx="56">
                  <c:v>1.186020000022836E-2</c:v>
                </c:pt>
                <c:pt idx="57">
                  <c:v>1.1616200004937127E-2</c:v>
                </c:pt>
                <c:pt idx="58">
                  <c:v>1.2160200007201638E-2</c:v>
                </c:pt>
                <c:pt idx="59">
                  <c:v>1.5804599999682978E-2</c:v>
                </c:pt>
                <c:pt idx="60">
                  <c:v>-4.254799998307135E-3</c:v>
                </c:pt>
                <c:pt idx="61">
                  <c:v>3.6350000009406358E-3</c:v>
                </c:pt>
                <c:pt idx="62">
                  <c:v>9.5599999622208998E-4</c:v>
                </c:pt>
                <c:pt idx="63">
                  <c:v>3.5218799996073358E-2</c:v>
                </c:pt>
                <c:pt idx="64">
                  <c:v>2.232920000096783E-2</c:v>
                </c:pt>
                <c:pt idx="65">
                  <c:v>1.4360000204760581E-4</c:v>
                </c:pt>
                <c:pt idx="66">
                  <c:v>7.6866031517022161E-3</c:v>
                </c:pt>
                <c:pt idx="67">
                  <c:v>7.6866031517022161E-3</c:v>
                </c:pt>
                <c:pt idx="68">
                  <c:v>7.6934584721422786E-3</c:v>
                </c:pt>
                <c:pt idx="69">
                  <c:v>7.6970493542775492E-3</c:v>
                </c:pt>
                <c:pt idx="70">
                  <c:v>5.4560000717174262E-4</c:v>
                </c:pt>
                <c:pt idx="71">
                  <c:v>7.6972125761927889E-3</c:v>
                </c:pt>
                <c:pt idx="72">
                  <c:v>4.2399000012665056E-3</c:v>
                </c:pt>
                <c:pt idx="73">
                  <c:v>7.6983551295994662E-3</c:v>
                </c:pt>
                <c:pt idx="74">
                  <c:v>7.7112496609033935E-3</c:v>
                </c:pt>
                <c:pt idx="75">
                  <c:v>7.7125554362253096E-3</c:v>
                </c:pt>
                <c:pt idx="76">
                  <c:v>8.0101089877070673E-3</c:v>
                </c:pt>
                <c:pt idx="77">
                  <c:v>8.0185965272995263E-3</c:v>
                </c:pt>
                <c:pt idx="78">
                  <c:v>8.0208816341128808E-3</c:v>
                </c:pt>
                <c:pt idx="79">
                  <c:v>8.2226239213490041E-3</c:v>
                </c:pt>
                <c:pt idx="80">
                  <c:v>8.3502634590663562E-3</c:v>
                </c:pt>
                <c:pt idx="81">
                  <c:v>8.3597303301502536E-3</c:v>
                </c:pt>
                <c:pt idx="82">
                  <c:v>8.3740938586913359E-3</c:v>
                </c:pt>
                <c:pt idx="83">
                  <c:v>8.5160969249497721E-3</c:v>
                </c:pt>
                <c:pt idx="84">
                  <c:v>8.6675668622921039E-3</c:v>
                </c:pt>
                <c:pt idx="85">
                  <c:v>8.8258921200744991E-3</c:v>
                </c:pt>
                <c:pt idx="86">
                  <c:v>8.8258921200744991E-3</c:v>
                </c:pt>
                <c:pt idx="87">
                  <c:v>8.8353589911583947E-3</c:v>
                </c:pt>
                <c:pt idx="88">
                  <c:v>9.0240435251753518E-3</c:v>
                </c:pt>
                <c:pt idx="89">
                  <c:v>9.1627821531289969E-3</c:v>
                </c:pt>
                <c:pt idx="90">
                  <c:v>9.1683316982471424E-3</c:v>
                </c:pt>
                <c:pt idx="91">
                  <c:v>9.1755134625176836E-3</c:v>
                </c:pt>
                <c:pt idx="92">
                  <c:v>9.3250247368771404E-3</c:v>
                </c:pt>
                <c:pt idx="93">
                  <c:v>9.3250247368771404E-3</c:v>
                </c:pt>
                <c:pt idx="94">
                  <c:v>9.3377560462658288E-3</c:v>
                </c:pt>
                <c:pt idx="95">
                  <c:v>9.3390618215877449E-3</c:v>
                </c:pt>
                <c:pt idx="96">
                  <c:v>9.3521195748069112E-3</c:v>
                </c:pt>
                <c:pt idx="97">
                  <c:v>9.4869408767948062E-3</c:v>
                </c:pt>
                <c:pt idx="98">
                  <c:v>9.4869408767948062E-3</c:v>
                </c:pt>
                <c:pt idx="99">
                  <c:v>9.4872673206252856E-3</c:v>
                </c:pt>
                <c:pt idx="100">
                  <c:v>9.5088126134369108E-3</c:v>
                </c:pt>
                <c:pt idx="101">
                  <c:v>9.5101183887588269E-3</c:v>
                </c:pt>
                <c:pt idx="102">
                  <c:v>9.6945591529795545E-3</c:v>
                </c:pt>
                <c:pt idx="103">
                  <c:v>9.8509257477790747E-3</c:v>
                </c:pt>
                <c:pt idx="104">
                  <c:v>9.9753008471916357E-3</c:v>
                </c:pt>
                <c:pt idx="106">
                  <c:v>9.9753008471916357E-3</c:v>
                </c:pt>
                <c:pt idx="107">
                  <c:v>1.0151580515650384E-2</c:v>
                </c:pt>
                <c:pt idx="108">
                  <c:v>1.0155497841616134E-2</c:v>
                </c:pt>
                <c:pt idx="109">
                  <c:v>1.0155497841616134E-2</c:v>
                </c:pt>
                <c:pt idx="110">
                  <c:v>1.1285319938904522E-2</c:v>
                </c:pt>
                <c:pt idx="111">
                  <c:v>1.1285319938904522E-2</c:v>
                </c:pt>
                <c:pt idx="112">
                  <c:v>1.1296092585310334E-2</c:v>
                </c:pt>
                <c:pt idx="113">
                  <c:v>1.1296092585310334E-2</c:v>
                </c:pt>
                <c:pt idx="114">
                  <c:v>1.1332001406663041E-2</c:v>
                </c:pt>
                <c:pt idx="115">
                  <c:v>1.1332001406663041E-2</c:v>
                </c:pt>
                <c:pt idx="116">
                  <c:v>1.1584668931453915E-2</c:v>
                </c:pt>
                <c:pt idx="117">
                  <c:v>1.1584668931453915E-2</c:v>
                </c:pt>
                <c:pt idx="118">
                  <c:v>1.1629065292399082E-2</c:v>
                </c:pt>
                <c:pt idx="119">
                  <c:v>1.1629065292399082E-2</c:v>
                </c:pt>
                <c:pt idx="120">
                  <c:v>1.1807956511501664E-2</c:v>
                </c:pt>
                <c:pt idx="121">
                  <c:v>1.1807956511501664E-2</c:v>
                </c:pt>
                <c:pt idx="122">
                  <c:v>1.1812526725128371E-2</c:v>
                </c:pt>
                <c:pt idx="123">
                  <c:v>1.1954529791386809E-2</c:v>
                </c:pt>
                <c:pt idx="124">
                  <c:v>1.2111875717677766E-2</c:v>
                </c:pt>
                <c:pt idx="125">
                  <c:v>-2.9853399995772634E-2</c:v>
                </c:pt>
                <c:pt idx="126">
                  <c:v>8.7217999971471727E-3</c:v>
                </c:pt>
                <c:pt idx="127">
                  <c:v>2.8817999991588295E-3</c:v>
                </c:pt>
                <c:pt idx="128">
                  <c:v>-1.3998000002175104E-2</c:v>
                </c:pt>
                <c:pt idx="129">
                  <c:v>1.2722652124504281E-2</c:v>
                </c:pt>
                <c:pt idx="130">
                  <c:v>1.2724937231317636E-2</c:v>
                </c:pt>
                <c:pt idx="131">
                  <c:v>1.2735709877723447E-2</c:v>
                </c:pt>
                <c:pt idx="132">
                  <c:v>1.2745503192637822E-2</c:v>
                </c:pt>
                <c:pt idx="133">
                  <c:v>1.2754317176060761E-2</c:v>
                </c:pt>
                <c:pt idx="144">
                  <c:v>-1.5643999999156222E-2</c:v>
                </c:pt>
                <c:pt idx="145">
                  <c:v>-1.5183399998932146E-2</c:v>
                </c:pt>
                <c:pt idx="148">
                  <c:v>-3.1425999914063141E-3</c:v>
                </c:pt>
                <c:pt idx="150">
                  <c:v>-1.0046600000350736E-2</c:v>
                </c:pt>
                <c:pt idx="155">
                  <c:v>-6.840999994892627E-3</c:v>
                </c:pt>
                <c:pt idx="157">
                  <c:v>-7.313999994948972E-3</c:v>
                </c:pt>
                <c:pt idx="159">
                  <c:v>-6.4719999936642125E-3</c:v>
                </c:pt>
                <c:pt idx="160">
                  <c:v>-5.444599999464117E-3</c:v>
                </c:pt>
                <c:pt idx="163">
                  <c:v>-6.2784000037936494E-3</c:v>
                </c:pt>
                <c:pt idx="164">
                  <c:v>-2.996399998664856E-3</c:v>
                </c:pt>
                <c:pt idx="166">
                  <c:v>-4.4191999986651354E-3</c:v>
                </c:pt>
                <c:pt idx="168">
                  <c:v>-4.9171999999089167E-3</c:v>
                </c:pt>
                <c:pt idx="169">
                  <c:v>-4.1950000013457611E-3</c:v>
                </c:pt>
                <c:pt idx="171">
                  <c:v>-1.5472000013687648E-3</c:v>
                </c:pt>
                <c:pt idx="174">
                  <c:v>-1.2540000025182962E-3</c:v>
                </c:pt>
                <c:pt idx="177">
                  <c:v>-3.8759999733883888E-4</c:v>
                </c:pt>
                <c:pt idx="179">
                  <c:v>-3.8020999927539378E-3</c:v>
                </c:pt>
                <c:pt idx="181">
                  <c:v>5.2519999735523015E-4</c:v>
                </c:pt>
                <c:pt idx="182">
                  <c:v>3.2081000026664697E-3</c:v>
                </c:pt>
                <c:pt idx="184">
                  <c:v>5.0310000369790941E-4</c:v>
                </c:pt>
                <c:pt idx="186">
                  <c:v>-2.1787999939988367E-3</c:v>
                </c:pt>
                <c:pt idx="187">
                  <c:v>-1.5882000006968156E-3</c:v>
                </c:pt>
                <c:pt idx="188">
                  <c:v>-1.5882000006968156E-3</c:v>
                </c:pt>
                <c:pt idx="189">
                  <c:v>-1.2305999989621341E-3</c:v>
                </c:pt>
                <c:pt idx="190">
                  <c:v>-1.2305999989621341E-3</c:v>
                </c:pt>
                <c:pt idx="191">
                  <c:v>-1.5959000011207536E-3</c:v>
                </c:pt>
                <c:pt idx="192">
                  <c:v>-8.3999999333173037E-5</c:v>
                </c:pt>
                <c:pt idx="193">
                  <c:v>-6.161700002849102E-3</c:v>
                </c:pt>
                <c:pt idx="194">
                  <c:v>8.7000007624737918E-5</c:v>
                </c:pt>
                <c:pt idx="195">
                  <c:v>3.4140000207116827E-4</c:v>
                </c:pt>
                <c:pt idx="196">
                  <c:v>3.502000035950914E-4</c:v>
                </c:pt>
                <c:pt idx="197">
                  <c:v>-3.2176999957300723E-3</c:v>
                </c:pt>
                <c:pt idx="198">
                  <c:v>1.6016000008676201E-3</c:v>
                </c:pt>
                <c:pt idx="199">
                  <c:v>2.8501999986474402E-3</c:v>
                </c:pt>
                <c:pt idx="200">
                  <c:v>2.785800003039185E-3</c:v>
                </c:pt>
                <c:pt idx="201">
                  <c:v>5.12909991084598E-3</c:v>
                </c:pt>
                <c:pt idx="202">
                  <c:v>2.6025999977719039E-3</c:v>
                </c:pt>
                <c:pt idx="203">
                  <c:v>2.8268999958527274E-3</c:v>
                </c:pt>
                <c:pt idx="204">
                  <c:v>3.8372000053641386E-3</c:v>
                </c:pt>
                <c:pt idx="205">
                  <c:v>3.7117999963811599E-3</c:v>
                </c:pt>
                <c:pt idx="206">
                  <c:v>4.0864000038709491E-3</c:v>
                </c:pt>
                <c:pt idx="207">
                  <c:v>2.3101999977370724E-3</c:v>
                </c:pt>
                <c:pt idx="208">
                  <c:v>3.5315999994054437E-3</c:v>
                </c:pt>
                <c:pt idx="209">
                  <c:v>4.1098000001511537E-3</c:v>
                </c:pt>
                <c:pt idx="210">
                  <c:v>4.36739999713609E-3</c:v>
                </c:pt>
                <c:pt idx="211">
                  <c:v>4.3714000057661906E-3</c:v>
                </c:pt>
                <c:pt idx="212">
                  <c:v>3.3833999987109564E-3</c:v>
                </c:pt>
                <c:pt idx="213">
                  <c:v>3.9412000041920692E-3</c:v>
                </c:pt>
                <c:pt idx="214">
                  <c:v>4.5658000017283484E-3</c:v>
                </c:pt>
                <c:pt idx="215">
                  <c:v>3.9071999999578111E-3</c:v>
                </c:pt>
                <c:pt idx="216">
                  <c:v>5.4335999957402237E-3</c:v>
                </c:pt>
                <c:pt idx="217">
                  <c:v>5.3164999990258366E-3</c:v>
                </c:pt>
                <c:pt idx="218">
                  <c:v>7.496800142689608E-3</c:v>
                </c:pt>
                <c:pt idx="219">
                  <c:v>3.994200007582549E-3</c:v>
                </c:pt>
                <c:pt idx="220">
                  <c:v>3.6760000075446442E-3</c:v>
                </c:pt>
                <c:pt idx="221">
                  <c:v>3.6739999995916151E-3</c:v>
                </c:pt>
                <c:pt idx="222">
                  <c:v>1.8085999981849454E-3</c:v>
                </c:pt>
                <c:pt idx="223">
                  <c:v>3.1832000095164403E-3</c:v>
                </c:pt>
                <c:pt idx="224">
                  <c:v>3.1577998452121392E-3</c:v>
                </c:pt>
                <c:pt idx="225">
                  <c:v>-3.5919999936595559E-4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DDB-4DD1-9611-217B994F91AF}"/>
            </c:ext>
          </c:extLst>
        </c:ser>
        <c:ser>
          <c:idx val="8"/>
          <c:order val="8"/>
          <c:tx>
            <c:strRef>
              <c:f>Inactive!$P$20</c:f>
              <c:strCache>
                <c:ptCount val="1"/>
                <c:pt idx="0">
                  <c:v>Lin Fit2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Inactive!$P$21:$P$981</c:f>
              <c:numCache>
                <c:formatCode>General</c:formatCode>
                <c:ptCount val="961"/>
                <c:pt idx="0">
                  <c:v>8.0077695841913486E-4</c:v>
                </c:pt>
                <c:pt idx="1">
                  <c:v>6.0522449639748488E-4</c:v>
                </c:pt>
                <c:pt idx="2">
                  <c:v>-2.2961503913998798E-5</c:v>
                </c:pt>
                <c:pt idx="3">
                  <c:v>-2.3365351138248639E-4</c:v>
                </c:pt>
                <c:pt idx="4">
                  <c:v>-2.3596649749241987E-4</c:v>
                </c:pt>
                <c:pt idx="5">
                  <c:v>-2.3638704042149863E-4</c:v>
                </c:pt>
                <c:pt idx="6">
                  <c:v>-2.3827948360235335E-4</c:v>
                </c:pt>
                <c:pt idx="7">
                  <c:v>-2.452184419321538E-4</c:v>
                </c:pt>
                <c:pt idx="8">
                  <c:v>-2.4637493498712065E-4</c:v>
                </c:pt>
                <c:pt idx="9">
                  <c:v>-2.4868792109705414E-4</c:v>
                </c:pt>
                <c:pt idx="10">
                  <c:v>-2.5520633649777583E-4</c:v>
                </c:pt>
                <c:pt idx="11">
                  <c:v>-2.5678337248182144E-4</c:v>
                </c:pt>
                <c:pt idx="12">
                  <c:v>-3.4047141536850604E-4</c:v>
                </c:pt>
                <c:pt idx="13">
                  <c:v>-3.4436143746248513E-4</c:v>
                </c:pt>
                <c:pt idx="14">
                  <c:v>-3.5203634591817346E-4</c:v>
                </c:pt>
                <c:pt idx="15">
                  <c:v>-3.5319283897314031E-4</c:v>
                </c:pt>
                <c:pt idx="16">
                  <c:v>-3.555058250830738E-4</c:v>
                </c:pt>
                <c:pt idx="17">
                  <c:v>-3.5666231813804043E-4</c:v>
                </c:pt>
                <c:pt idx="18">
                  <c:v>-3.6128829035790761E-4</c:v>
                </c:pt>
                <c:pt idx="19">
                  <c:v>-3.6475776952280773E-4</c:v>
                </c:pt>
                <c:pt idx="20">
                  <c:v>-3.6517831245188649E-4</c:v>
                </c:pt>
                <c:pt idx="21">
                  <c:v>-3.9083143112569451E-4</c:v>
                </c:pt>
                <c:pt idx="22">
                  <c:v>-3.947214532196736E-4</c:v>
                </c:pt>
                <c:pt idx="23">
                  <c:v>-3.9619335347144936E-4</c:v>
                </c:pt>
                <c:pt idx="24">
                  <c:v>-3.9892688251046159E-4</c:v>
                </c:pt>
                <c:pt idx="25">
                  <c:v>-3.9966283263634969E-4</c:v>
                </c:pt>
                <c:pt idx="26">
                  <c:v>-4.0008337556542845E-4</c:v>
                </c:pt>
                <c:pt idx="27">
                  <c:v>-4.1164830611509586E-4</c:v>
                </c:pt>
                <c:pt idx="28">
                  <c:v>-4.151177852799962E-4</c:v>
                </c:pt>
                <c:pt idx="29">
                  <c:v>-4.859792688297769E-4</c:v>
                </c:pt>
                <c:pt idx="30">
                  <c:v>-9.7338852363212632E-4</c:v>
                </c:pt>
                <c:pt idx="31">
                  <c:v>-9.7759395292291453E-4</c:v>
                </c:pt>
                <c:pt idx="32">
                  <c:v>-1.0241690823183935E-3</c:v>
                </c:pt>
                <c:pt idx="33">
                  <c:v>-1.0272180185542151E-3</c:v>
                </c:pt>
                <c:pt idx="34">
                  <c:v>-1.0315811514434077E-3</c:v>
                </c:pt>
                <c:pt idx="35">
                  <c:v>-1.03257994089997E-3</c:v>
                </c:pt>
                <c:pt idx="36">
                  <c:v>-1.0418318853397039E-3</c:v>
                </c:pt>
                <c:pt idx="37">
                  <c:v>-1.0829399566571584E-3</c:v>
                </c:pt>
                <c:pt idx="38">
                  <c:v>-1.0859888928929798E-3</c:v>
                </c:pt>
                <c:pt idx="39">
                  <c:v>-1.0859888928929798E-3</c:v>
                </c:pt>
                <c:pt idx="40">
                  <c:v>-1.0864094358220585E-3</c:v>
                </c:pt>
                <c:pt idx="41">
                  <c:v>-1.1317229364303011E-3</c:v>
                </c:pt>
                <c:pt idx="42">
                  <c:v>-1.1317229364303011E-3</c:v>
                </c:pt>
                <c:pt idx="43">
                  <c:v>-1.1432878669799687E-3</c:v>
                </c:pt>
                <c:pt idx="44">
                  <c:v>-1.1848164812265018E-3</c:v>
                </c:pt>
                <c:pt idx="45">
                  <c:v>-1.1855524313523899E-3</c:v>
                </c:pt>
                <c:pt idx="46">
                  <c:v>-1.1867089244073565E-3</c:v>
                </c:pt>
                <c:pt idx="47">
                  <c:v>-1.2327583751414869E-3</c:v>
                </c:pt>
                <c:pt idx="48">
                  <c:v>-1.2331789180705659E-3</c:v>
                </c:pt>
                <c:pt idx="49">
                  <c:v>-1.2366483972354662E-3</c:v>
                </c:pt>
                <c:pt idx="50">
                  <c:v>-1.237068940164545E-3</c:v>
                </c:pt>
                <c:pt idx="51">
                  <c:v>-1.2426411339748393E-3</c:v>
                </c:pt>
                <c:pt idx="52">
                  <c:v>-1.2937370998579157E-3</c:v>
                </c:pt>
                <c:pt idx="53">
                  <c:v>-1.3407327721824734E-3</c:v>
                </c:pt>
                <c:pt idx="54">
                  <c:v>-1.3438868441505646E-3</c:v>
                </c:pt>
                <c:pt idx="55">
                  <c:v>-1.346935780386386E-3</c:v>
                </c:pt>
                <c:pt idx="56">
                  <c:v>-1.3988728321276201E-3</c:v>
                </c:pt>
                <c:pt idx="57">
                  <c:v>-1.447235268971684E-3</c:v>
                </c:pt>
                <c:pt idx="58">
                  <c:v>-1.4514406982624722E-3</c:v>
                </c:pt>
                <c:pt idx="59">
                  <c:v>-1.4676316010320068E-3</c:v>
                </c:pt>
                <c:pt idx="60">
                  <c:v>-1.5013801710905819E-3</c:v>
                </c:pt>
                <c:pt idx="61">
                  <c:v>-1.5374417272590903E-3</c:v>
                </c:pt>
                <c:pt idx="62">
                  <c:v>-1.5621486243424709E-3</c:v>
                </c:pt>
                <c:pt idx="63">
                  <c:v>-1.6039926457858131E-3</c:v>
                </c:pt>
                <c:pt idx="64">
                  <c:v>-1.6527756255589562E-3</c:v>
                </c:pt>
                <c:pt idx="65">
                  <c:v>-2.0842526707938228E-3</c:v>
                </c:pt>
                <c:pt idx="70">
                  <c:v>-2.1441800381875541E-3</c:v>
                </c:pt>
                <c:pt idx="72">
                  <c:v>-2.1442326060536893E-3</c:v>
                </c:pt>
                <c:pt idx="105">
                  <c:v>-2.877922313697821E-3</c:v>
                </c:pt>
                <c:pt idx="125">
                  <c:v>-3.567192174458003E-3</c:v>
                </c:pt>
                <c:pt idx="126">
                  <c:v>-3.6651786769333677E-3</c:v>
                </c:pt>
                <c:pt idx="127">
                  <c:v>-3.7282601162951902E-3</c:v>
                </c:pt>
                <c:pt idx="128">
                  <c:v>-3.7289960664210779E-3</c:v>
                </c:pt>
                <c:pt idx="129">
                  <c:v>-3.762744636479653E-3</c:v>
                </c:pt>
                <c:pt idx="130">
                  <c:v>-3.7634805866055411E-3</c:v>
                </c:pt>
                <c:pt idx="131">
                  <c:v>-3.766950065770441E-3</c:v>
                </c:pt>
                <c:pt idx="132">
                  <c:v>-3.7701041377385322E-3</c:v>
                </c:pt>
                <c:pt idx="133">
                  <c:v>-3.7729428025098143E-3</c:v>
                </c:pt>
                <c:pt idx="134">
                  <c:v>-3.7743095670293206E-3</c:v>
                </c:pt>
                <c:pt idx="135">
                  <c:v>-3.7759917387456361E-3</c:v>
                </c:pt>
                <c:pt idx="136">
                  <c:v>-3.7760443066117708E-3</c:v>
                </c:pt>
                <c:pt idx="137">
                  <c:v>-3.7762020102101754E-3</c:v>
                </c:pt>
                <c:pt idx="138">
                  <c:v>-3.7781995891232999E-3</c:v>
                </c:pt>
                <c:pt idx="139">
                  <c:v>-3.7783047248555694E-3</c:v>
                </c:pt>
                <c:pt idx="140">
                  <c:v>-3.7793560821782661E-3</c:v>
                </c:pt>
                <c:pt idx="141">
                  <c:v>-3.7806702788316378E-3</c:v>
                </c:pt>
                <c:pt idx="142">
                  <c:v>-3.7839820543981335E-3</c:v>
                </c:pt>
                <c:pt idx="143">
                  <c:v>-3.7842974615949427E-3</c:v>
                </c:pt>
                <c:pt idx="144">
                  <c:v>-3.8225668681411149E-3</c:v>
                </c:pt>
                <c:pt idx="145">
                  <c:v>-3.8247747185187787E-3</c:v>
                </c:pt>
                <c:pt idx="146">
                  <c:v>-3.8770271774568217E-3</c:v>
                </c:pt>
                <c:pt idx="147">
                  <c:v>-3.8801812494249129E-3</c:v>
                </c:pt>
                <c:pt idx="148">
                  <c:v>-3.8907999583841528E-3</c:v>
                </c:pt>
                <c:pt idx="149">
                  <c:v>-3.8966875593912566E-3</c:v>
                </c:pt>
                <c:pt idx="150">
                  <c:v>-3.9286488220012464E-3</c:v>
                </c:pt>
                <c:pt idx="151">
                  <c:v>-3.9292796363948647E-3</c:v>
                </c:pt>
                <c:pt idx="152">
                  <c:v>-3.9547224836041332E-3</c:v>
                </c:pt>
                <c:pt idx="153">
                  <c:v>-3.9819526382619871E-3</c:v>
                </c:pt>
                <c:pt idx="154">
                  <c:v>-3.9881556464658992E-3</c:v>
                </c:pt>
                <c:pt idx="155">
                  <c:v>-3.9913097184339904E-3</c:v>
                </c:pt>
                <c:pt idx="156">
                  <c:v>-3.9923610757566872E-3</c:v>
                </c:pt>
                <c:pt idx="157">
                  <c:v>-4.0380951192940089E-3</c:v>
                </c:pt>
                <c:pt idx="158">
                  <c:v>-4.0417223020573134E-3</c:v>
                </c:pt>
                <c:pt idx="159">
                  <c:v>-4.0875089134607698E-3</c:v>
                </c:pt>
                <c:pt idx="160">
                  <c:v>-4.093711921664682E-3</c:v>
                </c:pt>
                <c:pt idx="161">
                  <c:v>-4.0940273288614919E-3</c:v>
                </c:pt>
                <c:pt idx="162">
                  <c:v>-4.0941324645937614E-3</c:v>
                </c:pt>
                <c:pt idx="163">
                  <c:v>-4.1060128023402377E-3</c:v>
                </c:pt>
                <c:pt idx="164">
                  <c:v>-4.144913023280029E-3</c:v>
                </c:pt>
                <c:pt idx="165">
                  <c:v>-4.144913023280029E-3</c:v>
                </c:pt>
                <c:pt idx="166">
                  <c:v>-4.1451232947445679E-3</c:v>
                </c:pt>
                <c:pt idx="167">
                  <c:v>-4.1483825024449285E-3</c:v>
                </c:pt>
                <c:pt idx="168">
                  <c:v>-4.1524827960034471E-3</c:v>
                </c:pt>
                <c:pt idx="169">
                  <c:v>-4.1605782473882139E-3</c:v>
                </c:pt>
                <c:pt idx="170">
                  <c:v>-4.1955884462340255E-3</c:v>
                </c:pt>
                <c:pt idx="171">
                  <c:v>-4.1997938755248144E-3</c:v>
                </c:pt>
                <c:pt idx="172">
                  <c:v>-4.2012657757765897E-3</c:v>
                </c:pt>
                <c:pt idx="173">
                  <c:v>-4.2031056510913097E-3</c:v>
                </c:pt>
                <c:pt idx="174">
                  <c:v>-4.2063122909255356E-3</c:v>
                </c:pt>
                <c:pt idx="175">
                  <c:v>-4.2475254979752602E-3</c:v>
                </c:pt>
                <c:pt idx="176">
                  <c:v>-4.249417941156115E-3</c:v>
                </c:pt>
                <c:pt idx="177">
                  <c:v>-4.2508898414078903E-3</c:v>
                </c:pt>
                <c:pt idx="178">
                  <c:v>-4.2556209493600271E-3</c:v>
                </c:pt>
                <c:pt idx="179">
                  <c:v>-4.30266918955072E-3</c:v>
                </c:pt>
                <c:pt idx="180">
                  <c:v>-4.3034577075427433E-3</c:v>
                </c:pt>
                <c:pt idx="181">
                  <c:v>-4.3190177959186588E-3</c:v>
                </c:pt>
                <c:pt idx="182">
                  <c:v>-4.3191754995170629E-3</c:v>
                </c:pt>
                <c:pt idx="183">
                  <c:v>-4.3533446125047174E-3</c:v>
                </c:pt>
                <c:pt idx="184">
                  <c:v>-4.3533446125047174E-3</c:v>
                </c:pt>
                <c:pt idx="185">
                  <c:v>-4.3568666595357524E-3</c:v>
                </c:pt>
                <c:pt idx="186">
                  <c:v>-4.3568666595357524E-3</c:v>
                </c:pt>
                <c:pt idx="187">
                  <c:v>-4.416899162661754E-3</c:v>
                </c:pt>
                <c:pt idx="188">
                  <c:v>-4.416899162661754E-3</c:v>
                </c:pt>
                <c:pt idx="189">
                  <c:v>-4.4606356272859507E-3</c:v>
                </c:pt>
                <c:pt idx="190">
                  <c:v>-4.4606356272859507E-3</c:v>
                </c:pt>
                <c:pt idx="191">
                  <c:v>-4.4621600954038616E-3</c:v>
                </c:pt>
                <c:pt idx="192">
                  <c:v>-4.4638948349863114E-3</c:v>
                </c:pt>
                <c:pt idx="193">
                  <c:v>-4.5144125543419046E-3</c:v>
                </c:pt>
                <c:pt idx="194">
                  <c:v>-4.5148856651371187E-3</c:v>
                </c:pt>
                <c:pt idx="195">
                  <c:v>-4.5153062080661964E-3</c:v>
                </c:pt>
                <c:pt idx="196">
                  <c:v>-4.5161472939243552E-3</c:v>
                </c:pt>
                <c:pt idx="197">
                  <c:v>-4.5186179836326926E-3</c:v>
                </c:pt>
                <c:pt idx="198">
                  <c:v>-4.5580964510999666E-3</c:v>
                </c:pt>
                <c:pt idx="199">
                  <c:v>-4.5687151600592064E-3</c:v>
                </c:pt>
                <c:pt idx="200">
                  <c:v>-4.5840649769705831E-3</c:v>
                </c:pt>
                <c:pt idx="201">
                  <c:v>-4.6119785138881899E-3</c:v>
                </c:pt>
                <c:pt idx="202">
                  <c:v>-4.6143440678642587E-3</c:v>
                </c:pt>
                <c:pt idx="203">
                  <c:v>-4.6196534223438782E-3</c:v>
                </c:pt>
                <c:pt idx="204">
                  <c:v>-4.6260141341461954E-3</c:v>
                </c:pt>
                <c:pt idx="205">
                  <c:v>-4.6271706272011624E-3</c:v>
                </c:pt>
                <c:pt idx="206">
                  <c:v>-4.6283271202561295E-3</c:v>
                </c:pt>
                <c:pt idx="207">
                  <c:v>-4.631796599421029E-3</c:v>
                </c:pt>
                <c:pt idx="208">
                  <c:v>-4.6684889699831564E-3</c:v>
                </c:pt>
                <c:pt idx="209">
                  <c:v>-4.6723789920771353E-3</c:v>
                </c:pt>
                <c:pt idx="210">
                  <c:v>-4.6740611637934512E-3</c:v>
                </c:pt>
                <c:pt idx="211">
                  <c:v>-4.6782665930842383E-3</c:v>
                </c:pt>
                <c:pt idx="212">
                  <c:v>-4.7224236006375145E-3</c:v>
                </c:pt>
                <c:pt idx="213">
                  <c:v>-4.7458688689336588E-3</c:v>
                </c:pt>
                <c:pt idx="214">
                  <c:v>-4.7733092950560515E-3</c:v>
                </c:pt>
                <c:pt idx="215">
                  <c:v>-4.7784609459372669E-3</c:v>
                </c:pt>
                <c:pt idx="216">
                  <c:v>-4.833552069646592E-3</c:v>
                </c:pt>
                <c:pt idx="217">
                  <c:v>-4.8337097732449961E-3</c:v>
                </c:pt>
                <c:pt idx="218">
                  <c:v>-4.8348136984338284E-3</c:v>
                </c:pt>
                <c:pt idx="219">
                  <c:v>-4.8357599200242558E-3</c:v>
                </c:pt>
                <c:pt idx="220">
                  <c:v>-4.8423834711572473E-3</c:v>
                </c:pt>
                <c:pt idx="221">
                  <c:v>-4.8875918360332202E-3</c:v>
                </c:pt>
                <c:pt idx="222">
                  <c:v>-4.8992619023151569E-3</c:v>
                </c:pt>
                <c:pt idx="223">
                  <c:v>-4.9004183953701239E-3</c:v>
                </c:pt>
                <c:pt idx="224">
                  <c:v>-4.901574888425091E-3</c:v>
                </c:pt>
                <c:pt idx="225">
                  <c:v>-4.9441548599943215E-3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DDB-4DD1-9611-217B994F91AF}"/>
            </c:ext>
          </c:extLst>
        </c:ser>
        <c:ser>
          <c:idx val="9"/>
          <c:order val="9"/>
          <c:tx>
            <c:strRef>
              <c:f>Inactive!$R$20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Inactive!$F$21:$F$981</c:f>
              <c:numCache>
                <c:formatCode>General</c:formatCode>
                <c:ptCount val="961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21008.5</c:v>
                </c:pt>
                <c:pt idx="185">
                  <c:v>21042</c:v>
                </c:pt>
                <c:pt idx="186">
                  <c:v>21042</c:v>
                </c:pt>
                <c:pt idx="187">
                  <c:v>21613</c:v>
                </c:pt>
                <c:pt idx="188">
                  <c:v>21613</c:v>
                </c:pt>
                <c:pt idx="189">
                  <c:v>22029</c:v>
                </c:pt>
                <c:pt idx="190">
                  <c:v>22029</c:v>
                </c:pt>
                <c:pt idx="191">
                  <c:v>22043.5</c:v>
                </c:pt>
                <c:pt idx="192">
                  <c:v>22060</c:v>
                </c:pt>
                <c:pt idx="193">
                  <c:v>22540.5</c:v>
                </c:pt>
                <c:pt idx="194">
                  <c:v>22545</c:v>
                </c:pt>
                <c:pt idx="195">
                  <c:v>22549</c:v>
                </c:pt>
                <c:pt idx="196">
                  <c:v>22557</c:v>
                </c:pt>
                <c:pt idx="197">
                  <c:v>22580.5</c:v>
                </c:pt>
                <c:pt idx="198">
                  <c:v>22956</c:v>
                </c:pt>
                <c:pt idx="199">
                  <c:v>23057</c:v>
                </c:pt>
                <c:pt idx="200">
                  <c:v>23203</c:v>
                </c:pt>
                <c:pt idx="201">
                  <c:v>23468.5</c:v>
                </c:pt>
                <c:pt idx="202">
                  <c:v>23491</c:v>
                </c:pt>
                <c:pt idx="203">
                  <c:v>23541.5</c:v>
                </c:pt>
                <c:pt idx="204">
                  <c:v>23602</c:v>
                </c:pt>
                <c:pt idx="205">
                  <c:v>23613</c:v>
                </c:pt>
                <c:pt idx="206">
                  <c:v>23624</c:v>
                </c:pt>
                <c:pt idx="207">
                  <c:v>23657</c:v>
                </c:pt>
                <c:pt idx="208">
                  <c:v>24006</c:v>
                </c:pt>
                <c:pt idx="209">
                  <c:v>24043</c:v>
                </c:pt>
                <c:pt idx="210">
                  <c:v>24059</c:v>
                </c:pt>
                <c:pt idx="211">
                  <c:v>24099</c:v>
                </c:pt>
                <c:pt idx="212">
                  <c:v>24519</c:v>
                </c:pt>
                <c:pt idx="213">
                  <c:v>24742</c:v>
                </c:pt>
                <c:pt idx="214">
                  <c:v>25003</c:v>
                </c:pt>
                <c:pt idx="215">
                  <c:v>25052</c:v>
                </c:pt>
                <c:pt idx="216">
                  <c:v>25576</c:v>
                </c:pt>
                <c:pt idx="217">
                  <c:v>25577.5</c:v>
                </c:pt>
                <c:pt idx="218">
                  <c:v>25588</c:v>
                </c:pt>
                <c:pt idx="219">
                  <c:v>25597</c:v>
                </c:pt>
                <c:pt idx="220">
                  <c:v>25660</c:v>
                </c:pt>
                <c:pt idx="221">
                  <c:v>26090</c:v>
                </c:pt>
                <c:pt idx="222">
                  <c:v>26201</c:v>
                </c:pt>
                <c:pt idx="223">
                  <c:v>26212</c:v>
                </c:pt>
                <c:pt idx="224">
                  <c:v>26223</c:v>
                </c:pt>
                <c:pt idx="225">
                  <c:v>26628</c:v>
                </c:pt>
              </c:numCache>
            </c:numRef>
          </c:xVal>
          <c:yVal>
            <c:numRef>
              <c:f>Inactive!$R$21:$R$981</c:f>
              <c:numCache>
                <c:formatCode>General</c:formatCode>
                <c:ptCount val="961"/>
                <c:pt idx="0">
                  <c:v>-0.15838959999382496</c:v>
                </c:pt>
                <c:pt idx="1">
                  <c:v>-0.15838959999382496</c:v>
                </c:pt>
                <c:pt idx="3">
                  <c:v>-4.6054399994318374E-2</c:v>
                </c:pt>
                <c:pt idx="6">
                  <c:v>-1.9050299997616094E-2</c:v>
                </c:pt>
                <c:pt idx="7">
                  <c:v>-1.8195900003775023E-2</c:v>
                </c:pt>
                <c:pt idx="73">
                  <c:v>0.1384087999977055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DDB-4DD1-9611-217B994F9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57240"/>
        <c:axId val="1"/>
      </c:scatterChart>
      <c:valAx>
        <c:axId val="782157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71590909090909094"/>
              <c:y val="0.8473546414174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2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295454545454544E-2"/>
              <c:y val="0.38006361354363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1572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6818181818181816E-2"/>
          <c:y val="0.9190031152647975"/>
          <c:w val="0.9375"/>
          <c:h val="6.2305295950155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RW CrB - O-C Diagr.</a:t>
            </a:r>
          </a:p>
        </c:rich>
      </c:tx>
      <c:layout>
        <c:manualLayout>
          <c:xMode val="edge"/>
          <c:yMode val="edge"/>
          <c:x val="0.39021008387937522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6582595732214"/>
          <c:y val="0.15015997865911207"/>
          <c:w val="0.82377678634232021"/>
          <c:h val="0.642173525754926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(old)'!$H$21:$H$986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6D-4648-A34B-4DA36630FC41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(old)'!$D$21:$D$986</c:f>
                <c:numCache>
                  <c:formatCode>General</c:formatCode>
                  <c:ptCount val="9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0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1E-3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102">
                    <c:v>0</c:v>
                  </c:pt>
                  <c:pt idx="105">
                    <c:v>0</c:v>
                  </c:pt>
                  <c:pt idx="120">
                    <c:v>4.0000000000000002E-4</c:v>
                  </c:pt>
                  <c:pt idx="121">
                    <c:v>6.9999999999999999E-4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2.9999999999999997E-4</c:v>
                  </c:pt>
                  <c:pt idx="130">
                    <c:v>4.0000000000000002E-4</c:v>
                  </c:pt>
                  <c:pt idx="131">
                    <c:v>2.9999999999999997E-4</c:v>
                  </c:pt>
                  <c:pt idx="132">
                    <c:v>4.0000000000000002E-4</c:v>
                  </c:pt>
                  <c:pt idx="133">
                    <c:v>4.7000000000000002E-3</c:v>
                  </c:pt>
                  <c:pt idx="134">
                    <c:v>4.0000000000000002E-4</c:v>
                  </c:pt>
                  <c:pt idx="135">
                    <c:v>3.2000000000000002E-3</c:v>
                  </c:pt>
                  <c:pt idx="136">
                    <c:v>4.0000000000000002E-4</c:v>
                  </c:pt>
                  <c:pt idx="137">
                    <c:v>2.9999999999999997E-4</c:v>
                  </c:pt>
                  <c:pt idx="138">
                    <c:v>2.9999999999999997E-4</c:v>
                  </c:pt>
                  <c:pt idx="139">
                    <c:v>1.5E-3</c:v>
                  </c:pt>
                  <c:pt idx="140">
                    <c:v>2.9999999999999997E-4</c:v>
                  </c:pt>
                  <c:pt idx="141">
                    <c:v>1E-3</c:v>
                  </c:pt>
                  <c:pt idx="142">
                    <c:v>2.9999999999999997E-4</c:v>
                  </c:pt>
                  <c:pt idx="143">
                    <c:v>4.0000000000000002E-4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2.9999999999999997E-4</c:v>
                  </c:pt>
                  <c:pt idx="147">
                    <c:v>8.0000000000000004E-4</c:v>
                  </c:pt>
                  <c:pt idx="148">
                    <c:v>0</c:v>
                  </c:pt>
                  <c:pt idx="149">
                    <c:v>2.0000000000000001E-4</c:v>
                  </c:pt>
                  <c:pt idx="150">
                    <c:v>0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1.4E-3</c:v>
                  </c:pt>
                  <c:pt idx="155">
                    <c:v>0</c:v>
                  </c:pt>
                  <c:pt idx="156">
                    <c:v>2.3E-3</c:v>
                  </c:pt>
                  <c:pt idx="157">
                    <c:v>0</c:v>
                  </c:pt>
                  <c:pt idx="158">
                    <c:v>4.3E-3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1E-4</c:v>
                  </c:pt>
                  <c:pt idx="162">
                    <c:v>1.4E-3</c:v>
                  </c:pt>
                  <c:pt idx="163">
                    <c:v>0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2.0000000000000001E-4</c:v>
                  </c:pt>
                  <c:pt idx="167">
                    <c:v>1E-4</c:v>
                  </c:pt>
                  <c:pt idx="168">
                    <c:v>2.9999999999999997E-4</c:v>
                  </c:pt>
                  <c:pt idx="169">
                    <c:v>2.0000000000000001E-4</c:v>
                  </c:pt>
                  <c:pt idx="170">
                    <c:v>2.0000000000000001E-4</c:v>
                  </c:pt>
                  <c:pt idx="171">
                    <c:v>1E-4</c:v>
                  </c:pt>
                  <c:pt idx="172">
                    <c:v>2.9999999999999997E-4</c:v>
                  </c:pt>
                  <c:pt idx="173">
                    <c:v>5.0000000000000001E-4</c:v>
                  </c:pt>
                  <c:pt idx="174">
                    <c:v>2.0000000000000001E-4</c:v>
                  </c:pt>
                  <c:pt idx="175">
                    <c:v>6.4000000000000003E-3</c:v>
                  </c:pt>
                  <c:pt idx="176">
                    <c:v>4.0000000000000002E-4</c:v>
                  </c:pt>
                  <c:pt idx="177">
                    <c:v>2.0000000000000001E-4</c:v>
                  </c:pt>
                  <c:pt idx="178">
                    <c:v>8.9999999999999998E-4</c:v>
                  </c:pt>
                  <c:pt idx="179">
                    <c:v>0</c:v>
                  </c:pt>
                  <c:pt idx="180">
                    <c:v>2.0000000000000001E-4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5.8999999999999999E-3</c:v>
                  </c:pt>
                  <c:pt idx="184">
                    <c:v>2.0000000000000001E-4</c:v>
                  </c:pt>
                  <c:pt idx="185">
                    <c:v>2.0000000000000001E-4</c:v>
                  </c:pt>
                  <c:pt idx="186">
                    <c:v>1E-4</c:v>
                  </c:pt>
                </c:numCache>
              </c:numRef>
            </c:plus>
            <c:minus>
              <c:numRef>
                <c:f>'A (old)'!$D$21:$D$986</c:f>
                <c:numCache>
                  <c:formatCode>General</c:formatCode>
                  <c:ptCount val="9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0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1E-3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102">
                    <c:v>0</c:v>
                  </c:pt>
                  <c:pt idx="105">
                    <c:v>0</c:v>
                  </c:pt>
                  <c:pt idx="120">
                    <c:v>4.0000000000000002E-4</c:v>
                  </c:pt>
                  <c:pt idx="121">
                    <c:v>6.9999999999999999E-4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2.9999999999999997E-4</c:v>
                  </c:pt>
                  <c:pt idx="130">
                    <c:v>4.0000000000000002E-4</c:v>
                  </c:pt>
                  <c:pt idx="131">
                    <c:v>2.9999999999999997E-4</c:v>
                  </c:pt>
                  <c:pt idx="132">
                    <c:v>4.0000000000000002E-4</c:v>
                  </c:pt>
                  <c:pt idx="133">
                    <c:v>4.7000000000000002E-3</c:v>
                  </c:pt>
                  <c:pt idx="134">
                    <c:v>4.0000000000000002E-4</c:v>
                  </c:pt>
                  <c:pt idx="135">
                    <c:v>3.2000000000000002E-3</c:v>
                  </c:pt>
                  <c:pt idx="136">
                    <c:v>4.0000000000000002E-4</c:v>
                  </c:pt>
                  <c:pt idx="137">
                    <c:v>2.9999999999999997E-4</c:v>
                  </c:pt>
                  <c:pt idx="138">
                    <c:v>2.9999999999999997E-4</c:v>
                  </c:pt>
                  <c:pt idx="139">
                    <c:v>1.5E-3</c:v>
                  </c:pt>
                  <c:pt idx="140">
                    <c:v>2.9999999999999997E-4</c:v>
                  </c:pt>
                  <c:pt idx="141">
                    <c:v>1E-3</c:v>
                  </c:pt>
                  <c:pt idx="142">
                    <c:v>2.9999999999999997E-4</c:v>
                  </c:pt>
                  <c:pt idx="143">
                    <c:v>4.0000000000000002E-4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2.9999999999999997E-4</c:v>
                  </c:pt>
                  <c:pt idx="147">
                    <c:v>8.0000000000000004E-4</c:v>
                  </c:pt>
                  <c:pt idx="148">
                    <c:v>0</c:v>
                  </c:pt>
                  <c:pt idx="149">
                    <c:v>2.0000000000000001E-4</c:v>
                  </c:pt>
                  <c:pt idx="150">
                    <c:v>0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1.4E-3</c:v>
                  </c:pt>
                  <c:pt idx="155">
                    <c:v>0</c:v>
                  </c:pt>
                  <c:pt idx="156">
                    <c:v>2.3E-3</c:v>
                  </c:pt>
                  <c:pt idx="157">
                    <c:v>0</c:v>
                  </c:pt>
                  <c:pt idx="158">
                    <c:v>4.3E-3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1E-4</c:v>
                  </c:pt>
                  <c:pt idx="162">
                    <c:v>1.4E-3</c:v>
                  </c:pt>
                  <c:pt idx="163">
                    <c:v>0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2.0000000000000001E-4</c:v>
                  </c:pt>
                  <c:pt idx="167">
                    <c:v>1E-4</c:v>
                  </c:pt>
                  <c:pt idx="168">
                    <c:v>2.9999999999999997E-4</c:v>
                  </c:pt>
                  <c:pt idx="169">
                    <c:v>2.0000000000000001E-4</c:v>
                  </c:pt>
                  <c:pt idx="170">
                    <c:v>2.0000000000000001E-4</c:v>
                  </c:pt>
                  <c:pt idx="171">
                    <c:v>1E-4</c:v>
                  </c:pt>
                  <c:pt idx="172">
                    <c:v>2.9999999999999997E-4</c:v>
                  </c:pt>
                  <c:pt idx="173">
                    <c:v>5.0000000000000001E-4</c:v>
                  </c:pt>
                  <c:pt idx="174">
                    <c:v>2.0000000000000001E-4</c:v>
                  </c:pt>
                  <c:pt idx="175">
                    <c:v>6.4000000000000003E-3</c:v>
                  </c:pt>
                  <c:pt idx="176">
                    <c:v>4.0000000000000002E-4</c:v>
                  </c:pt>
                  <c:pt idx="177">
                    <c:v>2.0000000000000001E-4</c:v>
                  </c:pt>
                  <c:pt idx="178">
                    <c:v>8.9999999999999998E-4</c:v>
                  </c:pt>
                  <c:pt idx="179">
                    <c:v>0</c:v>
                  </c:pt>
                  <c:pt idx="180">
                    <c:v>2.0000000000000001E-4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5.8999999999999999E-3</c:v>
                  </c:pt>
                  <c:pt idx="184">
                    <c:v>2.0000000000000001E-4</c:v>
                  </c:pt>
                  <c:pt idx="185">
                    <c:v>2.0000000000000001E-4</c:v>
                  </c:pt>
                  <c:pt idx="18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(old)'!$I$21:$I$986</c:f>
              <c:numCache>
                <c:formatCode>General</c:formatCode>
                <c:ptCount val="966"/>
                <c:pt idx="0">
                  <c:v>-1.8289999970875215E-3</c:v>
                </c:pt>
                <c:pt idx="1">
                  <c:v>8.9670000052137766E-3</c:v>
                </c:pt>
                <c:pt idx="2">
                  <c:v>9.8520000028656796E-3</c:v>
                </c:pt>
                <c:pt idx="3">
                  <c:v>2.7406400004110765E-2</c:v>
                </c:pt>
                <c:pt idx="4">
                  <c:v>2.3556000014650635E-3</c:v>
                </c:pt>
                <c:pt idx="5">
                  <c:v>1.171000000249478E-2</c:v>
                </c:pt>
                <c:pt idx="6">
                  <c:v>5.3048000008857343E-3</c:v>
                </c:pt>
                <c:pt idx="7">
                  <c:v>-8.8475999982620124E-3</c:v>
                </c:pt>
                <c:pt idx="8">
                  <c:v>-4.3729999997594859E-3</c:v>
                </c:pt>
                <c:pt idx="9">
                  <c:v>-4.4238000009499956E-3</c:v>
                </c:pt>
                <c:pt idx="10">
                  <c:v>4.0694000017538201E-3</c:v>
                </c:pt>
                <c:pt idx="11">
                  <c:v>1.2898400000267429E-2</c:v>
                </c:pt>
                <c:pt idx="12">
                  <c:v>-4.5759999957226682E-3</c:v>
                </c:pt>
                <c:pt idx="13">
                  <c:v>8.2022000024153385E-3</c:v>
                </c:pt>
                <c:pt idx="14">
                  <c:v>-8.2999999722233042E-4</c:v>
                </c:pt>
                <c:pt idx="15">
                  <c:v>-1.3553999961004592E-3</c:v>
                </c:pt>
                <c:pt idx="16">
                  <c:v>-5.4061999944678973E-3</c:v>
                </c:pt>
                <c:pt idx="17">
                  <c:v>4.0684000014152844E-3</c:v>
                </c:pt>
                <c:pt idx="18">
                  <c:v>-1.103319999674568E-2</c:v>
                </c:pt>
                <c:pt idx="19">
                  <c:v>1.4390600001206622E-2</c:v>
                </c:pt>
                <c:pt idx="20">
                  <c:v>-3.254999995988328E-3</c:v>
                </c:pt>
                <c:pt idx="21">
                  <c:v>-3.63659999857191E-3</c:v>
                </c:pt>
                <c:pt idx="22">
                  <c:v>-8.5839999883319251E-4</c:v>
                </c:pt>
                <c:pt idx="23">
                  <c:v>-1.9617999998445157E-2</c:v>
                </c:pt>
                <c:pt idx="24">
                  <c:v>3.6856000042462256E-3</c:v>
                </c:pt>
                <c:pt idx="25">
                  <c:v>4.8058000029413961E-3</c:v>
                </c:pt>
                <c:pt idx="26">
                  <c:v>6.1602000023412984E-3</c:v>
                </c:pt>
                <c:pt idx="27">
                  <c:v>-4.0937999983725604E-3</c:v>
                </c:pt>
                <c:pt idx="28">
                  <c:v>-1.1669999996229308E-2</c:v>
                </c:pt>
                <c:pt idx="29">
                  <c:v>-9.5359999613719992E-4</c:v>
                </c:pt>
                <c:pt idx="30">
                  <c:v>2.7960000006714836E-3</c:v>
                </c:pt>
                <c:pt idx="31">
                  <c:v>4.3399999995017424E-3</c:v>
                </c:pt>
                <c:pt idx="32">
                  <c:v>-9.1020000400021672E-4</c:v>
                </c:pt>
                <c:pt idx="33">
                  <c:v>1.0159200006455649E-2</c:v>
                </c:pt>
                <c:pt idx="34">
                  <c:v>-4.691389999788953E-2</c:v>
                </c:pt>
                <c:pt idx="35">
                  <c:v>3.1778000047779642E-3</c:v>
                </c:pt>
                <c:pt idx="36">
                  <c:v>-7.0253999947453849E-3</c:v>
                </c:pt>
                <c:pt idx="37">
                  <c:v>7.1172000025399029E-3</c:v>
                </c:pt>
                <c:pt idx="38">
                  <c:v>9.1866000002482906E-3</c:v>
                </c:pt>
                <c:pt idx="39">
                  <c:v>2.7186600003915373E-2</c:v>
                </c:pt>
                <c:pt idx="40">
                  <c:v>7.5409999990370125E-3</c:v>
                </c:pt>
                <c:pt idx="41">
                  <c:v>1.1227599999983795E-2</c:v>
                </c:pt>
                <c:pt idx="42">
                  <c:v>2.7227600003243424E-2</c:v>
                </c:pt>
                <c:pt idx="43">
                  <c:v>1.3973600005556364E-2</c:v>
                </c:pt>
                <c:pt idx="44">
                  <c:v>1.147060000221245E-2</c:v>
                </c:pt>
                <c:pt idx="45">
                  <c:v>5.5907999994815327E-3</c:v>
                </c:pt>
                <c:pt idx="46">
                  <c:v>1.3065400002233218E-2</c:v>
                </c:pt>
                <c:pt idx="47">
                  <c:v>4.8722000065026805E-3</c:v>
                </c:pt>
                <c:pt idx="48">
                  <c:v>5.2265999984228984E-3</c:v>
                </c:pt>
                <c:pt idx="49">
                  <c:v>3.6504000017885119E-3</c:v>
                </c:pt>
                <c:pt idx="50">
                  <c:v>9.0047999983653426E-3</c:v>
                </c:pt>
                <c:pt idx="51">
                  <c:v>7.2006000045803376E-3</c:v>
                </c:pt>
                <c:pt idx="52">
                  <c:v>2.6020000223070383E-4</c:v>
                </c:pt>
                <c:pt idx="53">
                  <c:v>9.3644000007770956E-3</c:v>
                </c:pt>
                <c:pt idx="54">
                  <c:v>9.0224000014131889E-3</c:v>
                </c:pt>
                <c:pt idx="55">
                  <c:v>-9.9082000015187077E-3</c:v>
                </c:pt>
                <c:pt idx="56">
                  <c:v>1.186020000022836E-2</c:v>
                </c:pt>
                <c:pt idx="57">
                  <c:v>1.1616200004937127E-2</c:v>
                </c:pt>
                <c:pt idx="58">
                  <c:v>1.2160200007201638E-2</c:v>
                </c:pt>
                <c:pt idx="59">
                  <c:v>1.5804599999682978E-2</c:v>
                </c:pt>
                <c:pt idx="60">
                  <c:v>-4.254799998307135E-3</c:v>
                </c:pt>
                <c:pt idx="61">
                  <c:v>3.6350000009406358E-3</c:v>
                </c:pt>
                <c:pt idx="62">
                  <c:v>9.5599999622208998E-4</c:v>
                </c:pt>
                <c:pt idx="63">
                  <c:v>3.5218799996073358E-2</c:v>
                </c:pt>
                <c:pt idx="64">
                  <c:v>2.232920000096783E-2</c:v>
                </c:pt>
                <c:pt idx="68">
                  <c:v>2.7100000443169847E-4</c:v>
                </c:pt>
                <c:pt idx="79">
                  <c:v>4.0916000070865266E-3</c:v>
                </c:pt>
                <c:pt idx="80">
                  <c:v>6.2342000019270927E-3</c:v>
                </c:pt>
                <c:pt idx="81">
                  <c:v>1.3036000018473715E-3</c:v>
                </c:pt>
                <c:pt idx="82">
                  <c:v>5.2020000002812594E-3</c:v>
                </c:pt>
                <c:pt idx="83">
                  <c:v>3.2429999992018566E-3</c:v>
                </c:pt>
                <c:pt idx="85">
                  <c:v>-3.1755999953020364E-3</c:v>
                </c:pt>
                <c:pt idx="86">
                  <c:v>1.1824400004115887E-2</c:v>
                </c:pt>
                <c:pt idx="87">
                  <c:v>-9.1061999992234632E-3</c:v>
                </c:pt>
                <c:pt idx="88">
                  <c:v>-4.8953999939840287E-3</c:v>
                </c:pt>
                <c:pt idx="90">
                  <c:v>-5.7342000000062399E-3</c:v>
                </c:pt>
                <c:pt idx="91">
                  <c:v>6.2150000012479722E-3</c:v>
                </c:pt>
                <c:pt idx="92">
                  <c:v>-1.5206199997919612E-2</c:v>
                </c:pt>
                <c:pt idx="93">
                  <c:v>7.9379999806405976E-4</c:v>
                </c:pt>
                <c:pt idx="94">
                  <c:v>-2.2507999965455383E-3</c:v>
                </c:pt>
                <c:pt idx="95">
                  <c:v>-7.8963999985717237E-3</c:v>
                </c:pt>
                <c:pt idx="96">
                  <c:v>-6.3523999997414649E-3</c:v>
                </c:pt>
                <c:pt idx="97">
                  <c:v>-1.9260599998233374E-2</c:v>
                </c:pt>
                <c:pt idx="98">
                  <c:v>-1.2260599993169308E-2</c:v>
                </c:pt>
                <c:pt idx="99">
                  <c:v>-1.067200000397861E-2</c:v>
                </c:pt>
                <c:pt idx="102">
                  <c:v>-1.1910999994142912E-2</c:v>
                </c:pt>
                <c:pt idx="103">
                  <c:v>-1.9716000024345703E-3</c:v>
                </c:pt>
                <c:pt idx="106">
                  <c:v>2.8500000189524144E-4</c:v>
                </c:pt>
                <c:pt idx="107">
                  <c:v>1.2900000001536682E-4</c:v>
                </c:pt>
                <c:pt idx="108">
                  <c:v>-1.8077999920933507E-3</c:v>
                </c:pt>
                <c:pt idx="122">
                  <c:v>-1.2074199999915436E-2</c:v>
                </c:pt>
                <c:pt idx="123">
                  <c:v>-1.4033200000994839E-2</c:v>
                </c:pt>
                <c:pt idx="124">
                  <c:v>-6.3280000031227246E-3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6D-4648-A34B-4DA36630FC41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'A (old)'!$D$21:$D$43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(old)'!$J$21:$J$986</c:f>
              <c:numCache>
                <c:formatCode>General</c:formatCode>
                <c:ptCount val="966"/>
                <c:pt idx="65">
                  <c:v>1.4360000204760581E-4</c:v>
                </c:pt>
                <c:pt idx="69">
                  <c:v>0</c:v>
                </c:pt>
                <c:pt idx="70">
                  <c:v>5.4560000717174262E-4</c:v>
                </c:pt>
                <c:pt idx="71">
                  <c:v>3.1398999999510124E-3</c:v>
                </c:pt>
                <c:pt idx="72">
                  <c:v>4.2399000012665056E-3</c:v>
                </c:pt>
                <c:pt idx="74">
                  <c:v>0</c:v>
                </c:pt>
                <c:pt idx="75">
                  <c:v>0</c:v>
                </c:pt>
                <c:pt idx="76">
                  <c:v>1.2999997125007212E-5</c:v>
                </c:pt>
                <c:pt idx="77">
                  <c:v>7.1659999957773834E-4</c:v>
                </c:pt>
                <c:pt idx="78">
                  <c:v>8.3679999806918204E-4</c:v>
                </c:pt>
                <c:pt idx="84">
                  <c:v>-1.4659999578725547E-4</c:v>
                </c:pt>
                <c:pt idx="89">
                  <c:v>-1.7403999954694882E-3</c:v>
                </c:pt>
                <c:pt idx="100">
                  <c:v>-3.4243999980390072E-3</c:v>
                </c:pt>
                <c:pt idx="101">
                  <c:v>-2.5700000041979365E-3</c:v>
                </c:pt>
                <c:pt idx="104">
                  <c:v>-1.4999997802078724E-5</c:v>
                </c:pt>
                <c:pt idx="105">
                  <c:v>-1.4999997802078724E-5</c:v>
                </c:pt>
                <c:pt idx="109">
                  <c:v>-1.7077999946195632E-3</c:v>
                </c:pt>
                <c:pt idx="110">
                  <c:v>-1.4663200003269594E-2</c:v>
                </c:pt>
                <c:pt idx="111">
                  <c:v>-1.3163199997507036E-2</c:v>
                </c:pt>
                <c:pt idx="112">
                  <c:v>-1.3839399995049462E-2</c:v>
                </c:pt>
                <c:pt idx="113">
                  <c:v>-1.3739399997575674E-2</c:v>
                </c:pt>
                <c:pt idx="114">
                  <c:v>-1.3893399998778477E-2</c:v>
                </c:pt>
                <c:pt idx="115">
                  <c:v>-1.3693399996554945E-2</c:v>
                </c:pt>
                <c:pt idx="116">
                  <c:v>-1.4616999993450008E-2</c:v>
                </c:pt>
                <c:pt idx="117">
                  <c:v>-1.4516999995976221E-2</c:v>
                </c:pt>
                <c:pt idx="118">
                  <c:v>-1.5267399998265319E-2</c:v>
                </c:pt>
                <c:pt idx="119">
                  <c:v>-1.4767399996344466E-2</c:v>
                </c:pt>
                <c:pt idx="120">
                  <c:v>-1.571459999831859E-2</c:v>
                </c:pt>
                <c:pt idx="121">
                  <c:v>-1.5614599993568845E-2</c:v>
                </c:pt>
                <c:pt idx="146">
                  <c:v>-1.3549200004490558E-2</c:v>
                </c:pt>
                <c:pt idx="147">
                  <c:v>0</c:v>
                </c:pt>
                <c:pt idx="151">
                  <c:v>-1.0614999999233987E-2</c:v>
                </c:pt>
                <c:pt idx="152">
                  <c:v>-9.7737999967648648E-3</c:v>
                </c:pt>
                <c:pt idx="153">
                  <c:v>-8.0263999989256263E-3</c:v>
                </c:pt>
                <c:pt idx="158">
                  <c:v>-2.4073000022326596E-3</c:v>
                </c:pt>
                <c:pt idx="162">
                  <c:v>-5.2902000024914742E-3</c:v>
                </c:pt>
                <c:pt idx="167">
                  <c:v>-4.3726000003516674E-3</c:v>
                </c:pt>
                <c:pt idx="170">
                  <c:v>-1.4911999969626777E-3</c:v>
                </c:pt>
                <c:pt idx="173">
                  <c:v>-6.2999970396049321E-6</c:v>
                </c:pt>
                <c:pt idx="175">
                  <c:v>6.7719999788096175E-4</c:v>
                </c:pt>
                <c:pt idx="176">
                  <c:v>7.7200000669108704E-4</c:v>
                </c:pt>
                <c:pt idx="183">
                  <c:v>5.0310000369790941E-4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6D-4648-A34B-4DA36630FC41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'A (old)'!$D$21:$D$88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(old)'!$K$21:$K$986</c:f>
              <c:numCache>
                <c:formatCode>General</c:formatCode>
                <c:ptCount val="966"/>
                <c:pt idx="125">
                  <c:v>-2.9853399995772634E-2</c:v>
                </c:pt>
                <c:pt idx="126">
                  <c:v>8.7217999971471727E-3</c:v>
                </c:pt>
                <c:pt idx="127">
                  <c:v>2.8817999991588295E-3</c:v>
                </c:pt>
                <c:pt idx="128">
                  <c:v>-1.3998000002175104E-2</c:v>
                </c:pt>
                <c:pt idx="129">
                  <c:v>-1.9757399997615721E-2</c:v>
                </c:pt>
                <c:pt idx="130">
                  <c:v>-1.983720000134781E-2</c:v>
                </c:pt>
                <c:pt idx="131">
                  <c:v>-1.9413399997574743E-2</c:v>
                </c:pt>
                <c:pt idx="132">
                  <c:v>-1.9655399999464862E-2</c:v>
                </c:pt>
                <c:pt idx="133">
                  <c:v>-1.9863199995597824E-2</c:v>
                </c:pt>
                <c:pt idx="134">
                  <c:v>-1.8511399997805711E-2</c:v>
                </c:pt>
                <c:pt idx="135">
                  <c:v>-1.9093799994152505E-2</c:v>
                </c:pt>
                <c:pt idx="136">
                  <c:v>-1.6199499994399957E-2</c:v>
                </c:pt>
                <c:pt idx="137">
                  <c:v>-1.8816599993442651E-2</c:v>
                </c:pt>
                <c:pt idx="138">
                  <c:v>-1.8633200001204386E-2</c:v>
                </c:pt>
                <c:pt idx="139">
                  <c:v>-1.8644600000698119E-2</c:v>
                </c:pt>
                <c:pt idx="140">
                  <c:v>-1.875859999563545E-2</c:v>
                </c:pt>
                <c:pt idx="141">
                  <c:v>-2.0801099999516737E-2</c:v>
                </c:pt>
                <c:pt idx="142">
                  <c:v>-1.8260199998621829E-2</c:v>
                </c:pt>
                <c:pt idx="143">
                  <c:v>-1.8094399994879495E-2</c:v>
                </c:pt>
                <c:pt idx="144">
                  <c:v>-1.5643999999156222E-2</c:v>
                </c:pt>
                <c:pt idx="145">
                  <c:v>-1.5183399998932146E-2</c:v>
                </c:pt>
                <c:pt idx="148">
                  <c:v>-3.1425999914063141E-3</c:v>
                </c:pt>
                <c:pt idx="149">
                  <c:v>-1.1980999996012542E-2</c:v>
                </c:pt>
                <c:pt idx="150">
                  <c:v>-1.0046600000350736E-2</c:v>
                </c:pt>
                <c:pt idx="154">
                  <c:v>-1.0618999993312173E-2</c:v>
                </c:pt>
                <c:pt idx="155">
                  <c:v>-6.840999994892627E-3</c:v>
                </c:pt>
                <c:pt idx="156">
                  <c:v>-7.6749999934691004E-3</c:v>
                </c:pt>
                <c:pt idx="157">
                  <c:v>-7.313999994948972E-3</c:v>
                </c:pt>
                <c:pt idx="159">
                  <c:v>-6.4719999936642125E-3</c:v>
                </c:pt>
                <c:pt idx="160">
                  <c:v>-5.444599999464117E-3</c:v>
                </c:pt>
                <c:pt idx="161">
                  <c:v>-5.9787999925902113E-3</c:v>
                </c:pt>
                <c:pt idx="163">
                  <c:v>-6.2784000037936494E-3</c:v>
                </c:pt>
                <c:pt idx="164">
                  <c:v>-2.996399998664856E-3</c:v>
                </c:pt>
                <c:pt idx="165">
                  <c:v>-2.4964000040199608E-3</c:v>
                </c:pt>
                <c:pt idx="166">
                  <c:v>-4.4191999986651354E-3</c:v>
                </c:pt>
                <c:pt idx="168">
                  <c:v>-4.9171999999089167E-3</c:v>
                </c:pt>
                <c:pt idx="169">
                  <c:v>-4.1950000013457611E-3</c:v>
                </c:pt>
                <c:pt idx="171">
                  <c:v>-1.5472000013687648E-3</c:v>
                </c:pt>
                <c:pt idx="172">
                  <c:v>-1.6068000040831976E-3</c:v>
                </c:pt>
                <c:pt idx="174">
                  <c:v>-1.2540000025182962E-3</c:v>
                </c:pt>
                <c:pt idx="177">
                  <c:v>-3.8759999733883888E-4</c:v>
                </c:pt>
                <c:pt idx="178">
                  <c:v>1.9994000031147152E-3</c:v>
                </c:pt>
                <c:pt idx="179">
                  <c:v>-3.8020999927539378E-3</c:v>
                </c:pt>
                <c:pt idx="180">
                  <c:v>1.2400007108226418E-5</c:v>
                </c:pt>
                <c:pt idx="181">
                  <c:v>5.2519999735523015E-4</c:v>
                </c:pt>
                <c:pt idx="182">
                  <c:v>3.2081000026664697E-3</c:v>
                </c:pt>
                <c:pt idx="184">
                  <c:v>-2.1787999939988367E-3</c:v>
                </c:pt>
                <c:pt idx="185">
                  <c:v>-1.5882000006968156E-3</c:v>
                </c:pt>
                <c:pt idx="186">
                  <c:v>-1.2305999989621341E-3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6D-4648-A34B-4DA36630FC41}"/>
            </c:ext>
          </c:extLst>
        </c:ser>
        <c:ser>
          <c:idx val="5"/>
          <c:order val="4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'A (old)'!$D$21:$D$88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(old)'!$M$21:$M$986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6D-4648-A34B-4DA36630FC41}"/>
            </c:ext>
          </c:extLst>
        </c:ser>
        <c:ser>
          <c:idx val="6"/>
          <c:order val="5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'A (old)'!$D$21:$D$88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(old)'!$N$21:$N$986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6D-4648-A34B-4DA36630FC41}"/>
            </c:ext>
          </c:extLst>
        </c:ser>
        <c:ser>
          <c:idx val="7"/>
          <c:order val="6"/>
          <c:tx>
            <c:strRef>
              <c:f>'A (old)'!$O$20</c:f>
              <c:strCache>
                <c:ptCount val="1"/>
                <c:pt idx="0">
                  <c:v>Lin Fit1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(old)'!$O$21:$O$986</c:f>
              <c:numCache>
                <c:formatCode>General</c:formatCode>
                <c:ptCount val="966"/>
                <c:pt idx="0">
                  <c:v>-1.8289999970875215E-3</c:v>
                </c:pt>
                <c:pt idx="1">
                  <c:v>8.9670000052137766E-3</c:v>
                </c:pt>
                <c:pt idx="2">
                  <c:v>9.8520000028656796E-3</c:v>
                </c:pt>
                <c:pt idx="3">
                  <c:v>2.7406400004110765E-2</c:v>
                </c:pt>
                <c:pt idx="4">
                  <c:v>2.3556000014650635E-3</c:v>
                </c:pt>
                <c:pt idx="5">
                  <c:v>1.171000000249478E-2</c:v>
                </c:pt>
                <c:pt idx="6">
                  <c:v>5.3048000008857343E-3</c:v>
                </c:pt>
                <c:pt idx="7">
                  <c:v>-8.8475999982620124E-3</c:v>
                </c:pt>
                <c:pt idx="8">
                  <c:v>-4.3729999997594859E-3</c:v>
                </c:pt>
                <c:pt idx="9">
                  <c:v>-4.4238000009499956E-3</c:v>
                </c:pt>
                <c:pt idx="10">
                  <c:v>4.0694000017538201E-3</c:v>
                </c:pt>
                <c:pt idx="11">
                  <c:v>1.2898400000267429E-2</c:v>
                </c:pt>
                <c:pt idx="12">
                  <c:v>-4.5759999957226682E-3</c:v>
                </c:pt>
                <c:pt idx="13">
                  <c:v>8.2022000024153385E-3</c:v>
                </c:pt>
                <c:pt idx="14">
                  <c:v>-8.2999999722233042E-4</c:v>
                </c:pt>
                <c:pt idx="15">
                  <c:v>-1.3553999961004592E-3</c:v>
                </c:pt>
                <c:pt idx="16">
                  <c:v>-5.4061999944678973E-3</c:v>
                </c:pt>
                <c:pt idx="17">
                  <c:v>4.0684000014152844E-3</c:v>
                </c:pt>
                <c:pt idx="18">
                  <c:v>-1.103319999674568E-2</c:v>
                </c:pt>
                <c:pt idx="19">
                  <c:v>1.4390600001206622E-2</c:v>
                </c:pt>
                <c:pt idx="20">
                  <c:v>-3.254999995988328E-3</c:v>
                </c:pt>
                <c:pt idx="21">
                  <c:v>-3.63659999857191E-3</c:v>
                </c:pt>
                <c:pt idx="22">
                  <c:v>-8.5839999883319251E-4</c:v>
                </c:pt>
                <c:pt idx="23">
                  <c:v>-1.9617999998445157E-2</c:v>
                </c:pt>
                <c:pt idx="24">
                  <c:v>3.6856000042462256E-3</c:v>
                </c:pt>
                <c:pt idx="25">
                  <c:v>4.8058000029413961E-3</c:v>
                </c:pt>
                <c:pt idx="26">
                  <c:v>6.1602000023412984E-3</c:v>
                </c:pt>
                <c:pt idx="27">
                  <c:v>-4.0937999983725604E-3</c:v>
                </c:pt>
                <c:pt idx="28">
                  <c:v>-1.1669999996229308E-2</c:v>
                </c:pt>
                <c:pt idx="29">
                  <c:v>-9.5359999613719992E-4</c:v>
                </c:pt>
                <c:pt idx="30">
                  <c:v>2.7960000006714836E-3</c:v>
                </c:pt>
                <c:pt idx="31">
                  <c:v>4.3399999995017424E-3</c:v>
                </c:pt>
                <c:pt idx="32">
                  <c:v>-9.1020000400021672E-4</c:v>
                </c:pt>
                <c:pt idx="33">
                  <c:v>1.0159200006455649E-2</c:v>
                </c:pt>
                <c:pt idx="34">
                  <c:v>-4.691389999788953E-2</c:v>
                </c:pt>
                <c:pt idx="35">
                  <c:v>3.1778000047779642E-3</c:v>
                </c:pt>
                <c:pt idx="36">
                  <c:v>-7.0253999947453849E-3</c:v>
                </c:pt>
                <c:pt idx="37">
                  <c:v>7.1172000025399029E-3</c:v>
                </c:pt>
                <c:pt idx="38">
                  <c:v>9.1866000002482906E-3</c:v>
                </c:pt>
                <c:pt idx="39">
                  <c:v>2.7186600003915373E-2</c:v>
                </c:pt>
                <c:pt idx="40">
                  <c:v>7.5409999990370125E-3</c:v>
                </c:pt>
                <c:pt idx="41">
                  <c:v>1.1227599999983795E-2</c:v>
                </c:pt>
                <c:pt idx="42">
                  <c:v>2.7227600003243424E-2</c:v>
                </c:pt>
                <c:pt idx="43">
                  <c:v>1.3973600005556364E-2</c:v>
                </c:pt>
                <c:pt idx="44">
                  <c:v>1.147060000221245E-2</c:v>
                </c:pt>
                <c:pt idx="45">
                  <c:v>5.5907999994815327E-3</c:v>
                </c:pt>
                <c:pt idx="46">
                  <c:v>1.3065400002233218E-2</c:v>
                </c:pt>
                <c:pt idx="47">
                  <c:v>4.8722000065026805E-3</c:v>
                </c:pt>
                <c:pt idx="48">
                  <c:v>5.2265999984228984E-3</c:v>
                </c:pt>
                <c:pt idx="49">
                  <c:v>3.6504000017885119E-3</c:v>
                </c:pt>
                <c:pt idx="50">
                  <c:v>9.0047999983653426E-3</c:v>
                </c:pt>
                <c:pt idx="51">
                  <c:v>7.2006000045803376E-3</c:v>
                </c:pt>
                <c:pt idx="52">
                  <c:v>2.6020000223070383E-4</c:v>
                </c:pt>
                <c:pt idx="53">
                  <c:v>9.3644000007770956E-3</c:v>
                </c:pt>
                <c:pt idx="54">
                  <c:v>9.0224000014131889E-3</c:v>
                </c:pt>
                <c:pt idx="55">
                  <c:v>-9.9082000015187077E-3</c:v>
                </c:pt>
                <c:pt idx="56">
                  <c:v>1.186020000022836E-2</c:v>
                </c:pt>
                <c:pt idx="57">
                  <c:v>1.1616200004937127E-2</c:v>
                </c:pt>
                <c:pt idx="58">
                  <c:v>1.2160200007201638E-2</c:v>
                </c:pt>
                <c:pt idx="59">
                  <c:v>1.5804599999682978E-2</c:v>
                </c:pt>
                <c:pt idx="60">
                  <c:v>-4.254799998307135E-3</c:v>
                </c:pt>
                <c:pt idx="61">
                  <c:v>3.6350000009406358E-3</c:v>
                </c:pt>
                <c:pt idx="62">
                  <c:v>9.5599999622208998E-4</c:v>
                </c:pt>
                <c:pt idx="63">
                  <c:v>3.5218799996073358E-2</c:v>
                </c:pt>
                <c:pt idx="64">
                  <c:v>2.232920000096783E-2</c:v>
                </c:pt>
                <c:pt idx="65">
                  <c:v>1.4360000204760581E-4</c:v>
                </c:pt>
                <c:pt idx="66">
                  <c:v>7.6866031517022161E-3</c:v>
                </c:pt>
                <c:pt idx="67">
                  <c:v>7.6866031517022161E-3</c:v>
                </c:pt>
                <c:pt idx="68">
                  <c:v>7.6934584721422786E-3</c:v>
                </c:pt>
                <c:pt idx="69">
                  <c:v>7.6970493542775492E-3</c:v>
                </c:pt>
                <c:pt idx="70">
                  <c:v>5.4560000717174262E-4</c:v>
                </c:pt>
                <c:pt idx="71">
                  <c:v>7.6972125761927889E-3</c:v>
                </c:pt>
                <c:pt idx="72">
                  <c:v>4.2399000012665056E-3</c:v>
                </c:pt>
                <c:pt idx="73">
                  <c:v>7.6983551295994662E-3</c:v>
                </c:pt>
                <c:pt idx="74">
                  <c:v>7.7112496609033935E-3</c:v>
                </c:pt>
                <c:pt idx="75">
                  <c:v>7.7125554362253096E-3</c:v>
                </c:pt>
                <c:pt idx="76">
                  <c:v>8.0101089877070673E-3</c:v>
                </c:pt>
                <c:pt idx="77">
                  <c:v>8.0185965272995263E-3</c:v>
                </c:pt>
                <c:pt idx="78">
                  <c:v>8.0208816341128808E-3</c:v>
                </c:pt>
                <c:pt idx="79">
                  <c:v>8.2226239213490041E-3</c:v>
                </c:pt>
                <c:pt idx="80">
                  <c:v>8.3502634590663562E-3</c:v>
                </c:pt>
                <c:pt idx="81">
                  <c:v>8.3597303301502536E-3</c:v>
                </c:pt>
                <c:pt idx="82">
                  <c:v>8.3740938586913359E-3</c:v>
                </c:pt>
                <c:pt idx="83">
                  <c:v>8.5160969249497721E-3</c:v>
                </c:pt>
                <c:pt idx="84">
                  <c:v>8.6675668622921039E-3</c:v>
                </c:pt>
                <c:pt idx="85">
                  <c:v>8.8258921200744991E-3</c:v>
                </c:pt>
                <c:pt idx="86">
                  <c:v>8.8258921200744991E-3</c:v>
                </c:pt>
                <c:pt idx="87">
                  <c:v>8.8353589911583947E-3</c:v>
                </c:pt>
                <c:pt idx="88">
                  <c:v>9.0240435251753518E-3</c:v>
                </c:pt>
                <c:pt idx="89">
                  <c:v>9.1627821531289969E-3</c:v>
                </c:pt>
                <c:pt idx="90">
                  <c:v>9.1683316982471424E-3</c:v>
                </c:pt>
                <c:pt idx="91">
                  <c:v>9.1755134625176836E-3</c:v>
                </c:pt>
                <c:pt idx="92">
                  <c:v>9.3250247368771404E-3</c:v>
                </c:pt>
                <c:pt idx="93">
                  <c:v>9.3250247368771404E-3</c:v>
                </c:pt>
                <c:pt idx="94">
                  <c:v>9.3377560462658288E-3</c:v>
                </c:pt>
                <c:pt idx="95">
                  <c:v>9.3390618215877449E-3</c:v>
                </c:pt>
                <c:pt idx="96">
                  <c:v>9.3521195748069112E-3</c:v>
                </c:pt>
                <c:pt idx="97">
                  <c:v>9.4869408767948062E-3</c:v>
                </c:pt>
                <c:pt idx="98">
                  <c:v>9.4869408767948062E-3</c:v>
                </c:pt>
                <c:pt idx="99">
                  <c:v>9.4872673206252856E-3</c:v>
                </c:pt>
                <c:pt idx="100">
                  <c:v>9.5088126134369108E-3</c:v>
                </c:pt>
                <c:pt idx="101">
                  <c:v>9.5101183887588269E-3</c:v>
                </c:pt>
                <c:pt idx="102">
                  <c:v>9.6945591529795545E-3</c:v>
                </c:pt>
                <c:pt idx="103">
                  <c:v>9.8509257477790747E-3</c:v>
                </c:pt>
                <c:pt idx="104">
                  <c:v>9.9753008471916357E-3</c:v>
                </c:pt>
                <c:pt idx="106">
                  <c:v>9.9753008471916357E-3</c:v>
                </c:pt>
                <c:pt idx="107">
                  <c:v>1.0151580515650384E-2</c:v>
                </c:pt>
                <c:pt idx="108">
                  <c:v>1.0155497841616134E-2</c:v>
                </c:pt>
                <c:pt idx="109">
                  <c:v>1.0155497841616134E-2</c:v>
                </c:pt>
                <c:pt idx="110">
                  <c:v>1.1285319938904522E-2</c:v>
                </c:pt>
                <c:pt idx="111">
                  <c:v>1.1285319938904522E-2</c:v>
                </c:pt>
                <c:pt idx="112">
                  <c:v>1.1296092585310334E-2</c:v>
                </c:pt>
                <c:pt idx="113">
                  <c:v>1.1296092585310334E-2</c:v>
                </c:pt>
                <c:pt idx="114">
                  <c:v>1.1332001406663041E-2</c:v>
                </c:pt>
                <c:pt idx="115">
                  <c:v>1.1332001406663041E-2</c:v>
                </c:pt>
                <c:pt idx="116">
                  <c:v>1.1584668931453915E-2</c:v>
                </c:pt>
                <c:pt idx="117">
                  <c:v>1.1584668931453915E-2</c:v>
                </c:pt>
                <c:pt idx="118">
                  <c:v>1.1629065292399082E-2</c:v>
                </c:pt>
                <c:pt idx="119">
                  <c:v>1.1629065292399082E-2</c:v>
                </c:pt>
                <c:pt idx="120">
                  <c:v>1.1807956511501664E-2</c:v>
                </c:pt>
                <c:pt idx="121">
                  <c:v>1.1807956511501664E-2</c:v>
                </c:pt>
                <c:pt idx="122">
                  <c:v>1.1812526725128371E-2</c:v>
                </c:pt>
                <c:pt idx="123">
                  <c:v>1.1954529791386809E-2</c:v>
                </c:pt>
                <c:pt idx="124">
                  <c:v>1.2111875717677766E-2</c:v>
                </c:pt>
                <c:pt idx="125">
                  <c:v>-2.9853399995772634E-2</c:v>
                </c:pt>
                <c:pt idx="126">
                  <c:v>8.7217999971471727E-3</c:v>
                </c:pt>
                <c:pt idx="127">
                  <c:v>2.8817999991588295E-3</c:v>
                </c:pt>
                <c:pt idx="128">
                  <c:v>-1.3998000002175104E-2</c:v>
                </c:pt>
                <c:pt idx="129">
                  <c:v>1.2722652124504281E-2</c:v>
                </c:pt>
                <c:pt idx="130">
                  <c:v>1.2724937231317636E-2</c:v>
                </c:pt>
                <c:pt idx="131">
                  <c:v>1.2735709877723447E-2</c:v>
                </c:pt>
                <c:pt idx="132">
                  <c:v>1.2745503192637822E-2</c:v>
                </c:pt>
                <c:pt idx="133">
                  <c:v>1.2754317176060761E-2</c:v>
                </c:pt>
                <c:pt idx="144">
                  <c:v>-1.5643999999156222E-2</c:v>
                </c:pt>
                <c:pt idx="145">
                  <c:v>-1.5183399998932146E-2</c:v>
                </c:pt>
                <c:pt idx="148">
                  <c:v>-3.1425999914063141E-3</c:v>
                </c:pt>
                <c:pt idx="150">
                  <c:v>-1.0046600000350736E-2</c:v>
                </c:pt>
                <c:pt idx="155">
                  <c:v>-6.840999994892627E-3</c:v>
                </c:pt>
                <c:pt idx="157">
                  <c:v>-7.313999994948972E-3</c:v>
                </c:pt>
                <c:pt idx="159">
                  <c:v>-6.4719999936642125E-3</c:v>
                </c:pt>
                <c:pt idx="160">
                  <c:v>-5.444599999464117E-3</c:v>
                </c:pt>
                <c:pt idx="163">
                  <c:v>-6.2784000037936494E-3</c:v>
                </c:pt>
                <c:pt idx="164">
                  <c:v>-2.996399998664856E-3</c:v>
                </c:pt>
                <c:pt idx="166">
                  <c:v>-4.4191999986651354E-3</c:v>
                </c:pt>
                <c:pt idx="168">
                  <c:v>-4.9171999999089167E-3</c:v>
                </c:pt>
                <c:pt idx="169">
                  <c:v>-4.1950000013457611E-3</c:v>
                </c:pt>
                <c:pt idx="171">
                  <c:v>-1.5472000013687648E-3</c:v>
                </c:pt>
                <c:pt idx="174">
                  <c:v>-1.2540000025182962E-3</c:v>
                </c:pt>
                <c:pt idx="177">
                  <c:v>-3.8759999733883888E-4</c:v>
                </c:pt>
                <c:pt idx="179">
                  <c:v>-3.8020999927539378E-3</c:v>
                </c:pt>
                <c:pt idx="181">
                  <c:v>5.2519999735523015E-4</c:v>
                </c:pt>
                <c:pt idx="182">
                  <c:v>3.2081000026664697E-3</c:v>
                </c:pt>
                <c:pt idx="185">
                  <c:v>-1.5882000006968156E-3</c:v>
                </c:pt>
                <c:pt idx="186">
                  <c:v>-1.2305999989621341E-3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6D-4648-A34B-4DA36630FC41}"/>
            </c:ext>
          </c:extLst>
        </c:ser>
        <c:ser>
          <c:idx val="8"/>
          <c:order val="7"/>
          <c:tx>
            <c:strRef>
              <c:f>'A (old)'!$P$20</c:f>
              <c:strCache>
                <c:ptCount val="1"/>
                <c:pt idx="0">
                  <c:v>Lin Fit2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(old)'!$P$21:$P$986</c:f>
              <c:numCache>
                <c:formatCode>General</c:formatCode>
                <c:ptCount val="966"/>
                <c:pt idx="0">
                  <c:v>1.6169553138597449E-2</c:v>
                </c:pt>
                <c:pt idx="1">
                  <c:v>1.5136442406419828E-2</c:v>
                </c:pt>
                <c:pt idx="2">
                  <c:v>1.1817713038268609E-2</c:v>
                </c:pt>
                <c:pt idx="3">
                  <c:v>1.0704619539728852E-2</c:v>
                </c:pt>
                <c:pt idx="4">
                  <c:v>1.0692399950423526E-2</c:v>
                </c:pt>
                <c:pt idx="5">
                  <c:v>1.0690178206913465E-2</c:v>
                </c:pt>
                <c:pt idx="6">
                  <c:v>1.0680180361118199E-2</c:v>
                </c:pt>
                <c:pt idx="7">
                  <c:v>1.064352159320222E-2</c:v>
                </c:pt>
                <c:pt idx="8">
                  <c:v>1.0637411798549556E-2</c:v>
                </c:pt>
                <c:pt idx="9">
                  <c:v>1.0625192209244228E-2</c:v>
                </c:pt>
                <c:pt idx="10">
                  <c:v>1.0590755184838308E-2</c:v>
                </c:pt>
                <c:pt idx="11">
                  <c:v>1.0582423646675585E-2</c:v>
                </c:pt>
                <c:pt idx="12">
                  <c:v>1.0140296688173766E-2</c:v>
                </c:pt>
                <c:pt idx="13">
                  <c:v>1.0119745560705717E-2</c:v>
                </c:pt>
                <c:pt idx="14">
                  <c:v>1.0079198741647134E-2</c:v>
                </c:pt>
                <c:pt idx="15">
                  <c:v>1.007308894699447E-2</c:v>
                </c:pt>
                <c:pt idx="16">
                  <c:v>1.0060869357689142E-2</c:v>
                </c:pt>
                <c:pt idx="17">
                  <c:v>1.005475956303648E-2</c:v>
                </c:pt>
                <c:pt idx="18">
                  <c:v>1.0030320384425827E-2</c:v>
                </c:pt>
                <c:pt idx="19">
                  <c:v>1.0011991000467835E-2</c:v>
                </c:pt>
                <c:pt idx="20">
                  <c:v>1.0009769256957776E-2</c:v>
                </c:pt>
                <c:pt idx="21">
                  <c:v>9.8742429028441537E-3</c:v>
                </c:pt>
                <c:pt idx="22">
                  <c:v>9.8536917753761048E-3</c:v>
                </c:pt>
                <c:pt idx="23">
                  <c:v>9.8459156730908957E-3</c:v>
                </c:pt>
                <c:pt idx="24">
                  <c:v>9.8314743402755107E-3</c:v>
                </c:pt>
                <c:pt idx="25">
                  <c:v>9.8275862891329061E-3</c:v>
                </c:pt>
                <c:pt idx="26">
                  <c:v>9.8253645456228469E-3</c:v>
                </c:pt>
                <c:pt idx="27">
                  <c:v>9.7642665990962142E-3</c:v>
                </c:pt>
                <c:pt idx="28">
                  <c:v>9.7459372151382229E-3</c:v>
                </c:pt>
                <c:pt idx="29">
                  <c:v>9.3715734336932161E-3</c:v>
                </c:pt>
                <c:pt idx="30">
                  <c:v>6.7965727055343773E-3</c:v>
                </c:pt>
                <c:pt idx="31">
                  <c:v>6.774355270433784E-3</c:v>
                </c:pt>
                <c:pt idx="32">
                  <c:v>6.5282971766947055E-3</c:v>
                </c:pt>
                <c:pt idx="33">
                  <c:v>6.5121895362467751E-3</c:v>
                </c:pt>
                <c:pt idx="34">
                  <c:v>6.4891389473299092E-3</c:v>
                </c:pt>
                <c:pt idx="35">
                  <c:v>6.483862306493518E-3</c:v>
                </c:pt>
                <c:pt idx="36">
                  <c:v>6.4349839492722112E-3</c:v>
                </c:pt>
                <c:pt idx="37">
                  <c:v>6.2178085211639054E-3</c:v>
                </c:pt>
                <c:pt idx="38">
                  <c:v>6.2017008807159751E-3</c:v>
                </c:pt>
                <c:pt idx="39">
                  <c:v>6.2017008807159751E-3</c:v>
                </c:pt>
                <c:pt idx="40">
                  <c:v>6.1994791372059158E-3</c:v>
                </c:pt>
                <c:pt idx="41">
                  <c:v>5.9600862739970159E-3</c:v>
                </c:pt>
                <c:pt idx="42">
                  <c:v>5.9600862739970159E-3</c:v>
                </c:pt>
                <c:pt idx="43">
                  <c:v>5.8989883274703824E-3</c:v>
                </c:pt>
                <c:pt idx="44">
                  <c:v>5.6795911558520174E-3</c:v>
                </c:pt>
                <c:pt idx="45">
                  <c:v>5.6757031047094137E-3</c:v>
                </c:pt>
                <c:pt idx="46">
                  <c:v>5.6695933100567499E-3</c:v>
                </c:pt>
                <c:pt idx="47">
                  <c:v>5.4263123957052463E-3</c:v>
                </c:pt>
                <c:pt idx="48">
                  <c:v>5.4240906521951871E-3</c:v>
                </c:pt>
                <c:pt idx="49">
                  <c:v>5.4057612682371966E-3</c:v>
                </c:pt>
                <c:pt idx="50">
                  <c:v>5.4035395247271373E-3</c:v>
                </c:pt>
                <c:pt idx="51">
                  <c:v>5.3741014232188506E-3</c:v>
                </c:pt>
                <c:pt idx="52">
                  <c:v>5.1041595867466344E-3</c:v>
                </c:pt>
                <c:pt idx="53">
                  <c:v>4.8558797494974966E-3</c:v>
                </c:pt>
                <c:pt idx="54">
                  <c:v>4.8392166731720514E-3</c:v>
                </c:pt>
                <c:pt idx="55">
                  <c:v>4.8231090327241211E-3</c:v>
                </c:pt>
                <c:pt idx="56">
                  <c:v>4.5487237092317855E-3</c:v>
                </c:pt>
                <c:pt idx="57">
                  <c:v>4.2932232055749552E-3</c:v>
                </c:pt>
                <c:pt idx="58">
                  <c:v>4.271005770474361E-3</c:v>
                </c:pt>
                <c:pt idx="59">
                  <c:v>4.1854686453370749E-3</c:v>
                </c:pt>
                <c:pt idx="60">
                  <c:v>4.0071737286548077E-3</c:v>
                </c:pt>
                <c:pt idx="61">
                  <c:v>3.816659222667215E-3</c:v>
                </c:pt>
                <c:pt idx="62">
                  <c:v>3.6861317914512258E-3</c:v>
                </c:pt>
                <c:pt idx="63">
                  <c:v>3.4650683122003159E-3</c:v>
                </c:pt>
                <c:pt idx="64">
                  <c:v>3.2073460650334264E-3</c:v>
                </c:pt>
                <c:pt idx="65">
                  <c:v>9.278372237124877E-4</c:v>
                </c:pt>
                <c:pt idx="70">
                  <c:v>6.1123877352902399E-4</c:v>
                </c:pt>
                <c:pt idx="72">
                  <c:v>6.1096105559026658E-4</c:v>
                </c:pt>
                <c:pt idx="105">
                  <c:v>-3.2651482156471042E-3</c:v>
                </c:pt>
                <c:pt idx="125">
                  <c:v>-6.9065858286344517E-3</c:v>
                </c:pt>
                <c:pt idx="126">
                  <c:v>-7.4242520664782909E-3</c:v>
                </c:pt>
                <c:pt idx="127">
                  <c:v>-7.7575135929871999E-3</c:v>
                </c:pt>
                <c:pt idx="128">
                  <c:v>-7.7614016441298027E-3</c:v>
                </c:pt>
                <c:pt idx="129">
                  <c:v>-7.93969656081207E-3</c:v>
                </c:pt>
                <c:pt idx="130">
                  <c:v>-7.9435846119546745E-3</c:v>
                </c:pt>
                <c:pt idx="131">
                  <c:v>-7.9619139959126641E-3</c:v>
                </c:pt>
                <c:pt idx="132">
                  <c:v>-7.9785770722381084E-3</c:v>
                </c:pt>
                <c:pt idx="133">
                  <c:v>-7.9935738409310092E-3</c:v>
                </c:pt>
                <c:pt idx="134">
                  <c:v>-8.0007945073387026E-3</c:v>
                </c:pt>
                <c:pt idx="135">
                  <c:v>-8.0096814813789413E-3</c:v>
                </c:pt>
                <c:pt idx="136">
                  <c:v>-8.0099591993176983E-3</c:v>
                </c:pt>
                <c:pt idx="137">
                  <c:v>-8.0107923531339709E-3</c:v>
                </c:pt>
                <c:pt idx="138">
                  <c:v>-8.0213456348067532E-3</c:v>
                </c:pt>
                <c:pt idx="139">
                  <c:v>-8.0219010706842672E-3</c:v>
                </c:pt>
                <c:pt idx="140">
                  <c:v>-8.0274554294594153E-3</c:v>
                </c:pt>
                <c:pt idx="141">
                  <c:v>-8.0343983779283517E-3</c:v>
                </c:pt>
                <c:pt idx="142">
                  <c:v>-8.0518946080700687E-3</c:v>
                </c:pt>
                <c:pt idx="143">
                  <c:v>-8.053560915702614E-3</c:v>
                </c:pt>
                <c:pt idx="144">
                  <c:v>-8.255739575118019E-3</c:v>
                </c:pt>
                <c:pt idx="145">
                  <c:v>-8.2674037285458309E-3</c:v>
                </c:pt>
                <c:pt idx="146">
                  <c:v>-8.54345535967071E-3</c:v>
                </c:pt>
                <c:pt idx="147">
                  <c:v>-8.5601184359961561E-3</c:v>
                </c:pt>
                <c:pt idx="148">
                  <c:v>-8.6162174596251546E-3</c:v>
                </c:pt>
                <c:pt idx="149">
                  <c:v>-8.6473218687659874E-3</c:v>
                </c:pt>
                <c:pt idx="150">
                  <c:v>-8.8161743755305003E-3</c:v>
                </c:pt>
                <c:pt idx="151">
                  <c:v>-8.8195069907955892E-3</c:v>
                </c:pt>
                <c:pt idx="152">
                  <c:v>-8.9539224731541838E-3</c:v>
                </c:pt>
                <c:pt idx="153">
                  <c:v>-9.0977803654305293E-3</c:v>
                </c:pt>
                <c:pt idx="154">
                  <c:v>-9.1305510822039058E-3</c:v>
                </c:pt>
                <c:pt idx="155">
                  <c:v>-9.1472141585293501E-3</c:v>
                </c:pt>
                <c:pt idx="156">
                  <c:v>-9.1527685173044982E-3</c:v>
                </c:pt>
                <c:pt idx="157">
                  <c:v>-9.3943831240234574E-3</c:v>
                </c:pt>
                <c:pt idx="158">
                  <c:v>-9.4135456617977196E-3</c:v>
                </c:pt>
                <c:pt idx="159">
                  <c:v>-9.6554379864554375E-3</c:v>
                </c:pt>
                <c:pt idx="160">
                  <c:v>-9.6882087032288122E-3</c:v>
                </c:pt>
                <c:pt idx="161">
                  <c:v>-9.6898750108613575E-3</c:v>
                </c:pt>
                <c:pt idx="162">
                  <c:v>-9.6904304467388732E-3</c:v>
                </c:pt>
                <c:pt idx="163">
                  <c:v>-9.7531947008980512E-3</c:v>
                </c:pt>
                <c:pt idx="164">
                  <c:v>-9.958705975578545E-3</c:v>
                </c:pt>
                <c:pt idx="165">
                  <c:v>-9.958705975578545E-3</c:v>
                </c:pt>
                <c:pt idx="166">
                  <c:v>-9.9598168473335746E-3</c:v>
                </c:pt>
                <c:pt idx="167">
                  <c:v>-9.9770353595365346E-3</c:v>
                </c:pt>
                <c:pt idx="168">
                  <c:v>-9.9986973587596131E-3</c:v>
                </c:pt>
                <c:pt idx="169">
                  <c:v>-1.0041465921328256E-2</c:v>
                </c:pt>
                <c:pt idx="170">
                  <c:v>-1.0226426068540701E-2</c:v>
                </c:pt>
                <c:pt idx="171">
                  <c:v>-1.0248643503641295E-2</c:v>
                </c:pt>
                <c:pt idx="172">
                  <c:v>-1.0256419605926503E-2</c:v>
                </c:pt>
                <c:pt idx="173">
                  <c:v>-1.0266139733783012E-2</c:v>
                </c:pt>
                <c:pt idx="174">
                  <c:v>-1.0283080528047215E-2</c:v>
                </c:pt>
                <c:pt idx="175">
                  <c:v>-1.0500811392033037E-2</c:v>
                </c:pt>
                <c:pt idx="176">
                  <c:v>-1.0510809237828303E-2</c:v>
                </c:pt>
                <c:pt idx="177">
                  <c:v>-1.0518585340113512E-2</c:v>
                </c:pt>
                <c:pt idx="178">
                  <c:v>-1.054357995460168E-2</c:v>
                </c:pt>
                <c:pt idx="179">
                  <c:v>-1.0792137509789575E-2</c:v>
                </c:pt>
                <c:pt idx="180">
                  <c:v>-1.0796303278870935E-2</c:v>
                </c:pt>
                <c:pt idx="181">
                  <c:v>-1.0878507788743134E-2</c:v>
                </c:pt>
                <c:pt idx="182">
                  <c:v>-1.0879340942559405E-2</c:v>
                </c:pt>
                <c:pt idx="183">
                  <c:v>-1.1059857602751732E-2</c:v>
                </c:pt>
                <c:pt idx="184">
                  <c:v>-1.1078464704648478E-2</c:v>
                </c:pt>
                <c:pt idx="185">
                  <c:v>-1.1395618590709457E-2</c:v>
                </c:pt>
                <c:pt idx="186">
                  <c:v>-1.1626679915755635E-2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6D-4648-A34B-4DA36630FC41}"/>
            </c:ext>
          </c:extLst>
        </c:ser>
        <c:ser>
          <c:idx val="9"/>
          <c:order val="8"/>
          <c:tx>
            <c:strRef>
              <c:f>'A (old)'!$R$20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(old)'!$R$21:$R$986</c:f>
              <c:numCache>
                <c:formatCode>General</c:formatCode>
                <c:ptCount val="966"/>
                <c:pt idx="66">
                  <c:v>-0.15838959999382496</c:v>
                </c:pt>
                <c:pt idx="67">
                  <c:v>-0.15838959999382496</c:v>
                </c:pt>
                <c:pt idx="69">
                  <c:v>-4.6054399994318374E-2</c:v>
                </c:pt>
                <c:pt idx="74">
                  <c:v>-1.9050299997616094E-2</c:v>
                </c:pt>
                <c:pt idx="75">
                  <c:v>-1.8195900003775023E-2</c:v>
                </c:pt>
                <c:pt idx="147">
                  <c:v>0.1384087999977055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6D-4648-A34B-4DA36630F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53960"/>
        <c:axId val="1"/>
      </c:scatterChart>
      <c:valAx>
        <c:axId val="782153960"/>
        <c:scaling>
          <c:orientation val="minMax"/>
          <c:max val="25000"/>
          <c:min val="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64195848246241949"/>
              <c:y val="0.869010926349861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1"/>
          <c:min val="-0.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552447552447551E-2"/>
              <c:y val="0.373802587775569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153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86015454361911"/>
          <c:y val="0.91693424903356724"/>
          <c:w val="0.89930128663986941"/>
          <c:h val="0.980832012611841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RW CrB - O-C Diagr.</a:t>
            </a:r>
          </a:p>
        </c:rich>
      </c:tx>
      <c:layout>
        <c:manualLayout>
          <c:xMode val="edge"/>
          <c:yMode val="edge"/>
          <c:x val="0.38966480446927376"/>
          <c:y val="3.5031847133757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69832402234637"/>
          <c:y val="0.14968152866242038"/>
          <c:w val="0.82960893854748607"/>
          <c:h val="0.643312101910827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(old)'!$H$21:$H$986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B1-41A4-9729-B21658FFE8AE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(old)'!$D$21:$D$986</c:f>
                <c:numCache>
                  <c:formatCode>General</c:formatCode>
                  <c:ptCount val="9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0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1E-3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102">
                    <c:v>0</c:v>
                  </c:pt>
                  <c:pt idx="105">
                    <c:v>0</c:v>
                  </c:pt>
                  <c:pt idx="120">
                    <c:v>4.0000000000000002E-4</c:v>
                  </c:pt>
                  <c:pt idx="121">
                    <c:v>6.9999999999999999E-4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2.9999999999999997E-4</c:v>
                  </c:pt>
                  <c:pt idx="130">
                    <c:v>4.0000000000000002E-4</c:v>
                  </c:pt>
                  <c:pt idx="131">
                    <c:v>2.9999999999999997E-4</c:v>
                  </c:pt>
                  <c:pt idx="132">
                    <c:v>4.0000000000000002E-4</c:v>
                  </c:pt>
                  <c:pt idx="133">
                    <c:v>4.7000000000000002E-3</c:v>
                  </c:pt>
                  <c:pt idx="134">
                    <c:v>4.0000000000000002E-4</c:v>
                  </c:pt>
                  <c:pt idx="135">
                    <c:v>3.2000000000000002E-3</c:v>
                  </c:pt>
                  <c:pt idx="136">
                    <c:v>4.0000000000000002E-4</c:v>
                  </c:pt>
                  <c:pt idx="137">
                    <c:v>2.9999999999999997E-4</c:v>
                  </c:pt>
                  <c:pt idx="138">
                    <c:v>2.9999999999999997E-4</c:v>
                  </c:pt>
                  <c:pt idx="139">
                    <c:v>1.5E-3</c:v>
                  </c:pt>
                  <c:pt idx="140">
                    <c:v>2.9999999999999997E-4</c:v>
                  </c:pt>
                  <c:pt idx="141">
                    <c:v>1E-3</c:v>
                  </c:pt>
                  <c:pt idx="142">
                    <c:v>2.9999999999999997E-4</c:v>
                  </c:pt>
                  <c:pt idx="143">
                    <c:v>4.0000000000000002E-4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2.9999999999999997E-4</c:v>
                  </c:pt>
                  <c:pt idx="147">
                    <c:v>8.0000000000000004E-4</c:v>
                  </c:pt>
                  <c:pt idx="148">
                    <c:v>0</c:v>
                  </c:pt>
                  <c:pt idx="149">
                    <c:v>2.0000000000000001E-4</c:v>
                  </c:pt>
                  <c:pt idx="150">
                    <c:v>0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1.4E-3</c:v>
                  </c:pt>
                  <c:pt idx="155">
                    <c:v>0</c:v>
                  </c:pt>
                  <c:pt idx="156">
                    <c:v>2.3E-3</c:v>
                  </c:pt>
                  <c:pt idx="157">
                    <c:v>0</c:v>
                  </c:pt>
                  <c:pt idx="158">
                    <c:v>4.3E-3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1E-4</c:v>
                  </c:pt>
                  <c:pt idx="162">
                    <c:v>1.4E-3</c:v>
                  </c:pt>
                  <c:pt idx="163">
                    <c:v>0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2.0000000000000001E-4</c:v>
                  </c:pt>
                  <c:pt idx="167">
                    <c:v>1E-4</c:v>
                  </c:pt>
                  <c:pt idx="168">
                    <c:v>2.9999999999999997E-4</c:v>
                  </c:pt>
                  <c:pt idx="169">
                    <c:v>2.0000000000000001E-4</c:v>
                  </c:pt>
                  <c:pt idx="170">
                    <c:v>2.0000000000000001E-4</c:v>
                  </c:pt>
                  <c:pt idx="171">
                    <c:v>1E-4</c:v>
                  </c:pt>
                  <c:pt idx="172">
                    <c:v>2.9999999999999997E-4</c:v>
                  </c:pt>
                  <c:pt idx="173">
                    <c:v>5.0000000000000001E-4</c:v>
                  </c:pt>
                  <c:pt idx="174">
                    <c:v>2.0000000000000001E-4</c:v>
                  </c:pt>
                  <c:pt idx="175">
                    <c:v>6.4000000000000003E-3</c:v>
                  </c:pt>
                  <c:pt idx="176">
                    <c:v>4.0000000000000002E-4</c:v>
                  </c:pt>
                  <c:pt idx="177">
                    <c:v>2.0000000000000001E-4</c:v>
                  </c:pt>
                  <c:pt idx="178">
                    <c:v>8.9999999999999998E-4</c:v>
                  </c:pt>
                  <c:pt idx="179">
                    <c:v>0</c:v>
                  </c:pt>
                  <c:pt idx="180">
                    <c:v>2.0000000000000001E-4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5.8999999999999999E-3</c:v>
                  </c:pt>
                  <c:pt idx="184">
                    <c:v>2.0000000000000001E-4</c:v>
                  </c:pt>
                  <c:pt idx="185">
                    <c:v>2.0000000000000001E-4</c:v>
                  </c:pt>
                  <c:pt idx="186">
                    <c:v>1E-4</c:v>
                  </c:pt>
                </c:numCache>
              </c:numRef>
            </c:plus>
            <c:minus>
              <c:numRef>
                <c:f>'A (old)'!$D$21:$D$986</c:f>
                <c:numCache>
                  <c:formatCode>General</c:formatCode>
                  <c:ptCount val="9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70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1E-3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102">
                    <c:v>0</c:v>
                  </c:pt>
                  <c:pt idx="105">
                    <c:v>0</c:v>
                  </c:pt>
                  <c:pt idx="120">
                    <c:v>4.0000000000000002E-4</c:v>
                  </c:pt>
                  <c:pt idx="121">
                    <c:v>6.9999999999999999E-4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2.9999999999999997E-4</c:v>
                  </c:pt>
                  <c:pt idx="130">
                    <c:v>4.0000000000000002E-4</c:v>
                  </c:pt>
                  <c:pt idx="131">
                    <c:v>2.9999999999999997E-4</c:v>
                  </c:pt>
                  <c:pt idx="132">
                    <c:v>4.0000000000000002E-4</c:v>
                  </c:pt>
                  <c:pt idx="133">
                    <c:v>4.7000000000000002E-3</c:v>
                  </c:pt>
                  <c:pt idx="134">
                    <c:v>4.0000000000000002E-4</c:v>
                  </c:pt>
                  <c:pt idx="135">
                    <c:v>3.2000000000000002E-3</c:v>
                  </c:pt>
                  <c:pt idx="136">
                    <c:v>4.0000000000000002E-4</c:v>
                  </c:pt>
                  <c:pt idx="137">
                    <c:v>2.9999999999999997E-4</c:v>
                  </c:pt>
                  <c:pt idx="138">
                    <c:v>2.9999999999999997E-4</c:v>
                  </c:pt>
                  <c:pt idx="139">
                    <c:v>1.5E-3</c:v>
                  </c:pt>
                  <c:pt idx="140">
                    <c:v>2.9999999999999997E-4</c:v>
                  </c:pt>
                  <c:pt idx="141">
                    <c:v>1E-3</c:v>
                  </c:pt>
                  <c:pt idx="142">
                    <c:v>2.9999999999999997E-4</c:v>
                  </c:pt>
                  <c:pt idx="143">
                    <c:v>4.0000000000000002E-4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2.9999999999999997E-4</c:v>
                  </c:pt>
                  <c:pt idx="147">
                    <c:v>8.0000000000000004E-4</c:v>
                  </c:pt>
                  <c:pt idx="148">
                    <c:v>0</c:v>
                  </c:pt>
                  <c:pt idx="149">
                    <c:v>2.0000000000000001E-4</c:v>
                  </c:pt>
                  <c:pt idx="150">
                    <c:v>0</c:v>
                  </c:pt>
                  <c:pt idx="151">
                    <c:v>2.9999999999999997E-4</c:v>
                  </c:pt>
                  <c:pt idx="152">
                    <c:v>2.0000000000000001E-4</c:v>
                  </c:pt>
                  <c:pt idx="153">
                    <c:v>4.0000000000000002E-4</c:v>
                  </c:pt>
                  <c:pt idx="154">
                    <c:v>1.4E-3</c:v>
                  </c:pt>
                  <c:pt idx="155">
                    <c:v>0</c:v>
                  </c:pt>
                  <c:pt idx="156">
                    <c:v>2.3E-3</c:v>
                  </c:pt>
                  <c:pt idx="157">
                    <c:v>0</c:v>
                  </c:pt>
                  <c:pt idx="158">
                    <c:v>4.3E-3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1E-4</c:v>
                  </c:pt>
                  <c:pt idx="162">
                    <c:v>1.4E-3</c:v>
                  </c:pt>
                  <c:pt idx="163">
                    <c:v>0</c:v>
                  </c:pt>
                  <c:pt idx="164">
                    <c:v>2.0000000000000001E-4</c:v>
                  </c:pt>
                  <c:pt idx="165">
                    <c:v>1E-3</c:v>
                  </c:pt>
                  <c:pt idx="166">
                    <c:v>2.0000000000000001E-4</c:v>
                  </c:pt>
                  <c:pt idx="167">
                    <c:v>1E-4</c:v>
                  </c:pt>
                  <c:pt idx="168">
                    <c:v>2.9999999999999997E-4</c:v>
                  </c:pt>
                  <c:pt idx="169">
                    <c:v>2.0000000000000001E-4</c:v>
                  </c:pt>
                  <c:pt idx="170">
                    <c:v>2.0000000000000001E-4</c:v>
                  </c:pt>
                  <c:pt idx="171">
                    <c:v>1E-4</c:v>
                  </c:pt>
                  <c:pt idx="172">
                    <c:v>2.9999999999999997E-4</c:v>
                  </c:pt>
                  <c:pt idx="173">
                    <c:v>5.0000000000000001E-4</c:v>
                  </c:pt>
                  <c:pt idx="174">
                    <c:v>2.0000000000000001E-4</c:v>
                  </c:pt>
                  <c:pt idx="175">
                    <c:v>6.4000000000000003E-3</c:v>
                  </c:pt>
                  <c:pt idx="176">
                    <c:v>4.0000000000000002E-4</c:v>
                  </c:pt>
                  <c:pt idx="177">
                    <c:v>2.0000000000000001E-4</c:v>
                  </c:pt>
                  <c:pt idx="178">
                    <c:v>8.9999999999999998E-4</c:v>
                  </c:pt>
                  <c:pt idx="179">
                    <c:v>0</c:v>
                  </c:pt>
                  <c:pt idx="180">
                    <c:v>2.0000000000000001E-4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5.8999999999999999E-3</c:v>
                  </c:pt>
                  <c:pt idx="184">
                    <c:v>2.0000000000000001E-4</c:v>
                  </c:pt>
                  <c:pt idx="185">
                    <c:v>2.0000000000000001E-4</c:v>
                  </c:pt>
                  <c:pt idx="18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(old)'!$I$21:$I$986</c:f>
              <c:numCache>
                <c:formatCode>General</c:formatCode>
                <c:ptCount val="966"/>
                <c:pt idx="0">
                  <c:v>-1.8289999970875215E-3</c:v>
                </c:pt>
                <c:pt idx="1">
                  <c:v>8.9670000052137766E-3</c:v>
                </c:pt>
                <c:pt idx="2">
                  <c:v>9.8520000028656796E-3</c:v>
                </c:pt>
                <c:pt idx="3">
                  <c:v>2.7406400004110765E-2</c:v>
                </c:pt>
                <c:pt idx="4">
                  <c:v>2.3556000014650635E-3</c:v>
                </c:pt>
                <c:pt idx="5">
                  <c:v>1.171000000249478E-2</c:v>
                </c:pt>
                <c:pt idx="6">
                  <c:v>5.3048000008857343E-3</c:v>
                </c:pt>
                <c:pt idx="7">
                  <c:v>-8.8475999982620124E-3</c:v>
                </c:pt>
                <c:pt idx="8">
                  <c:v>-4.3729999997594859E-3</c:v>
                </c:pt>
                <c:pt idx="9">
                  <c:v>-4.4238000009499956E-3</c:v>
                </c:pt>
                <c:pt idx="10">
                  <c:v>4.0694000017538201E-3</c:v>
                </c:pt>
                <c:pt idx="11">
                  <c:v>1.2898400000267429E-2</c:v>
                </c:pt>
                <c:pt idx="12">
                  <c:v>-4.5759999957226682E-3</c:v>
                </c:pt>
                <c:pt idx="13">
                  <c:v>8.2022000024153385E-3</c:v>
                </c:pt>
                <c:pt idx="14">
                  <c:v>-8.2999999722233042E-4</c:v>
                </c:pt>
                <c:pt idx="15">
                  <c:v>-1.3553999961004592E-3</c:v>
                </c:pt>
                <c:pt idx="16">
                  <c:v>-5.4061999944678973E-3</c:v>
                </c:pt>
                <c:pt idx="17">
                  <c:v>4.0684000014152844E-3</c:v>
                </c:pt>
                <c:pt idx="18">
                  <c:v>-1.103319999674568E-2</c:v>
                </c:pt>
                <c:pt idx="19">
                  <c:v>1.4390600001206622E-2</c:v>
                </c:pt>
                <c:pt idx="20">
                  <c:v>-3.254999995988328E-3</c:v>
                </c:pt>
                <c:pt idx="21">
                  <c:v>-3.63659999857191E-3</c:v>
                </c:pt>
                <c:pt idx="22">
                  <c:v>-8.5839999883319251E-4</c:v>
                </c:pt>
                <c:pt idx="23">
                  <c:v>-1.9617999998445157E-2</c:v>
                </c:pt>
                <c:pt idx="24">
                  <c:v>3.6856000042462256E-3</c:v>
                </c:pt>
                <c:pt idx="25">
                  <c:v>4.8058000029413961E-3</c:v>
                </c:pt>
                <c:pt idx="26">
                  <c:v>6.1602000023412984E-3</c:v>
                </c:pt>
                <c:pt idx="27">
                  <c:v>-4.0937999983725604E-3</c:v>
                </c:pt>
                <c:pt idx="28">
                  <c:v>-1.1669999996229308E-2</c:v>
                </c:pt>
                <c:pt idx="29">
                  <c:v>-9.5359999613719992E-4</c:v>
                </c:pt>
                <c:pt idx="30">
                  <c:v>2.7960000006714836E-3</c:v>
                </c:pt>
                <c:pt idx="31">
                  <c:v>4.3399999995017424E-3</c:v>
                </c:pt>
                <c:pt idx="32">
                  <c:v>-9.1020000400021672E-4</c:v>
                </c:pt>
                <c:pt idx="33">
                  <c:v>1.0159200006455649E-2</c:v>
                </c:pt>
                <c:pt idx="34">
                  <c:v>-4.691389999788953E-2</c:v>
                </c:pt>
                <c:pt idx="35">
                  <c:v>3.1778000047779642E-3</c:v>
                </c:pt>
                <c:pt idx="36">
                  <c:v>-7.0253999947453849E-3</c:v>
                </c:pt>
                <c:pt idx="37">
                  <c:v>7.1172000025399029E-3</c:v>
                </c:pt>
                <c:pt idx="38">
                  <c:v>9.1866000002482906E-3</c:v>
                </c:pt>
                <c:pt idx="39">
                  <c:v>2.7186600003915373E-2</c:v>
                </c:pt>
                <c:pt idx="40">
                  <c:v>7.5409999990370125E-3</c:v>
                </c:pt>
                <c:pt idx="41">
                  <c:v>1.1227599999983795E-2</c:v>
                </c:pt>
                <c:pt idx="42">
                  <c:v>2.7227600003243424E-2</c:v>
                </c:pt>
                <c:pt idx="43">
                  <c:v>1.3973600005556364E-2</c:v>
                </c:pt>
                <c:pt idx="44">
                  <c:v>1.147060000221245E-2</c:v>
                </c:pt>
                <c:pt idx="45">
                  <c:v>5.5907999994815327E-3</c:v>
                </c:pt>
                <c:pt idx="46">
                  <c:v>1.3065400002233218E-2</c:v>
                </c:pt>
                <c:pt idx="47">
                  <c:v>4.8722000065026805E-3</c:v>
                </c:pt>
                <c:pt idx="48">
                  <c:v>5.2265999984228984E-3</c:v>
                </c:pt>
                <c:pt idx="49">
                  <c:v>3.6504000017885119E-3</c:v>
                </c:pt>
                <c:pt idx="50">
                  <c:v>9.0047999983653426E-3</c:v>
                </c:pt>
                <c:pt idx="51">
                  <c:v>7.2006000045803376E-3</c:v>
                </c:pt>
                <c:pt idx="52">
                  <c:v>2.6020000223070383E-4</c:v>
                </c:pt>
                <c:pt idx="53">
                  <c:v>9.3644000007770956E-3</c:v>
                </c:pt>
                <c:pt idx="54">
                  <c:v>9.0224000014131889E-3</c:v>
                </c:pt>
                <c:pt idx="55">
                  <c:v>-9.9082000015187077E-3</c:v>
                </c:pt>
                <c:pt idx="56">
                  <c:v>1.186020000022836E-2</c:v>
                </c:pt>
                <c:pt idx="57">
                  <c:v>1.1616200004937127E-2</c:v>
                </c:pt>
                <c:pt idx="58">
                  <c:v>1.2160200007201638E-2</c:v>
                </c:pt>
                <c:pt idx="59">
                  <c:v>1.5804599999682978E-2</c:v>
                </c:pt>
                <c:pt idx="60">
                  <c:v>-4.254799998307135E-3</c:v>
                </c:pt>
                <c:pt idx="61">
                  <c:v>3.6350000009406358E-3</c:v>
                </c:pt>
                <c:pt idx="62">
                  <c:v>9.5599999622208998E-4</c:v>
                </c:pt>
                <c:pt idx="63">
                  <c:v>3.5218799996073358E-2</c:v>
                </c:pt>
                <c:pt idx="64">
                  <c:v>2.232920000096783E-2</c:v>
                </c:pt>
                <c:pt idx="68">
                  <c:v>2.7100000443169847E-4</c:v>
                </c:pt>
                <c:pt idx="79">
                  <c:v>4.0916000070865266E-3</c:v>
                </c:pt>
                <c:pt idx="80">
                  <c:v>6.2342000019270927E-3</c:v>
                </c:pt>
                <c:pt idx="81">
                  <c:v>1.3036000018473715E-3</c:v>
                </c:pt>
                <c:pt idx="82">
                  <c:v>5.2020000002812594E-3</c:v>
                </c:pt>
                <c:pt idx="83">
                  <c:v>3.2429999992018566E-3</c:v>
                </c:pt>
                <c:pt idx="85">
                  <c:v>-3.1755999953020364E-3</c:v>
                </c:pt>
                <c:pt idx="86">
                  <c:v>1.1824400004115887E-2</c:v>
                </c:pt>
                <c:pt idx="87">
                  <c:v>-9.1061999992234632E-3</c:v>
                </c:pt>
                <c:pt idx="88">
                  <c:v>-4.8953999939840287E-3</c:v>
                </c:pt>
                <c:pt idx="90">
                  <c:v>-5.7342000000062399E-3</c:v>
                </c:pt>
                <c:pt idx="91">
                  <c:v>6.2150000012479722E-3</c:v>
                </c:pt>
                <c:pt idx="92">
                  <c:v>-1.5206199997919612E-2</c:v>
                </c:pt>
                <c:pt idx="93">
                  <c:v>7.9379999806405976E-4</c:v>
                </c:pt>
                <c:pt idx="94">
                  <c:v>-2.2507999965455383E-3</c:v>
                </c:pt>
                <c:pt idx="95">
                  <c:v>-7.8963999985717237E-3</c:v>
                </c:pt>
                <c:pt idx="96">
                  <c:v>-6.3523999997414649E-3</c:v>
                </c:pt>
                <c:pt idx="97">
                  <c:v>-1.9260599998233374E-2</c:v>
                </c:pt>
                <c:pt idx="98">
                  <c:v>-1.2260599993169308E-2</c:v>
                </c:pt>
                <c:pt idx="99">
                  <c:v>-1.067200000397861E-2</c:v>
                </c:pt>
                <c:pt idx="102">
                  <c:v>-1.1910999994142912E-2</c:v>
                </c:pt>
                <c:pt idx="103">
                  <c:v>-1.9716000024345703E-3</c:v>
                </c:pt>
                <c:pt idx="106">
                  <c:v>2.8500000189524144E-4</c:v>
                </c:pt>
                <c:pt idx="107">
                  <c:v>1.2900000001536682E-4</c:v>
                </c:pt>
                <c:pt idx="108">
                  <c:v>-1.8077999920933507E-3</c:v>
                </c:pt>
                <c:pt idx="122">
                  <c:v>-1.2074199999915436E-2</c:v>
                </c:pt>
                <c:pt idx="123">
                  <c:v>-1.4033200000994839E-2</c:v>
                </c:pt>
                <c:pt idx="124">
                  <c:v>-6.3280000031227246E-3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B1-41A4-9729-B21658FFE8AE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'A (old)'!$D$21:$D$43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(old)'!$J$21:$J$986</c:f>
              <c:numCache>
                <c:formatCode>General</c:formatCode>
                <c:ptCount val="966"/>
                <c:pt idx="65">
                  <c:v>1.4360000204760581E-4</c:v>
                </c:pt>
                <c:pt idx="69">
                  <c:v>0</c:v>
                </c:pt>
                <c:pt idx="70">
                  <c:v>5.4560000717174262E-4</c:v>
                </c:pt>
                <c:pt idx="71">
                  <c:v>3.1398999999510124E-3</c:v>
                </c:pt>
                <c:pt idx="72">
                  <c:v>4.2399000012665056E-3</c:v>
                </c:pt>
                <c:pt idx="74">
                  <c:v>0</c:v>
                </c:pt>
                <c:pt idx="75">
                  <c:v>0</c:v>
                </c:pt>
                <c:pt idx="76">
                  <c:v>1.2999997125007212E-5</c:v>
                </c:pt>
                <c:pt idx="77">
                  <c:v>7.1659999957773834E-4</c:v>
                </c:pt>
                <c:pt idx="78">
                  <c:v>8.3679999806918204E-4</c:v>
                </c:pt>
                <c:pt idx="84">
                  <c:v>-1.4659999578725547E-4</c:v>
                </c:pt>
                <c:pt idx="89">
                  <c:v>-1.7403999954694882E-3</c:v>
                </c:pt>
                <c:pt idx="100">
                  <c:v>-3.4243999980390072E-3</c:v>
                </c:pt>
                <c:pt idx="101">
                  <c:v>-2.5700000041979365E-3</c:v>
                </c:pt>
                <c:pt idx="104">
                  <c:v>-1.4999997802078724E-5</c:v>
                </c:pt>
                <c:pt idx="105">
                  <c:v>-1.4999997802078724E-5</c:v>
                </c:pt>
                <c:pt idx="109">
                  <c:v>-1.7077999946195632E-3</c:v>
                </c:pt>
                <c:pt idx="110">
                  <c:v>-1.4663200003269594E-2</c:v>
                </c:pt>
                <c:pt idx="111">
                  <c:v>-1.3163199997507036E-2</c:v>
                </c:pt>
                <c:pt idx="112">
                  <c:v>-1.3839399995049462E-2</c:v>
                </c:pt>
                <c:pt idx="113">
                  <c:v>-1.3739399997575674E-2</c:v>
                </c:pt>
                <c:pt idx="114">
                  <c:v>-1.3893399998778477E-2</c:v>
                </c:pt>
                <c:pt idx="115">
                  <c:v>-1.3693399996554945E-2</c:v>
                </c:pt>
                <c:pt idx="116">
                  <c:v>-1.4616999993450008E-2</c:v>
                </c:pt>
                <c:pt idx="117">
                  <c:v>-1.4516999995976221E-2</c:v>
                </c:pt>
                <c:pt idx="118">
                  <c:v>-1.5267399998265319E-2</c:v>
                </c:pt>
                <c:pt idx="119">
                  <c:v>-1.4767399996344466E-2</c:v>
                </c:pt>
                <c:pt idx="120">
                  <c:v>-1.571459999831859E-2</c:v>
                </c:pt>
                <c:pt idx="121">
                  <c:v>-1.5614599993568845E-2</c:v>
                </c:pt>
                <c:pt idx="146">
                  <c:v>-1.3549200004490558E-2</c:v>
                </c:pt>
                <c:pt idx="147">
                  <c:v>0</c:v>
                </c:pt>
                <c:pt idx="151">
                  <c:v>-1.0614999999233987E-2</c:v>
                </c:pt>
                <c:pt idx="152">
                  <c:v>-9.7737999967648648E-3</c:v>
                </c:pt>
                <c:pt idx="153">
                  <c:v>-8.0263999989256263E-3</c:v>
                </c:pt>
                <c:pt idx="158">
                  <c:v>-2.4073000022326596E-3</c:v>
                </c:pt>
                <c:pt idx="162">
                  <c:v>-5.2902000024914742E-3</c:v>
                </c:pt>
                <c:pt idx="167">
                  <c:v>-4.3726000003516674E-3</c:v>
                </c:pt>
                <c:pt idx="170">
                  <c:v>-1.4911999969626777E-3</c:v>
                </c:pt>
                <c:pt idx="173">
                  <c:v>-6.2999970396049321E-6</c:v>
                </c:pt>
                <c:pt idx="175">
                  <c:v>6.7719999788096175E-4</c:v>
                </c:pt>
                <c:pt idx="176">
                  <c:v>7.7200000669108704E-4</c:v>
                </c:pt>
                <c:pt idx="183">
                  <c:v>5.0310000369790941E-4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B1-41A4-9729-B21658FFE8AE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'A (old)'!$D$21:$D$88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(old)'!$K$21:$K$986</c:f>
              <c:numCache>
                <c:formatCode>General</c:formatCode>
                <c:ptCount val="966"/>
                <c:pt idx="125">
                  <c:v>-2.9853399995772634E-2</c:v>
                </c:pt>
                <c:pt idx="126">
                  <c:v>8.7217999971471727E-3</c:v>
                </c:pt>
                <c:pt idx="127">
                  <c:v>2.8817999991588295E-3</c:v>
                </c:pt>
                <c:pt idx="128">
                  <c:v>-1.3998000002175104E-2</c:v>
                </c:pt>
                <c:pt idx="129">
                  <c:v>-1.9757399997615721E-2</c:v>
                </c:pt>
                <c:pt idx="130">
                  <c:v>-1.983720000134781E-2</c:v>
                </c:pt>
                <c:pt idx="131">
                  <c:v>-1.9413399997574743E-2</c:v>
                </c:pt>
                <c:pt idx="132">
                  <c:v>-1.9655399999464862E-2</c:v>
                </c:pt>
                <c:pt idx="133">
                  <c:v>-1.9863199995597824E-2</c:v>
                </c:pt>
                <c:pt idx="134">
                  <c:v>-1.8511399997805711E-2</c:v>
                </c:pt>
                <c:pt idx="135">
                  <c:v>-1.9093799994152505E-2</c:v>
                </c:pt>
                <c:pt idx="136">
                  <c:v>-1.6199499994399957E-2</c:v>
                </c:pt>
                <c:pt idx="137">
                  <c:v>-1.8816599993442651E-2</c:v>
                </c:pt>
                <c:pt idx="138">
                  <c:v>-1.8633200001204386E-2</c:v>
                </c:pt>
                <c:pt idx="139">
                  <c:v>-1.8644600000698119E-2</c:v>
                </c:pt>
                <c:pt idx="140">
                  <c:v>-1.875859999563545E-2</c:v>
                </c:pt>
                <c:pt idx="141">
                  <c:v>-2.0801099999516737E-2</c:v>
                </c:pt>
                <c:pt idx="142">
                  <c:v>-1.8260199998621829E-2</c:v>
                </c:pt>
                <c:pt idx="143">
                  <c:v>-1.8094399994879495E-2</c:v>
                </c:pt>
                <c:pt idx="144">
                  <c:v>-1.5643999999156222E-2</c:v>
                </c:pt>
                <c:pt idx="145">
                  <c:v>-1.5183399998932146E-2</c:v>
                </c:pt>
                <c:pt idx="148">
                  <c:v>-3.1425999914063141E-3</c:v>
                </c:pt>
                <c:pt idx="149">
                  <c:v>-1.1980999996012542E-2</c:v>
                </c:pt>
                <c:pt idx="150">
                  <c:v>-1.0046600000350736E-2</c:v>
                </c:pt>
                <c:pt idx="154">
                  <c:v>-1.0618999993312173E-2</c:v>
                </c:pt>
                <c:pt idx="155">
                  <c:v>-6.840999994892627E-3</c:v>
                </c:pt>
                <c:pt idx="156">
                  <c:v>-7.6749999934691004E-3</c:v>
                </c:pt>
                <c:pt idx="157">
                  <c:v>-7.313999994948972E-3</c:v>
                </c:pt>
                <c:pt idx="159">
                  <c:v>-6.4719999936642125E-3</c:v>
                </c:pt>
                <c:pt idx="160">
                  <c:v>-5.444599999464117E-3</c:v>
                </c:pt>
                <c:pt idx="161">
                  <c:v>-5.9787999925902113E-3</c:v>
                </c:pt>
                <c:pt idx="163">
                  <c:v>-6.2784000037936494E-3</c:v>
                </c:pt>
                <c:pt idx="164">
                  <c:v>-2.996399998664856E-3</c:v>
                </c:pt>
                <c:pt idx="165">
                  <c:v>-2.4964000040199608E-3</c:v>
                </c:pt>
                <c:pt idx="166">
                  <c:v>-4.4191999986651354E-3</c:v>
                </c:pt>
                <c:pt idx="168">
                  <c:v>-4.9171999999089167E-3</c:v>
                </c:pt>
                <c:pt idx="169">
                  <c:v>-4.1950000013457611E-3</c:v>
                </c:pt>
                <c:pt idx="171">
                  <c:v>-1.5472000013687648E-3</c:v>
                </c:pt>
                <c:pt idx="172">
                  <c:v>-1.6068000040831976E-3</c:v>
                </c:pt>
                <c:pt idx="174">
                  <c:v>-1.2540000025182962E-3</c:v>
                </c:pt>
                <c:pt idx="177">
                  <c:v>-3.8759999733883888E-4</c:v>
                </c:pt>
                <c:pt idx="178">
                  <c:v>1.9994000031147152E-3</c:v>
                </c:pt>
                <c:pt idx="179">
                  <c:v>-3.8020999927539378E-3</c:v>
                </c:pt>
                <c:pt idx="180">
                  <c:v>1.2400007108226418E-5</c:v>
                </c:pt>
                <c:pt idx="181">
                  <c:v>5.2519999735523015E-4</c:v>
                </c:pt>
                <c:pt idx="182">
                  <c:v>3.2081000026664697E-3</c:v>
                </c:pt>
                <c:pt idx="184">
                  <c:v>-2.1787999939988367E-3</c:v>
                </c:pt>
                <c:pt idx="185">
                  <c:v>-1.5882000006968156E-3</c:v>
                </c:pt>
                <c:pt idx="186">
                  <c:v>-1.2305999989621341E-3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FB1-41A4-9729-B21658FFE8AE}"/>
            </c:ext>
          </c:extLst>
        </c:ser>
        <c:ser>
          <c:idx val="5"/>
          <c:order val="4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'A (old)'!$D$21:$D$88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(old)'!$M$21:$M$986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FB1-41A4-9729-B21658FFE8AE}"/>
            </c:ext>
          </c:extLst>
        </c:ser>
        <c:ser>
          <c:idx val="6"/>
          <c:order val="5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plus>
            <c:minus>
              <c:numRef>
                <c:f>'A (old)'!$D$21:$D$88</c:f>
                <c:numCache>
                  <c:formatCode>General</c:formatCode>
                  <c:ptCount val="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(old)'!$N$21:$N$986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FB1-41A4-9729-B21658FFE8AE}"/>
            </c:ext>
          </c:extLst>
        </c:ser>
        <c:ser>
          <c:idx val="7"/>
          <c:order val="6"/>
          <c:tx>
            <c:strRef>
              <c:f>'A (old)'!$O$20</c:f>
              <c:strCache>
                <c:ptCount val="1"/>
                <c:pt idx="0">
                  <c:v>Lin Fit1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(old)'!$O$21:$O$986</c:f>
              <c:numCache>
                <c:formatCode>General</c:formatCode>
                <c:ptCount val="966"/>
                <c:pt idx="0">
                  <c:v>-1.8289999970875215E-3</c:v>
                </c:pt>
                <c:pt idx="1">
                  <c:v>8.9670000052137766E-3</c:v>
                </c:pt>
                <c:pt idx="2">
                  <c:v>9.8520000028656796E-3</c:v>
                </c:pt>
                <c:pt idx="3">
                  <c:v>2.7406400004110765E-2</c:v>
                </c:pt>
                <c:pt idx="4">
                  <c:v>2.3556000014650635E-3</c:v>
                </c:pt>
                <c:pt idx="5">
                  <c:v>1.171000000249478E-2</c:v>
                </c:pt>
                <c:pt idx="6">
                  <c:v>5.3048000008857343E-3</c:v>
                </c:pt>
                <c:pt idx="7">
                  <c:v>-8.8475999982620124E-3</c:v>
                </c:pt>
                <c:pt idx="8">
                  <c:v>-4.3729999997594859E-3</c:v>
                </c:pt>
                <c:pt idx="9">
                  <c:v>-4.4238000009499956E-3</c:v>
                </c:pt>
                <c:pt idx="10">
                  <c:v>4.0694000017538201E-3</c:v>
                </c:pt>
                <c:pt idx="11">
                  <c:v>1.2898400000267429E-2</c:v>
                </c:pt>
                <c:pt idx="12">
                  <c:v>-4.5759999957226682E-3</c:v>
                </c:pt>
                <c:pt idx="13">
                  <c:v>8.2022000024153385E-3</c:v>
                </c:pt>
                <c:pt idx="14">
                  <c:v>-8.2999999722233042E-4</c:v>
                </c:pt>
                <c:pt idx="15">
                  <c:v>-1.3553999961004592E-3</c:v>
                </c:pt>
                <c:pt idx="16">
                  <c:v>-5.4061999944678973E-3</c:v>
                </c:pt>
                <c:pt idx="17">
                  <c:v>4.0684000014152844E-3</c:v>
                </c:pt>
                <c:pt idx="18">
                  <c:v>-1.103319999674568E-2</c:v>
                </c:pt>
                <c:pt idx="19">
                  <c:v>1.4390600001206622E-2</c:v>
                </c:pt>
                <c:pt idx="20">
                  <c:v>-3.254999995988328E-3</c:v>
                </c:pt>
                <c:pt idx="21">
                  <c:v>-3.63659999857191E-3</c:v>
                </c:pt>
                <c:pt idx="22">
                  <c:v>-8.5839999883319251E-4</c:v>
                </c:pt>
                <c:pt idx="23">
                  <c:v>-1.9617999998445157E-2</c:v>
                </c:pt>
                <c:pt idx="24">
                  <c:v>3.6856000042462256E-3</c:v>
                </c:pt>
                <c:pt idx="25">
                  <c:v>4.8058000029413961E-3</c:v>
                </c:pt>
                <c:pt idx="26">
                  <c:v>6.1602000023412984E-3</c:v>
                </c:pt>
                <c:pt idx="27">
                  <c:v>-4.0937999983725604E-3</c:v>
                </c:pt>
                <c:pt idx="28">
                  <c:v>-1.1669999996229308E-2</c:v>
                </c:pt>
                <c:pt idx="29">
                  <c:v>-9.5359999613719992E-4</c:v>
                </c:pt>
                <c:pt idx="30">
                  <c:v>2.7960000006714836E-3</c:v>
                </c:pt>
                <c:pt idx="31">
                  <c:v>4.3399999995017424E-3</c:v>
                </c:pt>
                <c:pt idx="32">
                  <c:v>-9.1020000400021672E-4</c:v>
                </c:pt>
                <c:pt idx="33">
                  <c:v>1.0159200006455649E-2</c:v>
                </c:pt>
                <c:pt idx="34">
                  <c:v>-4.691389999788953E-2</c:v>
                </c:pt>
                <c:pt idx="35">
                  <c:v>3.1778000047779642E-3</c:v>
                </c:pt>
                <c:pt idx="36">
                  <c:v>-7.0253999947453849E-3</c:v>
                </c:pt>
                <c:pt idx="37">
                  <c:v>7.1172000025399029E-3</c:v>
                </c:pt>
                <c:pt idx="38">
                  <c:v>9.1866000002482906E-3</c:v>
                </c:pt>
                <c:pt idx="39">
                  <c:v>2.7186600003915373E-2</c:v>
                </c:pt>
                <c:pt idx="40">
                  <c:v>7.5409999990370125E-3</c:v>
                </c:pt>
                <c:pt idx="41">
                  <c:v>1.1227599999983795E-2</c:v>
                </c:pt>
                <c:pt idx="42">
                  <c:v>2.7227600003243424E-2</c:v>
                </c:pt>
                <c:pt idx="43">
                  <c:v>1.3973600005556364E-2</c:v>
                </c:pt>
                <c:pt idx="44">
                  <c:v>1.147060000221245E-2</c:v>
                </c:pt>
                <c:pt idx="45">
                  <c:v>5.5907999994815327E-3</c:v>
                </c:pt>
                <c:pt idx="46">
                  <c:v>1.3065400002233218E-2</c:v>
                </c:pt>
                <c:pt idx="47">
                  <c:v>4.8722000065026805E-3</c:v>
                </c:pt>
                <c:pt idx="48">
                  <c:v>5.2265999984228984E-3</c:v>
                </c:pt>
                <c:pt idx="49">
                  <c:v>3.6504000017885119E-3</c:v>
                </c:pt>
                <c:pt idx="50">
                  <c:v>9.0047999983653426E-3</c:v>
                </c:pt>
                <c:pt idx="51">
                  <c:v>7.2006000045803376E-3</c:v>
                </c:pt>
                <c:pt idx="52">
                  <c:v>2.6020000223070383E-4</c:v>
                </c:pt>
                <c:pt idx="53">
                  <c:v>9.3644000007770956E-3</c:v>
                </c:pt>
                <c:pt idx="54">
                  <c:v>9.0224000014131889E-3</c:v>
                </c:pt>
                <c:pt idx="55">
                  <c:v>-9.9082000015187077E-3</c:v>
                </c:pt>
                <c:pt idx="56">
                  <c:v>1.186020000022836E-2</c:v>
                </c:pt>
                <c:pt idx="57">
                  <c:v>1.1616200004937127E-2</c:v>
                </c:pt>
                <c:pt idx="58">
                  <c:v>1.2160200007201638E-2</c:v>
                </c:pt>
                <c:pt idx="59">
                  <c:v>1.5804599999682978E-2</c:v>
                </c:pt>
                <c:pt idx="60">
                  <c:v>-4.254799998307135E-3</c:v>
                </c:pt>
                <c:pt idx="61">
                  <c:v>3.6350000009406358E-3</c:v>
                </c:pt>
                <c:pt idx="62">
                  <c:v>9.5599999622208998E-4</c:v>
                </c:pt>
                <c:pt idx="63">
                  <c:v>3.5218799996073358E-2</c:v>
                </c:pt>
                <c:pt idx="64">
                  <c:v>2.232920000096783E-2</c:v>
                </c:pt>
                <c:pt idx="65">
                  <c:v>1.4360000204760581E-4</c:v>
                </c:pt>
                <c:pt idx="66">
                  <c:v>7.6866031517022161E-3</c:v>
                </c:pt>
                <c:pt idx="67">
                  <c:v>7.6866031517022161E-3</c:v>
                </c:pt>
                <c:pt idx="68">
                  <c:v>7.6934584721422786E-3</c:v>
                </c:pt>
                <c:pt idx="69">
                  <c:v>7.6970493542775492E-3</c:v>
                </c:pt>
                <c:pt idx="70">
                  <c:v>5.4560000717174262E-4</c:v>
                </c:pt>
                <c:pt idx="71">
                  <c:v>7.6972125761927889E-3</c:v>
                </c:pt>
                <c:pt idx="72">
                  <c:v>4.2399000012665056E-3</c:v>
                </c:pt>
                <c:pt idx="73">
                  <c:v>7.6983551295994662E-3</c:v>
                </c:pt>
                <c:pt idx="74">
                  <c:v>7.7112496609033935E-3</c:v>
                </c:pt>
                <c:pt idx="75">
                  <c:v>7.7125554362253096E-3</c:v>
                </c:pt>
                <c:pt idx="76">
                  <c:v>8.0101089877070673E-3</c:v>
                </c:pt>
                <c:pt idx="77">
                  <c:v>8.0185965272995263E-3</c:v>
                </c:pt>
                <c:pt idx="78">
                  <c:v>8.0208816341128808E-3</c:v>
                </c:pt>
                <c:pt idx="79">
                  <c:v>8.2226239213490041E-3</c:v>
                </c:pt>
                <c:pt idx="80">
                  <c:v>8.3502634590663562E-3</c:v>
                </c:pt>
                <c:pt idx="81">
                  <c:v>8.3597303301502536E-3</c:v>
                </c:pt>
                <c:pt idx="82">
                  <c:v>8.3740938586913359E-3</c:v>
                </c:pt>
                <c:pt idx="83">
                  <c:v>8.5160969249497721E-3</c:v>
                </c:pt>
                <c:pt idx="84">
                  <c:v>8.6675668622921039E-3</c:v>
                </c:pt>
                <c:pt idx="85">
                  <c:v>8.8258921200744991E-3</c:v>
                </c:pt>
                <c:pt idx="86">
                  <c:v>8.8258921200744991E-3</c:v>
                </c:pt>
                <c:pt idx="87">
                  <c:v>8.8353589911583947E-3</c:v>
                </c:pt>
                <c:pt idx="88">
                  <c:v>9.0240435251753518E-3</c:v>
                </c:pt>
                <c:pt idx="89">
                  <c:v>9.1627821531289969E-3</c:v>
                </c:pt>
                <c:pt idx="90">
                  <c:v>9.1683316982471424E-3</c:v>
                </c:pt>
                <c:pt idx="91">
                  <c:v>9.1755134625176836E-3</c:v>
                </c:pt>
                <c:pt idx="92">
                  <c:v>9.3250247368771404E-3</c:v>
                </c:pt>
                <c:pt idx="93">
                  <c:v>9.3250247368771404E-3</c:v>
                </c:pt>
                <c:pt idx="94">
                  <c:v>9.3377560462658288E-3</c:v>
                </c:pt>
                <c:pt idx="95">
                  <c:v>9.3390618215877449E-3</c:v>
                </c:pt>
                <c:pt idx="96">
                  <c:v>9.3521195748069112E-3</c:v>
                </c:pt>
                <c:pt idx="97">
                  <c:v>9.4869408767948062E-3</c:v>
                </c:pt>
                <c:pt idx="98">
                  <c:v>9.4869408767948062E-3</c:v>
                </c:pt>
                <c:pt idx="99">
                  <c:v>9.4872673206252856E-3</c:v>
                </c:pt>
                <c:pt idx="100">
                  <c:v>9.5088126134369108E-3</c:v>
                </c:pt>
                <c:pt idx="101">
                  <c:v>9.5101183887588269E-3</c:v>
                </c:pt>
                <c:pt idx="102">
                  <c:v>9.6945591529795545E-3</c:v>
                </c:pt>
                <c:pt idx="103">
                  <c:v>9.8509257477790747E-3</c:v>
                </c:pt>
                <c:pt idx="104">
                  <c:v>9.9753008471916357E-3</c:v>
                </c:pt>
                <c:pt idx="106">
                  <c:v>9.9753008471916357E-3</c:v>
                </c:pt>
                <c:pt idx="107">
                  <c:v>1.0151580515650384E-2</c:v>
                </c:pt>
                <c:pt idx="108">
                  <c:v>1.0155497841616134E-2</c:v>
                </c:pt>
                <c:pt idx="109">
                  <c:v>1.0155497841616134E-2</c:v>
                </c:pt>
                <c:pt idx="110">
                  <c:v>1.1285319938904522E-2</c:v>
                </c:pt>
                <c:pt idx="111">
                  <c:v>1.1285319938904522E-2</c:v>
                </c:pt>
                <c:pt idx="112">
                  <c:v>1.1296092585310334E-2</c:v>
                </c:pt>
                <c:pt idx="113">
                  <c:v>1.1296092585310334E-2</c:v>
                </c:pt>
                <c:pt idx="114">
                  <c:v>1.1332001406663041E-2</c:v>
                </c:pt>
                <c:pt idx="115">
                  <c:v>1.1332001406663041E-2</c:v>
                </c:pt>
                <c:pt idx="116">
                  <c:v>1.1584668931453915E-2</c:v>
                </c:pt>
                <c:pt idx="117">
                  <c:v>1.1584668931453915E-2</c:v>
                </c:pt>
                <c:pt idx="118">
                  <c:v>1.1629065292399082E-2</c:v>
                </c:pt>
                <c:pt idx="119">
                  <c:v>1.1629065292399082E-2</c:v>
                </c:pt>
                <c:pt idx="120">
                  <c:v>1.1807956511501664E-2</c:v>
                </c:pt>
                <c:pt idx="121">
                  <c:v>1.1807956511501664E-2</c:v>
                </c:pt>
                <c:pt idx="122">
                  <c:v>1.1812526725128371E-2</c:v>
                </c:pt>
                <c:pt idx="123">
                  <c:v>1.1954529791386809E-2</c:v>
                </c:pt>
                <c:pt idx="124">
                  <c:v>1.2111875717677766E-2</c:v>
                </c:pt>
                <c:pt idx="125">
                  <c:v>-2.9853399995772634E-2</c:v>
                </c:pt>
                <c:pt idx="126">
                  <c:v>8.7217999971471727E-3</c:v>
                </c:pt>
                <c:pt idx="127">
                  <c:v>2.8817999991588295E-3</c:v>
                </c:pt>
                <c:pt idx="128">
                  <c:v>-1.3998000002175104E-2</c:v>
                </c:pt>
                <c:pt idx="129">
                  <c:v>1.2722652124504281E-2</c:v>
                </c:pt>
                <c:pt idx="130">
                  <c:v>1.2724937231317636E-2</c:v>
                </c:pt>
                <c:pt idx="131">
                  <c:v>1.2735709877723447E-2</c:v>
                </c:pt>
                <c:pt idx="132">
                  <c:v>1.2745503192637822E-2</c:v>
                </c:pt>
                <c:pt idx="133">
                  <c:v>1.2754317176060761E-2</c:v>
                </c:pt>
                <c:pt idx="144">
                  <c:v>-1.5643999999156222E-2</c:v>
                </c:pt>
                <c:pt idx="145">
                  <c:v>-1.5183399998932146E-2</c:v>
                </c:pt>
                <c:pt idx="148">
                  <c:v>-3.1425999914063141E-3</c:v>
                </c:pt>
                <c:pt idx="150">
                  <c:v>-1.0046600000350736E-2</c:v>
                </c:pt>
                <c:pt idx="155">
                  <c:v>-6.840999994892627E-3</c:v>
                </c:pt>
                <c:pt idx="157">
                  <c:v>-7.313999994948972E-3</c:v>
                </c:pt>
                <c:pt idx="159">
                  <c:v>-6.4719999936642125E-3</c:v>
                </c:pt>
                <c:pt idx="160">
                  <c:v>-5.444599999464117E-3</c:v>
                </c:pt>
                <c:pt idx="163">
                  <c:v>-6.2784000037936494E-3</c:v>
                </c:pt>
                <c:pt idx="164">
                  <c:v>-2.996399998664856E-3</c:v>
                </c:pt>
                <c:pt idx="166">
                  <c:v>-4.4191999986651354E-3</c:v>
                </c:pt>
                <c:pt idx="168">
                  <c:v>-4.9171999999089167E-3</c:v>
                </c:pt>
                <c:pt idx="169">
                  <c:v>-4.1950000013457611E-3</c:v>
                </c:pt>
                <c:pt idx="171">
                  <c:v>-1.5472000013687648E-3</c:v>
                </c:pt>
                <c:pt idx="174">
                  <c:v>-1.2540000025182962E-3</c:v>
                </c:pt>
                <c:pt idx="177">
                  <c:v>-3.8759999733883888E-4</c:v>
                </c:pt>
                <c:pt idx="179">
                  <c:v>-3.8020999927539378E-3</c:v>
                </c:pt>
                <c:pt idx="181">
                  <c:v>5.2519999735523015E-4</c:v>
                </c:pt>
                <c:pt idx="182">
                  <c:v>3.2081000026664697E-3</c:v>
                </c:pt>
                <c:pt idx="185">
                  <c:v>-1.5882000006968156E-3</c:v>
                </c:pt>
                <c:pt idx="186">
                  <c:v>-1.2305999989621341E-3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FB1-41A4-9729-B21658FFE8AE}"/>
            </c:ext>
          </c:extLst>
        </c:ser>
        <c:ser>
          <c:idx val="8"/>
          <c:order val="7"/>
          <c:tx>
            <c:strRef>
              <c:f>'A (old)'!$P$20</c:f>
              <c:strCache>
                <c:ptCount val="1"/>
                <c:pt idx="0">
                  <c:v>Lin Fit2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(old)'!$P$21:$P$986</c:f>
              <c:numCache>
                <c:formatCode>General</c:formatCode>
                <c:ptCount val="966"/>
                <c:pt idx="0">
                  <c:v>1.6169553138597449E-2</c:v>
                </c:pt>
                <c:pt idx="1">
                  <c:v>1.5136442406419828E-2</c:v>
                </c:pt>
                <c:pt idx="2">
                  <c:v>1.1817713038268609E-2</c:v>
                </c:pt>
                <c:pt idx="3">
                  <c:v>1.0704619539728852E-2</c:v>
                </c:pt>
                <c:pt idx="4">
                  <c:v>1.0692399950423526E-2</c:v>
                </c:pt>
                <c:pt idx="5">
                  <c:v>1.0690178206913465E-2</c:v>
                </c:pt>
                <c:pt idx="6">
                  <c:v>1.0680180361118199E-2</c:v>
                </c:pt>
                <c:pt idx="7">
                  <c:v>1.064352159320222E-2</c:v>
                </c:pt>
                <c:pt idx="8">
                  <c:v>1.0637411798549556E-2</c:v>
                </c:pt>
                <c:pt idx="9">
                  <c:v>1.0625192209244228E-2</c:v>
                </c:pt>
                <c:pt idx="10">
                  <c:v>1.0590755184838308E-2</c:v>
                </c:pt>
                <c:pt idx="11">
                  <c:v>1.0582423646675585E-2</c:v>
                </c:pt>
                <c:pt idx="12">
                  <c:v>1.0140296688173766E-2</c:v>
                </c:pt>
                <c:pt idx="13">
                  <c:v>1.0119745560705717E-2</c:v>
                </c:pt>
                <c:pt idx="14">
                  <c:v>1.0079198741647134E-2</c:v>
                </c:pt>
                <c:pt idx="15">
                  <c:v>1.007308894699447E-2</c:v>
                </c:pt>
                <c:pt idx="16">
                  <c:v>1.0060869357689142E-2</c:v>
                </c:pt>
                <c:pt idx="17">
                  <c:v>1.005475956303648E-2</c:v>
                </c:pt>
                <c:pt idx="18">
                  <c:v>1.0030320384425827E-2</c:v>
                </c:pt>
                <c:pt idx="19">
                  <c:v>1.0011991000467835E-2</c:v>
                </c:pt>
                <c:pt idx="20">
                  <c:v>1.0009769256957776E-2</c:v>
                </c:pt>
                <c:pt idx="21">
                  <c:v>9.8742429028441537E-3</c:v>
                </c:pt>
                <c:pt idx="22">
                  <c:v>9.8536917753761048E-3</c:v>
                </c:pt>
                <c:pt idx="23">
                  <c:v>9.8459156730908957E-3</c:v>
                </c:pt>
                <c:pt idx="24">
                  <c:v>9.8314743402755107E-3</c:v>
                </c:pt>
                <c:pt idx="25">
                  <c:v>9.8275862891329061E-3</c:v>
                </c:pt>
                <c:pt idx="26">
                  <c:v>9.8253645456228469E-3</c:v>
                </c:pt>
                <c:pt idx="27">
                  <c:v>9.7642665990962142E-3</c:v>
                </c:pt>
                <c:pt idx="28">
                  <c:v>9.7459372151382229E-3</c:v>
                </c:pt>
                <c:pt idx="29">
                  <c:v>9.3715734336932161E-3</c:v>
                </c:pt>
                <c:pt idx="30">
                  <c:v>6.7965727055343773E-3</c:v>
                </c:pt>
                <c:pt idx="31">
                  <c:v>6.774355270433784E-3</c:v>
                </c:pt>
                <c:pt idx="32">
                  <c:v>6.5282971766947055E-3</c:v>
                </c:pt>
                <c:pt idx="33">
                  <c:v>6.5121895362467751E-3</c:v>
                </c:pt>
                <c:pt idx="34">
                  <c:v>6.4891389473299092E-3</c:v>
                </c:pt>
                <c:pt idx="35">
                  <c:v>6.483862306493518E-3</c:v>
                </c:pt>
                <c:pt idx="36">
                  <c:v>6.4349839492722112E-3</c:v>
                </c:pt>
                <c:pt idx="37">
                  <c:v>6.2178085211639054E-3</c:v>
                </c:pt>
                <c:pt idx="38">
                  <c:v>6.2017008807159751E-3</c:v>
                </c:pt>
                <c:pt idx="39">
                  <c:v>6.2017008807159751E-3</c:v>
                </c:pt>
                <c:pt idx="40">
                  <c:v>6.1994791372059158E-3</c:v>
                </c:pt>
                <c:pt idx="41">
                  <c:v>5.9600862739970159E-3</c:v>
                </c:pt>
                <c:pt idx="42">
                  <c:v>5.9600862739970159E-3</c:v>
                </c:pt>
                <c:pt idx="43">
                  <c:v>5.8989883274703824E-3</c:v>
                </c:pt>
                <c:pt idx="44">
                  <c:v>5.6795911558520174E-3</c:v>
                </c:pt>
                <c:pt idx="45">
                  <c:v>5.6757031047094137E-3</c:v>
                </c:pt>
                <c:pt idx="46">
                  <c:v>5.6695933100567499E-3</c:v>
                </c:pt>
                <c:pt idx="47">
                  <c:v>5.4263123957052463E-3</c:v>
                </c:pt>
                <c:pt idx="48">
                  <c:v>5.4240906521951871E-3</c:v>
                </c:pt>
                <c:pt idx="49">
                  <c:v>5.4057612682371966E-3</c:v>
                </c:pt>
                <c:pt idx="50">
                  <c:v>5.4035395247271373E-3</c:v>
                </c:pt>
                <c:pt idx="51">
                  <c:v>5.3741014232188506E-3</c:v>
                </c:pt>
                <c:pt idx="52">
                  <c:v>5.1041595867466344E-3</c:v>
                </c:pt>
                <c:pt idx="53">
                  <c:v>4.8558797494974966E-3</c:v>
                </c:pt>
                <c:pt idx="54">
                  <c:v>4.8392166731720514E-3</c:v>
                </c:pt>
                <c:pt idx="55">
                  <c:v>4.8231090327241211E-3</c:v>
                </c:pt>
                <c:pt idx="56">
                  <c:v>4.5487237092317855E-3</c:v>
                </c:pt>
                <c:pt idx="57">
                  <c:v>4.2932232055749552E-3</c:v>
                </c:pt>
                <c:pt idx="58">
                  <c:v>4.271005770474361E-3</c:v>
                </c:pt>
                <c:pt idx="59">
                  <c:v>4.1854686453370749E-3</c:v>
                </c:pt>
                <c:pt idx="60">
                  <c:v>4.0071737286548077E-3</c:v>
                </c:pt>
                <c:pt idx="61">
                  <c:v>3.816659222667215E-3</c:v>
                </c:pt>
                <c:pt idx="62">
                  <c:v>3.6861317914512258E-3</c:v>
                </c:pt>
                <c:pt idx="63">
                  <c:v>3.4650683122003159E-3</c:v>
                </c:pt>
                <c:pt idx="64">
                  <c:v>3.2073460650334264E-3</c:v>
                </c:pt>
                <c:pt idx="65">
                  <c:v>9.278372237124877E-4</c:v>
                </c:pt>
                <c:pt idx="70">
                  <c:v>6.1123877352902399E-4</c:v>
                </c:pt>
                <c:pt idx="72">
                  <c:v>6.1096105559026658E-4</c:v>
                </c:pt>
                <c:pt idx="105">
                  <c:v>-3.2651482156471042E-3</c:v>
                </c:pt>
                <c:pt idx="125">
                  <c:v>-6.9065858286344517E-3</c:v>
                </c:pt>
                <c:pt idx="126">
                  <c:v>-7.4242520664782909E-3</c:v>
                </c:pt>
                <c:pt idx="127">
                  <c:v>-7.7575135929871999E-3</c:v>
                </c:pt>
                <c:pt idx="128">
                  <c:v>-7.7614016441298027E-3</c:v>
                </c:pt>
                <c:pt idx="129">
                  <c:v>-7.93969656081207E-3</c:v>
                </c:pt>
                <c:pt idx="130">
                  <c:v>-7.9435846119546745E-3</c:v>
                </c:pt>
                <c:pt idx="131">
                  <c:v>-7.9619139959126641E-3</c:v>
                </c:pt>
                <c:pt idx="132">
                  <c:v>-7.9785770722381084E-3</c:v>
                </c:pt>
                <c:pt idx="133">
                  <c:v>-7.9935738409310092E-3</c:v>
                </c:pt>
                <c:pt idx="134">
                  <c:v>-8.0007945073387026E-3</c:v>
                </c:pt>
                <c:pt idx="135">
                  <c:v>-8.0096814813789413E-3</c:v>
                </c:pt>
                <c:pt idx="136">
                  <c:v>-8.0099591993176983E-3</c:v>
                </c:pt>
                <c:pt idx="137">
                  <c:v>-8.0107923531339709E-3</c:v>
                </c:pt>
                <c:pt idx="138">
                  <c:v>-8.0213456348067532E-3</c:v>
                </c:pt>
                <c:pt idx="139">
                  <c:v>-8.0219010706842672E-3</c:v>
                </c:pt>
                <c:pt idx="140">
                  <c:v>-8.0274554294594153E-3</c:v>
                </c:pt>
                <c:pt idx="141">
                  <c:v>-8.0343983779283517E-3</c:v>
                </c:pt>
                <c:pt idx="142">
                  <c:v>-8.0518946080700687E-3</c:v>
                </c:pt>
                <c:pt idx="143">
                  <c:v>-8.053560915702614E-3</c:v>
                </c:pt>
                <c:pt idx="144">
                  <c:v>-8.255739575118019E-3</c:v>
                </c:pt>
                <c:pt idx="145">
                  <c:v>-8.2674037285458309E-3</c:v>
                </c:pt>
                <c:pt idx="146">
                  <c:v>-8.54345535967071E-3</c:v>
                </c:pt>
                <c:pt idx="147">
                  <c:v>-8.5601184359961561E-3</c:v>
                </c:pt>
                <c:pt idx="148">
                  <c:v>-8.6162174596251546E-3</c:v>
                </c:pt>
                <c:pt idx="149">
                  <c:v>-8.6473218687659874E-3</c:v>
                </c:pt>
                <c:pt idx="150">
                  <c:v>-8.8161743755305003E-3</c:v>
                </c:pt>
                <c:pt idx="151">
                  <c:v>-8.8195069907955892E-3</c:v>
                </c:pt>
                <c:pt idx="152">
                  <c:v>-8.9539224731541838E-3</c:v>
                </c:pt>
                <c:pt idx="153">
                  <c:v>-9.0977803654305293E-3</c:v>
                </c:pt>
                <c:pt idx="154">
                  <c:v>-9.1305510822039058E-3</c:v>
                </c:pt>
                <c:pt idx="155">
                  <c:v>-9.1472141585293501E-3</c:v>
                </c:pt>
                <c:pt idx="156">
                  <c:v>-9.1527685173044982E-3</c:v>
                </c:pt>
                <c:pt idx="157">
                  <c:v>-9.3943831240234574E-3</c:v>
                </c:pt>
                <c:pt idx="158">
                  <c:v>-9.4135456617977196E-3</c:v>
                </c:pt>
                <c:pt idx="159">
                  <c:v>-9.6554379864554375E-3</c:v>
                </c:pt>
                <c:pt idx="160">
                  <c:v>-9.6882087032288122E-3</c:v>
                </c:pt>
                <c:pt idx="161">
                  <c:v>-9.6898750108613575E-3</c:v>
                </c:pt>
                <c:pt idx="162">
                  <c:v>-9.6904304467388732E-3</c:v>
                </c:pt>
                <c:pt idx="163">
                  <c:v>-9.7531947008980512E-3</c:v>
                </c:pt>
                <c:pt idx="164">
                  <c:v>-9.958705975578545E-3</c:v>
                </c:pt>
                <c:pt idx="165">
                  <c:v>-9.958705975578545E-3</c:v>
                </c:pt>
                <c:pt idx="166">
                  <c:v>-9.9598168473335746E-3</c:v>
                </c:pt>
                <c:pt idx="167">
                  <c:v>-9.9770353595365346E-3</c:v>
                </c:pt>
                <c:pt idx="168">
                  <c:v>-9.9986973587596131E-3</c:v>
                </c:pt>
                <c:pt idx="169">
                  <c:v>-1.0041465921328256E-2</c:v>
                </c:pt>
                <c:pt idx="170">
                  <c:v>-1.0226426068540701E-2</c:v>
                </c:pt>
                <c:pt idx="171">
                  <c:v>-1.0248643503641295E-2</c:v>
                </c:pt>
                <c:pt idx="172">
                  <c:v>-1.0256419605926503E-2</c:v>
                </c:pt>
                <c:pt idx="173">
                  <c:v>-1.0266139733783012E-2</c:v>
                </c:pt>
                <c:pt idx="174">
                  <c:v>-1.0283080528047215E-2</c:v>
                </c:pt>
                <c:pt idx="175">
                  <c:v>-1.0500811392033037E-2</c:v>
                </c:pt>
                <c:pt idx="176">
                  <c:v>-1.0510809237828303E-2</c:v>
                </c:pt>
                <c:pt idx="177">
                  <c:v>-1.0518585340113512E-2</c:v>
                </c:pt>
                <c:pt idx="178">
                  <c:v>-1.054357995460168E-2</c:v>
                </c:pt>
                <c:pt idx="179">
                  <c:v>-1.0792137509789575E-2</c:v>
                </c:pt>
                <c:pt idx="180">
                  <c:v>-1.0796303278870935E-2</c:v>
                </c:pt>
                <c:pt idx="181">
                  <c:v>-1.0878507788743134E-2</c:v>
                </c:pt>
                <c:pt idx="182">
                  <c:v>-1.0879340942559405E-2</c:v>
                </c:pt>
                <c:pt idx="183">
                  <c:v>-1.1059857602751732E-2</c:v>
                </c:pt>
                <c:pt idx="184">
                  <c:v>-1.1078464704648478E-2</c:v>
                </c:pt>
                <c:pt idx="185">
                  <c:v>-1.1395618590709457E-2</c:v>
                </c:pt>
                <c:pt idx="186">
                  <c:v>-1.1626679915755635E-2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FB1-41A4-9729-B21658FFE8AE}"/>
            </c:ext>
          </c:extLst>
        </c:ser>
        <c:ser>
          <c:idx val="9"/>
          <c:order val="8"/>
          <c:tx>
            <c:strRef>
              <c:f>'A (old)'!$R$20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(old)'!$F$21:$F$986</c:f>
              <c:numCache>
                <c:formatCode>General</c:formatCode>
                <c:ptCount val="966"/>
                <c:pt idx="0">
                  <c:v>-28015</c:v>
                </c:pt>
                <c:pt idx="1">
                  <c:v>-26155</c:v>
                </c:pt>
                <c:pt idx="2">
                  <c:v>-20180</c:v>
                </c:pt>
                <c:pt idx="3">
                  <c:v>-18176</c:v>
                </c:pt>
                <c:pt idx="4">
                  <c:v>-18154</c:v>
                </c:pt>
                <c:pt idx="5">
                  <c:v>-18150</c:v>
                </c:pt>
                <c:pt idx="6">
                  <c:v>-18132</c:v>
                </c:pt>
                <c:pt idx="7">
                  <c:v>-18066</c:v>
                </c:pt>
                <c:pt idx="8">
                  <c:v>-18055</c:v>
                </c:pt>
                <c:pt idx="9">
                  <c:v>-18033</c:v>
                </c:pt>
                <c:pt idx="10">
                  <c:v>-17971</c:v>
                </c:pt>
                <c:pt idx="11">
                  <c:v>-17956</c:v>
                </c:pt>
                <c:pt idx="12">
                  <c:v>-17160</c:v>
                </c:pt>
                <c:pt idx="13">
                  <c:v>-17123</c:v>
                </c:pt>
                <c:pt idx="14">
                  <c:v>-17050</c:v>
                </c:pt>
                <c:pt idx="15">
                  <c:v>-17039</c:v>
                </c:pt>
                <c:pt idx="16">
                  <c:v>-17017</c:v>
                </c:pt>
                <c:pt idx="17">
                  <c:v>-17006</c:v>
                </c:pt>
                <c:pt idx="18">
                  <c:v>-16962</c:v>
                </c:pt>
                <c:pt idx="19">
                  <c:v>-16929</c:v>
                </c:pt>
                <c:pt idx="20">
                  <c:v>-16925</c:v>
                </c:pt>
                <c:pt idx="21">
                  <c:v>-16681</c:v>
                </c:pt>
                <c:pt idx="22">
                  <c:v>-16644</c:v>
                </c:pt>
                <c:pt idx="23">
                  <c:v>-16630</c:v>
                </c:pt>
                <c:pt idx="24">
                  <c:v>-16604</c:v>
                </c:pt>
                <c:pt idx="25">
                  <c:v>-16597</c:v>
                </c:pt>
                <c:pt idx="26">
                  <c:v>-16593</c:v>
                </c:pt>
                <c:pt idx="27">
                  <c:v>-16483</c:v>
                </c:pt>
                <c:pt idx="28">
                  <c:v>-16450</c:v>
                </c:pt>
                <c:pt idx="29">
                  <c:v>-15776</c:v>
                </c:pt>
                <c:pt idx="30">
                  <c:v>-11140</c:v>
                </c:pt>
                <c:pt idx="31">
                  <c:v>-11100</c:v>
                </c:pt>
                <c:pt idx="32">
                  <c:v>-10657</c:v>
                </c:pt>
                <c:pt idx="33">
                  <c:v>-10628</c:v>
                </c:pt>
                <c:pt idx="34">
                  <c:v>-10586.5</c:v>
                </c:pt>
                <c:pt idx="35">
                  <c:v>-10577</c:v>
                </c:pt>
                <c:pt idx="36">
                  <c:v>-10489</c:v>
                </c:pt>
                <c:pt idx="37">
                  <c:v>-10098</c:v>
                </c:pt>
                <c:pt idx="38">
                  <c:v>-10069</c:v>
                </c:pt>
                <c:pt idx="39">
                  <c:v>-10069</c:v>
                </c:pt>
                <c:pt idx="40">
                  <c:v>-10065</c:v>
                </c:pt>
                <c:pt idx="41">
                  <c:v>-9634</c:v>
                </c:pt>
                <c:pt idx="42">
                  <c:v>-9634</c:v>
                </c:pt>
                <c:pt idx="43">
                  <c:v>-9524</c:v>
                </c:pt>
                <c:pt idx="44">
                  <c:v>-9129</c:v>
                </c:pt>
                <c:pt idx="45">
                  <c:v>-9122</c:v>
                </c:pt>
                <c:pt idx="46">
                  <c:v>-9111</c:v>
                </c:pt>
                <c:pt idx="47">
                  <c:v>-8673</c:v>
                </c:pt>
                <c:pt idx="48">
                  <c:v>-8669</c:v>
                </c:pt>
                <c:pt idx="49">
                  <c:v>-8636</c:v>
                </c:pt>
                <c:pt idx="50">
                  <c:v>-8632</c:v>
                </c:pt>
                <c:pt idx="51">
                  <c:v>-8579</c:v>
                </c:pt>
                <c:pt idx="52">
                  <c:v>-8093</c:v>
                </c:pt>
                <c:pt idx="53">
                  <c:v>-7646</c:v>
                </c:pt>
                <c:pt idx="54">
                  <c:v>-7616</c:v>
                </c:pt>
                <c:pt idx="55">
                  <c:v>-7587</c:v>
                </c:pt>
                <c:pt idx="56">
                  <c:v>-7093</c:v>
                </c:pt>
                <c:pt idx="57">
                  <c:v>-6633</c:v>
                </c:pt>
                <c:pt idx="58">
                  <c:v>-6593</c:v>
                </c:pt>
                <c:pt idx="59">
                  <c:v>-6439</c:v>
                </c:pt>
                <c:pt idx="60">
                  <c:v>-6118</c:v>
                </c:pt>
                <c:pt idx="61">
                  <c:v>-5775</c:v>
                </c:pt>
                <c:pt idx="62">
                  <c:v>-5540</c:v>
                </c:pt>
                <c:pt idx="63">
                  <c:v>-5142</c:v>
                </c:pt>
                <c:pt idx="64">
                  <c:v>-4678</c:v>
                </c:pt>
                <c:pt idx="65">
                  <c:v>-574</c:v>
                </c:pt>
                <c:pt idx="66">
                  <c:v>-36</c:v>
                </c:pt>
                <c:pt idx="67">
                  <c:v>-36</c:v>
                </c:pt>
                <c:pt idx="68">
                  <c:v>-15</c:v>
                </c:pt>
                <c:pt idx="69">
                  <c:v>-4</c:v>
                </c:pt>
                <c:pt idx="70">
                  <c:v>-4</c:v>
                </c:pt>
                <c:pt idx="71">
                  <c:v>-3.5</c:v>
                </c:pt>
                <c:pt idx="72">
                  <c:v>-3.5</c:v>
                </c:pt>
                <c:pt idx="73">
                  <c:v>0</c:v>
                </c:pt>
                <c:pt idx="74">
                  <c:v>39.5</c:v>
                </c:pt>
                <c:pt idx="75">
                  <c:v>43.5</c:v>
                </c:pt>
                <c:pt idx="76">
                  <c:v>955</c:v>
                </c:pt>
                <c:pt idx="77">
                  <c:v>981</c:v>
                </c:pt>
                <c:pt idx="78">
                  <c:v>988</c:v>
                </c:pt>
                <c:pt idx="79">
                  <c:v>1606</c:v>
                </c:pt>
                <c:pt idx="80">
                  <c:v>1997</c:v>
                </c:pt>
                <c:pt idx="81">
                  <c:v>2026</c:v>
                </c:pt>
                <c:pt idx="82">
                  <c:v>2070</c:v>
                </c:pt>
                <c:pt idx="83">
                  <c:v>2505</c:v>
                </c:pt>
                <c:pt idx="84">
                  <c:v>2969</c:v>
                </c:pt>
                <c:pt idx="85">
                  <c:v>3454</c:v>
                </c:pt>
                <c:pt idx="86">
                  <c:v>3454</c:v>
                </c:pt>
                <c:pt idx="87">
                  <c:v>3483</c:v>
                </c:pt>
                <c:pt idx="88">
                  <c:v>4061</c:v>
                </c:pt>
                <c:pt idx="89">
                  <c:v>4486</c:v>
                </c:pt>
                <c:pt idx="90">
                  <c:v>4503</c:v>
                </c:pt>
                <c:pt idx="91">
                  <c:v>4525</c:v>
                </c:pt>
                <c:pt idx="92">
                  <c:v>4983</c:v>
                </c:pt>
                <c:pt idx="93">
                  <c:v>4983</c:v>
                </c:pt>
                <c:pt idx="94">
                  <c:v>5022</c:v>
                </c:pt>
                <c:pt idx="95">
                  <c:v>5026</c:v>
                </c:pt>
                <c:pt idx="96">
                  <c:v>5066</c:v>
                </c:pt>
                <c:pt idx="97">
                  <c:v>5479</c:v>
                </c:pt>
                <c:pt idx="98">
                  <c:v>5479</c:v>
                </c:pt>
                <c:pt idx="99">
                  <c:v>5480</c:v>
                </c:pt>
                <c:pt idx="100">
                  <c:v>5546</c:v>
                </c:pt>
                <c:pt idx="101">
                  <c:v>5550</c:v>
                </c:pt>
                <c:pt idx="102">
                  <c:v>6115</c:v>
                </c:pt>
                <c:pt idx="103">
                  <c:v>6594</c:v>
                </c:pt>
                <c:pt idx="104">
                  <c:v>6975</c:v>
                </c:pt>
                <c:pt idx="105">
                  <c:v>6975</c:v>
                </c:pt>
                <c:pt idx="106">
                  <c:v>6975</c:v>
                </c:pt>
                <c:pt idx="107">
                  <c:v>7515</c:v>
                </c:pt>
                <c:pt idx="108">
                  <c:v>7527</c:v>
                </c:pt>
                <c:pt idx="109">
                  <c:v>7527</c:v>
                </c:pt>
                <c:pt idx="110">
                  <c:v>10988</c:v>
                </c:pt>
                <c:pt idx="111">
                  <c:v>10988</c:v>
                </c:pt>
                <c:pt idx="112">
                  <c:v>11021</c:v>
                </c:pt>
                <c:pt idx="113">
                  <c:v>11021</c:v>
                </c:pt>
                <c:pt idx="114">
                  <c:v>11131</c:v>
                </c:pt>
                <c:pt idx="115">
                  <c:v>11131</c:v>
                </c:pt>
                <c:pt idx="116">
                  <c:v>11905</c:v>
                </c:pt>
                <c:pt idx="117">
                  <c:v>11905</c:v>
                </c:pt>
                <c:pt idx="118">
                  <c:v>12041</c:v>
                </c:pt>
                <c:pt idx="119">
                  <c:v>12041</c:v>
                </c:pt>
                <c:pt idx="120">
                  <c:v>12589</c:v>
                </c:pt>
                <c:pt idx="121">
                  <c:v>12589</c:v>
                </c:pt>
                <c:pt idx="122">
                  <c:v>12603</c:v>
                </c:pt>
                <c:pt idx="123">
                  <c:v>13038</c:v>
                </c:pt>
                <c:pt idx="124">
                  <c:v>13520</c:v>
                </c:pt>
                <c:pt idx="125">
                  <c:v>13531</c:v>
                </c:pt>
                <c:pt idx="126">
                  <c:v>14463</c:v>
                </c:pt>
                <c:pt idx="127">
                  <c:v>15063</c:v>
                </c:pt>
                <c:pt idx="128">
                  <c:v>15070</c:v>
                </c:pt>
                <c:pt idx="129">
                  <c:v>15391</c:v>
                </c:pt>
                <c:pt idx="130">
                  <c:v>15398</c:v>
                </c:pt>
                <c:pt idx="131">
                  <c:v>15431</c:v>
                </c:pt>
                <c:pt idx="132">
                  <c:v>15461</c:v>
                </c:pt>
                <c:pt idx="133">
                  <c:v>15488</c:v>
                </c:pt>
                <c:pt idx="134">
                  <c:v>15501</c:v>
                </c:pt>
                <c:pt idx="135">
                  <c:v>15517</c:v>
                </c:pt>
                <c:pt idx="136">
                  <c:v>15517.5</c:v>
                </c:pt>
                <c:pt idx="137">
                  <c:v>15519</c:v>
                </c:pt>
                <c:pt idx="138">
                  <c:v>15538</c:v>
                </c:pt>
                <c:pt idx="139">
                  <c:v>15539</c:v>
                </c:pt>
                <c:pt idx="140">
                  <c:v>15549</c:v>
                </c:pt>
                <c:pt idx="141">
                  <c:v>15561.5</c:v>
                </c:pt>
                <c:pt idx="142">
                  <c:v>15593</c:v>
                </c:pt>
                <c:pt idx="143">
                  <c:v>15596</c:v>
                </c:pt>
                <c:pt idx="144">
                  <c:v>15960</c:v>
                </c:pt>
                <c:pt idx="145">
                  <c:v>15981</c:v>
                </c:pt>
                <c:pt idx="146">
                  <c:v>16478</c:v>
                </c:pt>
                <c:pt idx="147">
                  <c:v>16508</c:v>
                </c:pt>
                <c:pt idx="148">
                  <c:v>16609</c:v>
                </c:pt>
                <c:pt idx="149">
                  <c:v>16665</c:v>
                </c:pt>
                <c:pt idx="150">
                  <c:v>16969</c:v>
                </c:pt>
                <c:pt idx="151">
                  <c:v>16975</c:v>
                </c:pt>
                <c:pt idx="152">
                  <c:v>17217</c:v>
                </c:pt>
                <c:pt idx="153">
                  <c:v>17476</c:v>
                </c:pt>
                <c:pt idx="154">
                  <c:v>17535</c:v>
                </c:pt>
                <c:pt idx="155">
                  <c:v>17565</c:v>
                </c:pt>
                <c:pt idx="156">
                  <c:v>17575</c:v>
                </c:pt>
                <c:pt idx="157">
                  <c:v>18010</c:v>
                </c:pt>
                <c:pt idx="158">
                  <c:v>18044.5</c:v>
                </c:pt>
                <c:pt idx="159">
                  <c:v>18480</c:v>
                </c:pt>
                <c:pt idx="160">
                  <c:v>18539</c:v>
                </c:pt>
                <c:pt idx="161">
                  <c:v>18542</c:v>
                </c:pt>
                <c:pt idx="162">
                  <c:v>18543</c:v>
                </c:pt>
                <c:pt idx="163">
                  <c:v>18656</c:v>
                </c:pt>
                <c:pt idx="164">
                  <c:v>19026</c:v>
                </c:pt>
                <c:pt idx="165">
                  <c:v>19026</c:v>
                </c:pt>
                <c:pt idx="166">
                  <c:v>19028</c:v>
                </c:pt>
                <c:pt idx="167">
                  <c:v>19059</c:v>
                </c:pt>
                <c:pt idx="168">
                  <c:v>19098</c:v>
                </c:pt>
                <c:pt idx="169">
                  <c:v>19175</c:v>
                </c:pt>
                <c:pt idx="170">
                  <c:v>19508</c:v>
                </c:pt>
                <c:pt idx="171">
                  <c:v>19548</c:v>
                </c:pt>
                <c:pt idx="172">
                  <c:v>19562</c:v>
                </c:pt>
                <c:pt idx="173">
                  <c:v>19579.5</c:v>
                </c:pt>
                <c:pt idx="174">
                  <c:v>19610</c:v>
                </c:pt>
                <c:pt idx="175">
                  <c:v>20002</c:v>
                </c:pt>
                <c:pt idx="176">
                  <c:v>20020</c:v>
                </c:pt>
                <c:pt idx="177">
                  <c:v>20034</c:v>
                </c:pt>
                <c:pt idx="178">
                  <c:v>20079</c:v>
                </c:pt>
                <c:pt idx="179">
                  <c:v>20526.5</c:v>
                </c:pt>
                <c:pt idx="180">
                  <c:v>20534</c:v>
                </c:pt>
                <c:pt idx="181">
                  <c:v>20682</c:v>
                </c:pt>
                <c:pt idx="182">
                  <c:v>20683.5</c:v>
                </c:pt>
                <c:pt idx="183">
                  <c:v>21008.5</c:v>
                </c:pt>
                <c:pt idx="184">
                  <c:v>21042</c:v>
                </c:pt>
                <c:pt idx="185">
                  <c:v>21613</c:v>
                </c:pt>
                <c:pt idx="186">
                  <c:v>22029</c:v>
                </c:pt>
              </c:numCache>
            </c:numRef>
          </c:xVal>
          <c:yVal>
            <c:numRef>
              <c:f>'A (old)'!$R$21:$R$986</c:f>
              <c:numCache>
                <c:formatCode>General</c:formatCode>
                <c:ptCount val="966"/>
                <c:pt idx="66">
                  <c:v>-0.15838959999382496</c:v>
                </c:pt>
                <c:pt idx="67">
                  <c:v>-0.15838959999382496</c:v>
                </c:pt>
                <c:pt idx="69">
                  <c:v>-4.6054399994318374E-2</c:v>
                </c:pt>
                <c:pt idx="74">
                  <c:v>-1.9050299997616094E-2</c:v>
                </c:pt>
                <c:pt idx="75">
                  <c:v>-1.8195900003775023E-2</c:v>
                </c:pt>
                <c:pt idx="147">
                  <c:v>0.1384087999977055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FB1-41A4-9729-B21658FFE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158880"/>
        <c:axId val="1"/>
      </c:scatterChart>
      <c:valAx>
        <c:axId val="782158880"/>
        <c:scaling>
          <c:orientation val="minMax"/>
          <c:max val="25000"/>
          <c:min val="-3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63826815642458101"/>
              <c:y val="0.869426751592356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2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7486033519553071E-2"/>
              <c:y val="0.375796178343949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1588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273743016759776"/>
          <c:y val="0.91719745222929938"/>
          <c:w val="0.89245810055865915"/>
          <c:h val="0.980891719745222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85725</xdr:rowOff>
    </xdr:from>
    <xdr:to>
      <xdr:col>16</xdr:col>
      <xdr:colOff>533400</xdr:colOff>
      <xdr:row>18</xdr:row>
      <xdr:rowOff>28575</xdr:rowOff>
    </xdr:to>
    <xdr:graphicFrame macro="">
      <xdr:nvGraphicFramePr>
        <xdr:cNvPr id="1033" name="Chart 2">
          <a:extLst>
            <a:ext uri="{FF2B5EF4-FFF2-40B4-BE49-F238E27FC236}">
              <a16:creationId xmlns:a16="http://schemas.microsoft.com/office/drawing/2014/main" id="{5C847D88-9145-6ECA-F43C-23DD8D793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647699</xdr:colOff>
      <xdr:row>0</xdr:row>
      <xdr:rowOff>66675</xdr:rowOff>
    </xdr:from>
    <xdr:to>
      <xdr:col>26</xdr:col>
      <xdr:colOff>114299</xdr:colOff>
      <xdr:row>18</xdr:row>
      <xdr:rowOff>9525</xdr:rowOff>
    </xdr:to>
    <xdr:graphicFrame macro="">
      <xdr:nvGraphicFramePr>
        <xdr:cNvPr id="1034" name="Chart 4">
          <a:extLst>
            <a:ext uri="{FF2B5EF4-FFF2-40B4-BE49-F238E27FC236}">
              <a16:creationId xmlns:a16="http://schemas.microsoft.com/office/drawing/2014/main" id="{C97638B7-400A-D114-8F4E-D2B89D67B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485775</xdr:colOff>
      <xdr:row>20</xdr:row>
      <xdr:rowOff>133350</xdr:rowOff>
    </xdr:from>
    <xdr:to>
      <xdr:col>27</xdr:col>
      <xdr:colOff>590550</xdr:colOff>
      <xdr:row>39</xdr:row>
      <xdr:rowOff>104775</xdr:rowOff>
    </xdr:to>
    <xdr:graphicFrame macro="">
      <xdr:nvGraphicFramePr>
        <xdr:cNvPr id="50186" name="Chart 1">
          <a:extLst>
            <a:ext uri="{FF2B5EF4-FFF2-40B4-BE49-F238E27FC236}">
              <a16:creationId xmlns:a16="http://schemas.microsoft.com/office/drawing/2014/main" id="{13371FE8-6483-B6A7-3737-0D5FC201F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0</xdr:row>
      <xdr:rowOff>76200</xdr:rowOff>
    </xdr:from>
    <xdr:to>
      <xdr:col>16</xdr:col>
      <xdr:colOff>628650</xdr:colOff>
      <xdr:row>18</xdr:row>
      <xdr:rowOff>28575</xdr:rowOff>
    </xdr:to>
    <xdr:graphicFrame macro="">
      <xdr:nvGraphicFramePr>
        <xdr:cNvPr id="50187" name="Chart 2">
          <a:extLst>
            <a:ext uri="{FF2B5EF4-FFF2-40B4-BE49-F238E27FC236}">
              <a16:creationId xmlns:a16="http://schemas.microsoft.com/office/drawing/2014/main" id="{D6312459-B1E2-CB03-720D-D84C06B9B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228600</xdr:colOff>
      <xdr:row>0</xdr:row>
      <xdr:rowOff>57150</xdr:rowOff>
    </xdr:from>
    <xdr:to>
      <xdr:col>27</xdr:col>
      <xdr:colOff>76200</xdr:colOff>
      <xdr:row>18</xdr:row>
      <xdr:rowOff>85725</xdr:rowOff>
    </xdr:to>
    <xdr:graphicFrame macro="">
      <xdr:nvGraphicFramePr>
        <xdr:cNvPr id="50188" name="Chart 3">
          <a:extLst>
            <a:ext uri="{FF2B5EF4-FFF2-40B4-BE49-F238E27FC236}">
              <a16:creationId xmlns:a16="http://schemas.microsoft.com/office/drawing/2014/main" id="{9BC99A96-62B4-E4FC-EA83-BC12C1E6D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0</xdr:row>
      <xdr:rowOff>9525</xdr:rowOff>
    </xdr:from>
    <xdr:to>
      <xdr:col>18</xdr:col>
      <xdr:colOff>323850</xdr:colOff>
      <xdr:row>17</xdr:row>
      <xdr:rowOff>123825</xdr:rowOff>
    </xdr:to>
    <xdr:graphicFrame macro="">
      <xdr:nvGraphicFramePr>
        <xdr:cNvPr id="52231" name="Chart 1">
          <a:extLst>
            <a:ext uri="{FF2B5EF4-FFF2-40B4-BE49-F238E27FC236}">
              <a16:creationId xmlns:a16="http://schemas.microsoft.com/office/drawing/2014/main" id="{EDF03148-3A8B-79AC-4586-69E07AADD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352425</xdr:colOff>
      <xdr:row>0</xdr:row>
      <xdr:rowOff>0</xdr:rowOff>
    </xdr:from>
    <xdr:to>
      <xdr:col>28</xdr:col>
      <xdr:colOff>314325</xdr:colOff>
      <xdr:row>17</xdr:row>
      <xdr:rowOff>123825</xdr:rowOff>
    </xdr:to>
    <xdr:graphicFrame macro="">
      <xdr:nvGraphicFramePr>
        <xdr:cNvPr id="52232" name="Chart 2">
          <a:extLst>
            <a:ext uri="{FF2B5EF4-FFF2-40B4-BE49-F238E27FC236}">
              <a16:creationId xmlns:a16="http://schemas.microsoft.com/office/drawing/2014/main" id="{3878ABE6-92FC-BD00-A6B3-013A063101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Relationship Id="rId4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v-astro.de/sfs/BAVM_link.php?BAVMnr=60" TargetMode="External"/><Relationship Id="rId18" Type="http://schemas.openxmlformats.org/officeDocument/2006/relationships/hyperlink" Target="http://www.bav-astro.de/sfs/BAVM_link.php?BAVMnr=62" TargetMode="External"/><Relationship Id="rId26" Type="http://schemas.openxmlformats.org/officeDocument/2006/relationships/hyperlink" Target="http://www.konkoly.hu/cgi-bin/IBVS?5067" TargetMode="External"/><Relationship Id="rId39" Type="http://schemas.openxmlformats.org/officeDocument/2006/relationships/hyperlink" Target="http://www.konkoly.hu/cgi-bin/IBVS?5251" TargetMode="External"/><Relationship Id="rId21" Type="http://schemas.openxmlformats.org/officeDocument/2006/relationships/hyperlink" Target="http://www.bav-astro.de/sfs/BAVM_link.php?BAVMnr=68" TargetMode="External"/><Relationship Id="rId34" Type="http://schemas.openxmlformats.org/officeDocument/2006/relationships/hyperlink" Target="http://www.konkoly.hu/cgi-bin/IBVS?5251" TargetMode="External"/><Relationship Id="rId42" Type="http://schemas.openxmlformats.org/officeDocument/2006/relationships/hyperlink" Target="http://www.konkoly.hu/cgi-bin/IBVS?5676" TargetMode="External"/><Relationship Id="rId47" Type="http://schemas.openxmlformats.org/officeDocument/2006/relationships/hyperlink" Target="http://var.astro.cz/oejv/issues/oejv0074.pdf" TargetMode="External"/><Relationship Id="rId50" Type="http://schemas.openxmlformats.org/officeDocument/2006/relationships/hyperlink" Target="http://www.bav-astro.de/sfs/BAVM_link.php?BAVMnr=203" TargetMode="External"/><Relationship Id="rId55" Type="http://schemas.openxmlformats.org/officeDocument/2006/relationships/hyperlink" Target="http://www.konkoly.hu/cgi-bin/IBVS?5917" TargetMode="External"/><Relationship Id="rId63" Type="http://schemas.openxmlformats.org/officeDocument/2006/relationships/hyperlink" Target="http://www.bav-astro.de/sfs/BAVM_link.php?BAVMnr=214" TargetMode="External"/><Relationship Id="rId68" Type="http://schemas.openxmlformats.org/officeDocument/2006/relationships/hyperlink" Target="http://www.bav-astro.de/sfs/BAVM_link.php?BAVMnr=225" TargetMode="External"/><Relationship Id="rId7" Type="http://schemas.openxmlformats.org/officeDocument/2006/relationships/hyperlink" Target="http://www.konkoly.hu/cgi-bin/IBVS?1200" TargetMode="External"/><Relationship Id="rId71" Type="http://schemas.openxmlformats.org/officeDocument/2006/relationships/hyperlink" Target="http://www.konkoly.hu/cgi-bin/IBVS?6029" TargetMode="External"/><Relationship Id="rId2" Type="http://schemas.openxmlformats.org/officeDocument/2006/relationships/hyperlink" Target="http://www.konkoly.hu/cgi-bin/IBVS?636" TargetMode="External"/><Relationship Id="rId16" Type="http://schemas.openxmlformats.org/officeDocument/2006/relationships/hyperlink" Target="http://www.bav-astro.de/sfs/BAVM_link.php?BAVMnr=60" TargetMode="External"/><Relationship Id="rId29" Type="http://schemas.openxmlformats.org/officeDocument/2006/relationships/hyperlink" Target="http://www.konkoly.hu/cgi-bin/IBVS?5583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konkoly.hu/cgi-bin/IBVS?775" TargetMode="External"/><Relationship Id="rId11" Type="http://schemas.openxmlformats.org/officeDocument/2006/relationships/hyperlink" Target="http://www.konkoly.hu/cgi-bin/IBVS?2793" TargetMode="External"/><Relationship Id="rId24" Type="http://schemas.openxmlformats.org/officeDocument/2006/relationships/hyperlink" Target="http://www.bav-astro.de/sfs/BAVM_link.php?BAVMnr=90" TargetMode="External"/><Relationship Id="rId32" Type="http://schemas.openxmlformats.org/officeDocument/2006/relationships/hyperlink" Target="http://www.konkoly.hu/cgi-bin/IBVS?5067" TargetMode="External"/><Relationship Id="rId37" Type="http://schemas.openxmlformats.org/officeDocument/2006/relationships/hyperlink" Target="http://www.konkoly.hu/cgi-bin/IBVS?5251" TargetMode="External"/><Relationship Id="rId40" Type="http://schemas.openxmlformats.org/officeDocument/2006/relationships/hyperlink" Target="http://vsolj.cetus-net.org/no40.pdf" TargetMode="External"/><Relationship Id="rId45" Type="http://schemas.openxmlformats.org/officeDocument/2006/relationships/hyperlink" Target="http://www.bav-astro.de/sfs/BAVM_link.php?BAVMnr=173" TargetMode="External"/><Relationship Id="rId53" Type="http://schemas.openxmlformats.org/officeDocument/2006/relationships/hyperlink" Target="http://www.bav-astro.de/sfs/BAVM_link.php?BAVMnr=186" TargetMode="External"/><Relationship Id="rId58" Type="http://schemas.openxmlformats.org/officeDocument/2006/relationships/hyperlink" Target="http://www.aavso.org/sites/default/files/jaavso/v36n2/186.pdf" TargetMode="External"/><Relationship Id="rId66" Type="http://schemas.openxmlformats.org/officeDocument/2006/relationships/hyperlink" Target="http://www.bav-astro.de/sfs/BAVM_link.php?BAVMnr=225" TargetMode="External"/><Relationship Id="rId5" Type="http://schemas.openxmlformats.org/officeDocument/2006/relationships/hyperlink" Target="http://www.konkoly.hu/cgi-bin/IBVS?775" TargetMode="External"/><Relationship Id="rId15" Type="http://schemas.openxmlformats.org/officeDocument/2006/relationships/hyperlink" Target="http://www.bav-astro.de/sfs/BAVM_link.php?BAVMnr=60" TargetMode="External"/><Relationship Id="rId23" Type="http://schemas.openxmlformats.org/officeDocument/2006/relationships/hyperlink" Target="http://www.bav-astro.de/sfs/BAVM_link.php?BAVMnr=90" TargetMode="External"/><Relationship Id="rId28" Type="http://schemas.openxmlformats.org/officeDocument/2006/relationships/hyperlink" Target="http://www.konkoly.hu/cgi-bin/IBVS?5067" TargetMode="External"/><Relationship Id="rId36" Type="http://schemas.openxmlformats.org/officeDocument/2006/relationships/hyperlink" Target="http://www.konkoly.hu/cgi-bin/IBVS?5251" TargetMode="External"/><Relationship Id="rId49" Type="http://schemas.openxmlformats.org/officeDocument/2006/relationships/hyperlink" Target="http://var.astro.cz/oejv/issues/oejv0074.pdf" TargetMode="External"/><Relationship Id="rId57" Type="http://schemas.openxmlformats.org/officeDocument/2006/relationships/hyperlink" Target="http://www.bav-astro.de/sfs/BAVM_link.php?BAVMnr=209" TargetMode="External"/><Relationship Id="rId61" Type="http://schemas.openxmlformats.org/officeDocument/2006/relationships/hyperlink" Target="http://www.konkoly.hu/cgi-bin/IBVS?5894" TargetMode="External"/><Relationship Id="rId10" Type="http://schemas.openxmlformats.org/officeDocument/2006/relationships/hyperlink" Target="http://www.konkoly.hu/cgi-bin/IBVS?2159" TargetMode="External"/><Relationship Id="rId19" Type="http://schemas.openxmlformats.org/officeDocument/2006/relationships/hyperlink" Target="http://www.bav-astro.de/sfs/BAVM_link.php?BAVMnr=68" TargetMode="External"/><Relationship Id="rId31" Type="http://schemas.openxmlformats.org/officeDocument/2006/relationships/hyperlink" Target="http://www.konkoly.hu/cgi-bin/IBVS?5583" TargetMode="External"/><Relationship Id="rId44" Type="http://schemas.openxmlformats.org/officeDocument/2006/relationships/hyperlink" Target="http://www.bav-astro.de/sfs/BAVM_link.php?BAVMnr=173" TargetMode="External"/><Relationship Id="rId52" Type="http://schemas.openxmlformats.org/officeDocument/2006/relationships/hyperlink" Target="http://www.konkoly.hu/cgi-bin/IBVS?5820" TargetMode="External"/><Relationship Id="rId60" Type="http://schemas.openxmlformats.org/officeDocument/2006/relationships/hyperlink" Target="http://www.bav-astro.de/sfs/BAVM_link.php?BAVMnr=214" TargetMode="External"/><Relationship Id="rId65" Type="http://schemas.openxmlformats.org/officeDocument/2006/relationships/hyperlink" Target="http://www.konkoly.hu/cgi-bin/IBVS?5988" TargetMode="External"/><Relationship Id="rId4" Type="http://schemas.openxmlformats.org/officeDocument/2006/relationships/hyperlink" Target="http://www.konkoly.hu/cgi-bin/IBVS?775" TargetMode="External"/><Relationship Id="rId9" Type="http://schemas.openxmlformats.org/officeDocument/2006/relationships/hyperlink" Target="http://www.konkoly.hu/cgi-bin/IBVS?2159" TargetMode="External"/><Relationship Id="rId14" Type="http://schemas.openxmlformats.org/officeDocument/2006/relationships/hyperlink" Target="http://www.bav-astro.de/sfs/BAVM_link.php?BAVMnr=60" TargetMode="External"/><Relationship Id="rId22" Type="http://schemas.openxmlformats.org/officeDocument/2006/relationships/hyperlink" Target="http://www.bav-astro.de/sfs/BAVM_link.php?BAVMnr=68" TargetMode="External"/><Relationship Id="rId27" Type="http://schemas.openxmlformats.org/officeDocument/2006/relationships/hyperlink" Target="http://www.konkoly.hu/cgi-bin/IBVS?5251" TargetMode="External"/><Relationship Id="rId30" Type="http://schemas.openxmlformats.org/officeDocument/2006/relationships/hyperlink" Target="http://www.konkoly.hu/cgi-bin/IBVS?5067" TargetMode="External"/><Relationship Id="rId35" Type="http://schemas.openxmlformats.org/officeDocument/2006/relationships/hyperlink" Target="http://www.konkoly.hu/cgi-bin/IBVS?5583" TargetMode="External"/><Relationship Id="rId43" Type="http://schemas.openxmlformats.org/officeDocument/2006/relationships/hyperlink" Target="http://vsolj.cetus-net.org/no43.pdf" TargetMode="External"/><Relationship Id="rId48" Type="http://schemas.openxmlformats.org/officeDocument/2006/relationships/hyperlink" Target="http://vsolj.cetus-net.org/no44.pdf" TargetMode="External"/><Relationship Id="rId56" Type="http://schemas.openxmlformats.org/officeDocument/2006/relationships/hyperlink" Target="http://www.aavso.org/sites/default/files/jaavso/v36n2/186.pdf" TargetMode="External"/><Relationship Id="rId64" Type="http://schemas.openxmlformats.org/officeDocument/2006/relationships/hyperlink" Target="http://www.bav-astro.de/sfs/BAVM_link.php?BAVMnr=214" TargetMode="External"/><Relationship Id="rId69" Type="http://schemas.openxmlformats.org/officeDocument/2006/relationships/hyperlink" Target="http://www.bav-astro.de/sfs/BAVM_link.php?BAVMnr=225" TargetMode="External"/><Relationship Id="rId8" Type="http://schemas.openxmlformats.org/officeDocument/2006/relationships/hyperlink" Target="http://www.konkoly.hu/cgi-bin/IBVS?1751" TargetMode="External"/><Relationship Id="rId51" Type="http://schemas.openxmlformats.org/officeDocument/2006/relationships/hyperlink" Target="http://www.bav-astro.de/sfs/BAVM_link.php?BAVMnr=178" TargetMode="External"/><Relationship Id="rId3" Type="http://schemas.openxmlformats.org/officeDocument/2006/relationships/hyperlink" Target="http://www.konkoly.hu/cgi-bin/IBVS?636" TargetMode="External"/><Relationship Id="rId12" Type="http://schemas.openxmlformats.org/officeDocument/2006/relationships/hyperlink" Target="http://www.bav-astro.de/sfs/BAVM_link.php?BAVMnr=38" TargetMode="External"/><Relationship Id="rId17" Type="http://schemas.openxmlformats.org/officeDocument/2006/relationships/hyperlink" Target="http://www.bav-astro.de/sfs/BAVM_link.php?BAVMnr=62" TargetMode="External"/><Relationship Id="rId25" Type="http://schemas.openxmlformats.org/officeDocument/2006/relationships/hyperlink" Target="http://www.konkoly.hu/cgi-bin/IBVS?5067" TargetMode="External"/><Relationship Id="rId33" Type="http://schemas.openxmlformats.org/officeDocument/2006/relationships/hyperlink" Target="http://www.konkoly.hu/cgi-bin/IBVS?5067" TargetMode="External"/><Relationship Id="rId38" Type="http://schemas.openxmlformats.org/officeDocument/2006/relationships/hyperlink" Target="http://www.konkoly.hu/cgi-bin/IBVS?5251" TargetMode="External"/><Relationship Id="rId46" Type="http://schemas.openxmlformats.org/officeDocument/2006/relationships/hyperlink" Target="http://www.bav-astro.de/sfs/BAVM_link.php?BAVMnr=178" TargetMode="External"/><Relationship Id="rId59" Type="http://schemas.openxmlformats.org/officeDocument/2006/relationships/hyperlink" Target="http://www.aavso.org/sites/default/files/jaavso/v36n2/186.pdf" TargetMode="External"/><Relationship Id="rId67" Type="http://schemas.openxmlformats.org/officeDocument/2006/relationships/hyperlink" Target="http://www.konkoly.hu/cgi-bin/IBVS?5992" TargetMode="External"/><Relationship Id="rId20" Type="http://schemas.openxmlformats.org/officeDocument/2006/relationships/hyperlink" Target="http://www.bav-astro.de/sfs/BAVM_link.php?BAVMnr=68" TargetMode="External"/><Relationship Id="rId41" Type="http://schemas.openxmlformats.org/officeDocument/2006/relationships/hyperlink" Target="http://www.bav-astro.de/sfs/BAVM_link.php?BAVMnr=158" TargetMode="External"/><Relationship Id="rId54" Type="http://schemas.openxmlformats.org/officeDocument/2006/relationships/hyperlink" Target="http://www.aavso.org/sites/default/files/jaavso/v37n1/7(1),44.pdf" TargetMode="External"/><Relationship Id="rId62" Type="http://schemas.openxmlformats.org/officeDocument/2006/relationships/hyperlink" Target="http://www.bav-astro.de/sfs/BAVM_link.php?BAVMnr=209" TargetMode="External"/><Relationship Id="rId70" Type="http://schemas.openxmlformats.org/officeDocument/2006/relationships/hyperlink" Target="http://www.bav-astro.de/sfs/BAVM_link.php?BAVMnr=22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W823"/>
  <sheetViews>
    <sheetView tabSelected="1" workbookViewId="0">
      <pane xSplit="13" ySplit="21" topLeftCell="N229" activePane="bottomRight" state="frozen"/>
      <selection pane="topRight" activeCell="N1" sqref="N1"/>
      <selection pane="bottomLeft" activeCell="A22" sqref="A22"/>
      <selection pane="bottomRight" activeCell="F7" sqref="F7"/>
    </sheetView>
  </sheetViews>
  <sheetFormatPr defaultColWidth="10.28515625" defaultRowHeight="12.75" x14ac:dyDescent="0.2"/>
  <cols>
    <col min="1" max="1" width="16.5703125" customWidth="1"/>
    <col min="2" max="2" width="5.140625" customWidth="1"/>
    <col min="3" max="3" width="15.85546875" style="45" customWidth="1"/>
    <col min="4" max="4" width="11.5703125" customWidth="1"/>
    <col min="5" max="5" width="11.28515625" customWidth="1"/>
    <col min="6" max="6" width="16.57031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  <col min="19" max="19" width="10.28515625" style="6" customWidth="1"/>
  </cols>
  <sheetData>
    <row r="1" spans="1:23" ht="21" thickBot="1" x14ac:dyDescent="0.35">
      <c r="A1" s="1" t="s">
        <v>77</v>
      </c>
      <c r="V1" s="7" t="s">
        <v>14</v>
      </c>
      <c r="W1" s="78" t="s">
        <v>754</v>
      </c>
    </row>
    <row r="2" spans="1:23" x14ac:dyDescent="0.2">
      <c r="A2" t="s">
        <v>25</v>
      </c>
      <c r="B2" s="13" t="s">
        <v>73</v>
      </c>
      <c r="F2" s="117" t="s">
        <v>775</v>
      </c>
      <c r="V2" s="58">
        <v>0</v>
      </c>
      <c r="W2" s="58">
        <f>+D$11+D$12*V2+D$13*V2^2</f>
        <v>-1E-4</v>
      </c>
    </row>
    <row r="3" spans="1:23" ht="13.5" thickBot="1" x14ac:dyDescent="0.25">
      <c r="V3" s="58">
        <v>1000</v>
      </c>
      <c r="W3" s="58">
        <f t="shared" ref="W3:W34" si="0">+D$11+D$12*V3+D$13*V3^2</f>
        <v>2.5000000000000001E-3</v>
      </c>
    </row>
    <row r="4" spans="1:23" ht="14.25" thickTop="1" thickBot="1" x14ac:dyDescent="0.25">
      <c r="A4" s="8" t="s">
        <v>4</v>
      </c>
      <c r="C4" s="60">
        <v>40751.730199999998</v>
      </c>
      <c r="D4" s="4">
        <v>0.72641140000000004</v>
      </c>
      <c r="V4" s="58">
        <v>2000</v>
      </c>
      <c r="W4" s="58">
        <f t="shared" si="0"/>
        <v>4.3E-3</v>
      </c>
    </row>
    <row r="5" spans="1:23" ht="13.5" thickTop="1" x14ac:dyDescent="0.2">
      <c r="A5" s="64" t="s">
        <v>742</v>
      </c>
      <c r="B5" s="44"/>
      <c r="C5" s="65">
        <v>-9.5</v>
      </c>
      <c r="D5" s="44" t="s">
        <v>743</v>
      </c>
      <c r="V5" s="58">
        <v>3000</v>
      </c>
      <c r="W5" s="58">
        <f t="shared" si="0"/>
        <v>5.3000000000000009E-3</v>
      </c>
    </row>
    <row r="6" spans="1:23" x14ac:dyDescent="0.2">
      <c r="A6" s="8" t="s">
        <v>5</v>
      </c>
      <c r="V6" s="58">
        <v>4000</v>
      </c>
      <c r="W6" s="58">
        <f t="shared" si="0"/>
        <v>5.5000000000000005E-3</v>
      </c>
    </row>
    <row r="7" spans="1:23" x14ac:dyDescent="0.2">
      <c r="A7" t="s">
        <v>6</v>
      </c>
      <c r="C7" s="45">
        <f>+C4</f>
        <v>40751.730199999998</v>
      </c>
      <c r="V7" s="58">
        <v>5000</v>
      </c>
      <c r="W7" s="58">
        <f t="shared" si="0"/>
        <v>4.9000000000000016E-3</v>
      </c>
    </row>
    <row r="8" spans="1:23" x14ac:dyDescent="0.2">
      <c r="A8" t="s">
        <v>7</v>
      </c>
      <c r="C8" s="45">
        <f>+D4</f>
        <v>0.72641140000000004</v>
      </c>
      <c r="V8" s="58">
        <v>6000</v>
      </c>
      <c r="W8" s="58">
        <f t="shared" si="0"/>
        <v>3.5000000000000014E-3</v>
      </c>
    </row>
    <row r="9" spans="1:23" x14ac:dyDescent="0.2">
      <c r="A9" s="66" t="s">
        <v>744</v>
      </c>
      <c r="C9" s="67">
        <v>195</v>
      </c>
      <c r="D9" s="66" t="str">
        <f>"F"&amp;C9</f>
        <v>F195</v>
      </c>
      <c r="E9" s="66" t="str">
        <f>"G"&amp;C9</f>
        <v>G195</v>
      </c>
      <c r="V9" s="58">
        <v>7000</v>
      </c>
      <c r="W9" s="58">
        <f t="shared" si="0"/>
        <v>1.3000000000000025E-3</v>
      </c>
    </row>
    <row r="10" spans="1:23" ht="13.5" thickBot="1" x14ac:dyDescent="0.25">
      <c r="C10" s="7" t="s">
        <v>745</v>
      </c>
      <c r="D10" s="7" t="s">
        <v>746</v>
      </c>
      <c r="V10" s="58">
        <v>8000</v>
      </c>
      <c r="W10" s="58">
        <f t="shared" si="0"/>
        <v>-1.7000000000000001E-3</v>
      </c>
    </row>
    <row r="11" spans="1:23" x14ac:dyDescent="0.2">
      <c r="A11" t="s">
        <v>20</v>
      </c>
      <c r="C11" s="24">
        <f ca="1">INTERCEPT(INDIRECT(E9):G999,INDIRECT(D9):$F999)</f>
        <v>-1.7132990080378961E-2</v>
      </c>
      <c r="D11" s="6">
        <f>+E11*F11</f>
        <v>-1E-4</v>
      </c>
      <c r="E11" s="68">
        <v>-1E-4</v>
      </c>
      <c r="F11">
        <v>1</v>
      </c>
      <c r="V11" s="58">
        <v>9000</v>
      </c>
      <c r="W11" s="58">
        <f t="shared" si="0"/>
        <v>-5.4999999999999979E-3</v>
      </c>
    </row>
    <row r="12" spans="1:23" x14ac:dyDescent="0.2">
      <c r="A12" t="s">
        <v>21</v>
      </c>
      <c r="C12" s="24">
        <f ca="1">SLOPE(INDIRECT(E9):G999,INDIRECT(D9):$F999)</f>
        <v>8.1759520556624988E-7</v>
      </c>
      <c r="D12" s="6">
        <f>+E12*F12</f>
        <v>3.0000000000000001E-6</v>
      </c>
      <c r="E12" s="69">
        <v>0.03</v>
      </c>
      <c r="F12" s="70">
        <v>1E-4</v>
      </c>
      <c r="V12" s="58">
        <v>10000</v>
      </c>
      <c r="W12" s="58">
        <f t="shared" si="0"/>
        <v>-1.0099999999999998E-2</v>
      </c>
    </row>
    <row r="13" spans="1:23" ht="13.5" thickBot="1" x14ac:dyDescent="0.25">
      <c r="A13" t="s">
        <v>23</v>
      </c>
      <c r="C13" s="6" t="s">
        <v>18</v>
      </c>
      <c r="D13" s="6">
        <f>+E13*F13</f>
        <v>-4.0000000000000001E-10</v>
      </c>
      <c r="E13" s="71">
        <v>-0.04</v>
      </c>
      <c r="F13" s="70">
        <v>1E-8</v>
      </c>
      <c r="V13" s="58">
        <v>11000</v>
      </c>
      <c r="W13" s="58">
        <f t="shared" si="0"/>
        <v>-1.55E-2</v>
      </c>
    </row>
    <row r="14" spans="1:23" x14ac:dyDescent="0.2">
      <c r="A14" t="s">
        <v>24</v>
      </c>
      <c r="C14"/>
      <c r="E14">
        <f>SUM(T21:T944)</f>
        <v>0.51718804419419873</v>
      </c>
      <c r="V14" s="58">
        <v>12000</v>
      </c>
      <c r="W14" s="58">
        <f t="shared" si="0"/>
        <v>-2.1700000000000004E-2</v>
      </c>
    </row>
    <row r="15" spans="1:23" x14ac:dyDescent="0.2">
      <c r="A15" s="5" t="s">
        <v>22</v>
      </c>
      <c r="C15" s="22">
        <f ca="1">(C7+C11)+(C8+C12)*INT(MAX(F21:F3527))</f>
        <v>60094.61759713506</v>
      </c>
      <c r="D15" s="10">
        <f>+C7+INT(MAX(F21:F1582))*C8+D11+D12*INT(MAX(F21:F4017))+D13*INT(MAX(F21:F4044)^2)</f>
        <v>60094.409123046404</v>
      </c>
      <c r="E15" s="72" t="s">
        <v>747</v>
      </c>
      <c r="F15" s="65">
        <v>1</v>
      </c>
      <c r="V15" s="58">
        <v>13000</v>
      </c>
      <c r="W15" s="58">
        <f t="shared" si="0"/>
        <v>-2.870000000000001E-2</v>
      </c>
    </row>
    <row r="16" spans="1:23" x14ac:dyDescent="0.2">
      <c r="A16" s="8" t="s">
        <v>8</v>
      </c>
      <c r="C16" s="23">
        <f ca="1">+C8+C12</f>
        <v>0.72641221759520558</v>
      </c>
      <c r="D16" s="10">
        <f>+C8+D12+2*D13*MAX(F21:F890)</f>
        <v>0.72639309760000004</v>
      </c>
      <c r="E16" s="72" t="s">
        <v>748</v>
      </c>
      <c r="F16" s="73">
        <f ca="1">NOW()+15018.5+$C$5/24</f>
        <v>60309.777011458333</v>
      </c>
      <c r="V16" s="58">
        <v>14000</v>
      </c>
      <c r="W16" s="58">
        <f t="shared" si="0"/>
        <v>-3.6499999999999998E-2</v>
      </c>
    </row>
    <row r="17" spans="1:23" ht="13.5" thickBot="1" x14ac:dyDescent="0.25">
      <c r="A17" s="24" t="s">
        <v>80</v>
      </c>
      <c r="C17">
        <f>COUNT(C21:C4733)</f>
        <v>222</v>
      </c>
      <c r="E17" s="72" t="s">
        <v>749</v>
      </c>
      <c r="F17" s="73">
        <f ca="1">ROUND(2*(F16-$C$7)/$C$8,0)/2+F15</f>
        <v>26925</v>
      </c>
      <c r="V17" s="58">
        <v>15000</v>
      </c>
      <c r="W17" s="58">
        <f t="shared" si="0"/>
        <v>-4.5100000000000001E-2</v>
      </c>
    </row>
    <row r="18" spans="1:23" ht="14.25" thickTop="1" thickBot="1" x14ac:dyDescent="0.25">
      <c r="A18" s="8" t="s">
        <v>752</v>
      </c>
      <c r="C18" s="75">
        <f ca="1">+C15</f>
        <v>60094.61759713506</v>
      </c>
      <c r="D18" s="76">
        <f ca="1">C16</f>
        <v>0.72641221759520558</v>
      </c>
      <c r="E18" s="72" t="s">
        <v>750</v>
      </c>
      <c r="F18" s="10">
        <f ca="1">ROUND(2*(F16-$C$15)/$C$16,0)/2+F15</f>
        <v>297</v>
      </c>
      <c r="V18" s="58">
        <v>16000</v>
      </c>
      <c r="W18" s="58">
        <f t="shared" si="0"/>
        <v>-5.4500000000000007E-2</v>
      </c>
    </row>
    <row r="19" spans="1:23" ht="13.5" thickBot="1" x14ac:dyDescent="0.25">
      <c r="A19" s="8" t="s">
        <v>753</v>
      </c>
      <c r="C19" s="83">
        <f>D15</f>
        <v>60094.409123046404</v>
      </c>
      <c r="D19" s="84">
        <f>D16</f>
        <v>0.72639309760000004</v>
      </c>
      <c r="E19" s="72" t="s">
        <v>751</v>
      </c>
      <c r="F19" s="74">
        <f ca="1">+$C$15+$C$16*F18-15018.5-$C$5/24</f>
        <v>45292.25785909417</v>
      </c>
      <c r="V19" s="58">
        <v>17000</v>
      </c>
      <c r="W19" s="58">
        <f t="shared" si="0"/>
        <v>-6.4700000000000008E-2</v>
      </c>
    </row>
    <row r="20" spans="1:23" ht="15" thickBot="1" x14ac:dyDescent="0.25">
      <c r="A20" s="7" t="s">
        <v>10</v>
      </c>
      <c r="B20" s="7" t="s">
        <v>11</v>
      </c>
      <c r="C20" s="61" t="s">
        <v>12</v>
      </c>
      <c r="D20" s="7" t="s">
        <v>17</v>
      </c>
      <c r="E20" s="7" t="s">
        <v>13</v>
      </c>
      <c r="F20" s="7" t="s">
        <v>14</v>
      </c>
      <c r="G20" s="7" t="s">
        <v>15</v>
      </c>
      <c r="H20" s="9" t="s">
        <v>112</v>
      </c>
      <c r="I20" s="9" t="s">
        <v>114</v>
      </c>
      <c r="J20" s="9" t="s">
        <v>94</v>
      </c>
      <c r="K20" s="9" t="s">
        <v>108</v>
      </c>
      <c r="L20" s="9" t="s">
        <v>737</v>
      </c>
      <c r="M20" s="9" t="s">
        <v>738</v>
      </c>
      <c r="N20" s="9" t="s">
        <v>26</v>
      </c>
      <c r="O20" s="9" t="s">
        <v>757</v>
      </c>
      <c r="P20" s="77" t="s">
        <v>754</v>
      </c>
      <c r="Q20" s="7" t="s">
        <v>19</v>
      </c>
      <c r="R20" s="9" t="s">
        <v>755</v>
      </c>
      <c r="S20" s="78" t="s">
        <v>741</v>
      </c>
      <c r="T20" s="9" t="s">
        <v>756</v>
      </c>
      <c r="U20" s="79" t="s">
        <v>763</v>
      </c>
      <c r="V20" s="58">
        <v>18000</v>
      </c>
      <c r="W20" s="58">
        <f t="shared" si="0"/>
        <v>-7.569999999999999E-2</v>
      </c>
    </row>
    <row r="21" spans="1:23" x14ac:dyDescent="0.2">
      <c r="A21" s="10" t="s">
        <v>124</v>
      </c>
      <c r="B21" s="22" t="s">
        <v>70</v>
      </c>
      <c r="C21" s="62">
        <v>20401.312999999998</v>
      </c>
      <c r="D21" s="62" t="s">
        <v>114</v>
      </c>
      <c r="E21">
        <f t="shared" ref="E21:E84" si="1">+(C21-C$7)/C$8</f>
        <v>-28015.002517856959</v>
      </c>
      <c r="F21">
        <f t="shared" ref="F21:F84" si="2">ROUND(2*E21,0)/2</f>
        <v>-28015</v>
      </c>
      <c r="G21" s="58">
        <f t="shared" ref="G21:G52" si="3">+C21-(C$7+F21*C$8)</f>
        <v>-1.8289999970875215E-3</v>
      </c>
      <c r="I21">
        <f t="shared" ref="I21:I52" si="4">G21</f>
        <v>-1.8289999970875215E-3</v>
      </c>
      <c r="O21">
        <f t="shared" ref="O21:O84" ca="1" si="5">+C$11+C$12*F21</f>
        <v>-4.0037919764317448E-2</v>
      </c>
      <c r="P21" s="80">
        <f t="shared" ref="P21:P52" si="6">+D$11+D$12*F21+D$13*F21^2</f>
        <v>-0.39808109000000003</v>
      </c>
      <c r="Q21" s="81">
        <f t="shared" ref="Q21:Q84" si="7">+C21-15018.5</f>
        <v>5382.8129999999983</v>
      </c>
      <c r="R21" s="58">
        <f t="shared" ref="R21:R84" si="8">+(P21-G21)^2</f>
        <v>0.15701571883167628</v>
      </c>
      <c r="S21" s="6">
        <v>0.1</v>
      </c>
      <c r="T21" s="58">
        <f t="shared" ref="T21:T84" si="9">+S21*R21</f>
        <v>1.570157188316763E-2</v>
      </c>
      <c r="U21" s="82"/>
      <c r="V21" s="58">
        <v>19000</v>
      </c>
      <c r="W21" s="58">
        <f t="shared" si="0"/>
        <v>-8.7499999999999994E-2</v>
      </c>
    </row>
    <row r="22" spans="1:23" x14ac:dyDescent="0.2">
      <c r="A22" s="10" t="s">
        <v>129</v>
      </c>
      <c r="B22" s="22" t="s">
        <v>70</v>
      </c>
      <c r="C22" s="62">
        <v>21752.449000000001</v>
      </c>
      <c r="D22" s="62" t="s">
        <v>114</v>
      </c>
      <c r="E22">
        <f t="shared" si="1"/>
        <v>-26154.987655755398</v>
      </c>
      <c r="F22">
        <f t="shared" si="2"/>
        <v>-26155</v>
      </c>
      <c r="G22" s="58">
        <f t="shared" si="3"/>
        <v>8.9670000052137766E-3</v>
      </c>
      <c r="I22">
        <f t="shared" si="4"/>
        <v>8.9670000052137766E-3</v>
      </c>
      <c r="O22">
        <f t="shared" ca="1" si="5"/>
        <v>-3.8517192681964227E-2</v>
      </c>
      <c r="P22" s="80">
        <f t="shared" si="6"/>
        <v>-0.35219861000000002</v>
      </c>
      <c r="Q22" s="2">
        <f t="shared" si="7"/>
        <v>6733.9490000000005</v>
      </c>
      <c r="R22" s="58">
        <f t="shared" si="8"/>
        <v>0.13044059785043818</v>
      </c>
      <c r="S22" s="6">
        <v>0.1</v>
      </c>
      <c r="T22" s="58">
        <f t="shared" si="9"/>
        <v>1.3044059785043818E-2</v>
      </c>
      <c r="V22" s="58">
        <v>20000</v>
      </c>
      <c r="W22" s="58">
        <f t="shared" si="0"/>
        <v>-0.10009999999999999</v>
      </c>
    </row>
    <row r="23" spans="1:23" x14ac:dyDescent="0.2">
      <c r="A23" s="10" t="s">
        <v>134</v>
      </c>
      <c r="B23" s="22" t="s">
        <v>70</v>
      </c>
      <c r="C23" s="62">
        <v>26092.758000000002</v>
      </c>
      <c r="D23" s="62" t="s">
        <v>114</v>
      </c>
      <c r="E23">
        <f t="shared" si="1"/>
        <v>-20179.986437437514</v>
      </c>
      <c r="F23">
        <f t="shared" si="2"/>
        <v>-20180</v>
      </c>
      <c r="G23" s="58">
        <f t="shared" si="3"/>
        <v>9.8520000028656796E-3</v>
      </c>
      <c r="I23">
        <f t="shared" si="4"/>
        <v>9.8520000028656796E-3</v>
      </c>
      <c r="O23">
        <f t="shared" ca="1" si="5"/>
        <v>-3.3632061328705887E-2</v>
      </c>
      <c r="P23" s="80">
        <f t="shared" si="6"/>
        <v>-0.22353296</v>
      </c>
      <c r="Q23" s="2">
        <f t="shared" si="7"/>
        <v>11074.258000000002</v>
      </c>
      <c r="R23" s="58">
        <f t="shared" si="8"/>
        <v>5.4468539555539215E-2</v>
      </c>
      <c r="S23" s="6">
        <v>0.1</v>
      </c>
      <c r="T23" s="58">
        <f t="shared" si="9"/>
        <v>5.4468539555539222E-3</v>
      </c>
      <c r="V23" s="58">
        <v>21000</v>
      </c>
      <c r="W23" s="58">
        <f t="shared" si="0"/>
        <v>-0.1135</v>
      </c>
    </row>
    <row r="24" spans="1:23" x14ac:dyDescent="0.2">
      <c r="A24" s="10" t="s">
        <v>139</v>
      </c>
      <c r="B24" s="22" t="s">
        <v>70</v>
      </c>
      <c r="C24" s="62">
        <v>27548.504000000001</v>
      </c>
      <c r="D24" s="62" t="s">
        <v>114</v>
      </c>
      <c r="E24">
        <f t="shared" si="1"/>
        <v>-18175.962271517208</v>
      </c>
      <c r="F24">
        <f t="shared" si="2"/>
        <v>-18176</v>
      </c>
      <c r="G24" s="58">
        <f t="shared" si="3"/>
        <v>2.7406400004110765E-2</v>
      </c>
      <c r="I24">
        <f t="shared" si="4"/>
        <v>2.7406400004110765E-2</v>
      </c>
      <c r="O24">
        <f t="shared" ca="1" si="5"/>
        <v>-3.199360053675112E-2</v>
      </c>
      <c r="P24" s="80">
        <f t="shared" si="6"/>
        <v>-0.1867747904</v>
      </c>
      <c r="Q24" s="2">
        <f t="shared" si="7"/>
        <v>12530.004000000001</v>
      </c>
      <c r="R24" s="58">
        <f t="shared" si="8"/>
        <v>4.5873582322921949E-2</v>
      </c>
      <c r="S24" s="6">
        <v>0.1</v>
      </c>
      <c r="T24" s="58">
        <f t="shared" si="9"/>
        <v>4.5873582322921947E-3</v>
      </c>
      <c r="V24" s="58">
        <v>22000</v>
      </c>
      <c r="W24" s="58">
        <f t="shared" si="0"/>
        <v>-0.12769999999999998</v>
      </c>
    </row>
    <row r="25" spans="1:23" x14ac:dyDescent="0.2">
      <c r="A25" s="10" t="s">
        <v>139</v>
      </c>
      <c r="B25" s="22" t="s">
        <v>70</v>
      </c>
      <c r="C25" s="62">
        <v>27564.46</v>
      </c>
      <c r="D25" s="62" t="s">
        <v>114</v>
      </c>
      <c r="E25">
        <f t="shared" si="1"/>
        <v>-18153.996757209479</v>
      </c>
      <c r="F25">
        <f t="shared" si="2"/>
        <v>-18154</v>
      </c>
      <c r="G25" s="58">
        <f t="shared" si="3"/>
        <v>2.3556000014650635E-3</v>
      </c>
      <c r="I25">
        <f t="shared" si="4"/>
        <v>2.3556000014650635E-3</v>
      </c>
      <c r="O25">
        <f t="shared" ca="1" si="5"/>
        <v>-3.1975613442228663E-2</v>
      </c>
      <c r="P25" s="80">
        <f t="shared" si="6"/>
        <v>-0.18638908640000001</v>
      </c>
      <c r="Q25" s="2">
        <f t="shared" si="7"/>
        <v>12545.96</v>
      </c>
      <c r="R25" s="58">
        <f t="shared" si="8"/>
        <v>3.5624556644787399E-2</v>
      </c>
      <c r="S25" s="6">
        <v>0.1</v>
      </c>
      <c r="T25" s="58">
        <f t="shared" si="9"/>
        <v>3.5624556644787402E-3</v>
      </c>
      <c r="V25" s="58">
        <v>23000</v>
      </c>
      <c r="W25" s="58">
        <f t="shared" si="0"/>
        <v>-0.14269999999999999</v>
      </c>
    </row>
    <row r="26" spans="1:23" x14ac:dyDescent="0.2">
      <c r="A26" s="10" t="s">
        <v>139</v>
      </c>
      <c r="B26" s="22" t="s">
        <v>70</v>
      </c>
      <c r="C26" s="62">
        <v>27567.375</v>
      </c>
      <c r="D26" s="62" t="s">
        <v>114</v>
      </c>
      <c r="E26">
        <f t="shared" si="1"/>
        <v>-18149.983879658274</v>
      </c>
      <c r="F26">
        <f t="shared" si="2"/>
        <v>-18150</v>
      </c>
      <c r="G26" s="58">
        <f t="shared" si="3"/>
        <v>1.171000000249478E-2</v>
      </c>
      <c r="I26">
        <f t="shared" si="4"/>
        <v>1.171000000249478E-2</v>
      </c>
      <c r="O26">
        <f t="shared" ca="1" si="5"/>
        <v>-3.1972343061406394E-2</v>
      </c>
      <c r="P26" s="80">
        <f t="shared" si="6"/>
        <v>-0.18631900000000001</v>
      </c>
      <c r="Q26" s="2">
        <f t="shared" si="7"/>
        <v>12548.875</v>
      </c>
      <c r="R26" s="58">
        <f t="shared" si="8"/>
        <v>3.9215484841988085E-2</v>
      </c>
      <c r="S26" s="6">
        <v>0.1</v>
      </c>
      <c r="T26" s="58">
        <f t="shared" si="9"/>
        <v>3.921548484198809E-3</v>
      </c>
      <c r="V26" s="58">
        <v>24000</v>
      </c>
      <c r="W26" s="58">
        <f t="shared" si="0"/>
        <v>-0.15850000000000003</v>
      </c>
    </row>
    <row r="27" spans="1:23" x14ac:dyDescent="0.2">
      <c r="A27" s="10" t="s">
        <v>139</v>
      </c>
      <c r="B27" s="22" t="s">
        <v>70</v>
      </c>
      <c r="C27" s="62">
        <v>27580.444</v>
      </c>
      <c r="D27" s="62" t="s">
        <v>114</v>
      </c>
      <c r="E27">
        <f t="shared" si="1"/>
        <v>-18131.992697251168</v>
      </c>
      <c r="F27">
        <f t="shared" si="2"/>
        <v>-18132</v>
      </c>
      <c r="G27" s="58">
        <f t="shared" si="3"/>
        <v>5.3048000008857343E-3</v>
      </c>
      <c r="I27">
        <f t="shared" si="4"/>
        <v>5.3048000008857343E-3</v>
      </c>
      <c r="O27">
        <f t="shared" ca="1" si="5"/>
        <v>-3.19576263477062E-2</v>
      </c>
      <c r="P27" s="80">
        <f t="shared" si="6"/>
        <v>-0.18600376960000004</v>
      </c>
      <c r="Q27" s="2">
        <f t="shared" si="7"/>
        <v>12561.944</v>
      </c>
      <c r="R27" s="58">
        <f t="shared" si="8"/>
        <v>3.6598968802736956E-2</v>
      </c>
      <c r="S27" s="6">
        <v>0.1</v>
      </c>
      <c r="T27" s="58">
        <f t="shared" si="9"/>
        <v>3.6598968802736957E-3</v>
      </c>
      <c r="V27" s="58">
        <v>25000</v>
      </c>
      <c r="W27" s="58">
        <f t="shared" si="0"/>
        <v>-0.17510000000000001</v>
      </c>
    </row>
    <row r="28" spans="1:23" x14ac:dyDescent="0.2">
      <c r="A28" s="10" t="s">
        <v>139</v>
      </c>
      <c r="B28" s="22" t="s">
        <v>70</v>
      </c>
      <c r="C28" s="62">
        <v>27628.373</v>
      </c>
      <c r="D28" s="62" t="s">
        <v>114</v>
      </c>
      <c r="E28">
        <f t="shared" si="1"/>
        <v>-18066.012179874928</v>
      </c>
      <c r="F28">
        <f t="shared" si="2"/>
        <v>-18066</v>
      </c>
      <c r="G28" s="58">
        <f t="shared" si="3"/>
        <v>-8.8475999982620124E-3</v>
      </c>
      <c r="I28">
        <f t="shared" si="4"/>
        <v>-8.8475999982620124E-3</v>
      </c>
      <c r="O28">
        <f t="shared" ca="1" si="5"/>
        <v>-3.1903665064138831E-2</v>
      </c>
      <c r="P28" s="80">
        <f t="shared" si="6"/>
        <v>-0.18485014240000003</v>
      </c>
      <c r="Q28" s="2">
        <f t="shared" si="7"/>
        <v>12609.873</v>
      </c>
      <c r="R28" s="58">
        <f t="shared" si="8"/>
        <v>3.0976894931875588E-2</v>
      </c>
      <c r="S28" s="6">
        <v>0.1</v>
      </c>
      <c r="T28" s="58">
        <f t="shared" si="9"/>
        <v>3.0976894931875592E-3</v>
      </c>
      <c r="V28" s="115">
        <v>27000</v>
      </c>
      <c r="W28" s="58">
        <f t="shared" si="0"/>
        <v>-0.21070000000000003</v>
      </c>
    </row>
    <row r="29" spans="1:23" x14ac:dyDescent="0.2">
      <c r="A29" s="10" t="s">
        <v>139</v>
      </c>
      <c r="B29" s="22" t="s">
        <v>70</v>
      </c>
      <c r="C29" s="62">
        <v>27636.367999999999</v>
      </c>
      <c r="D29" s="62" t="s">
        <v>114</v>
      </c>
      <c r="E29">
        <f t="shared" si="1"/>
        <v>-18055.006020004639</v>
      </c>
      <c r="F29">
        <f t="shared" si="2"/>
        <v>-18055</v>
      </c>
      <c r="G29" s="58">
        <f t="shared" si="3"/>
        <v>-4.3729999997594859E-3</v>
      </c>
      <c r="I29">
        <f t="shared" si="4"/>
        <v>-4.3729999997594859E-3</v>
      </c>
      <c r="O29">
        <f t="shared" ca="1" si="5"/>
        <v>-3.1894671516877603E-2</v>
      </c>
      <c r="P29" s="80">
        <f t="shared" si="6"/>
        <v>-0.18465821000000002</v>
      </c>
      <c r="Q29" s="2">
        <f t="shared" si="7"/>
        <v>12617.867999999999</v>
      </c>
      <c r="R29" s="58">
        <f t="shared" si="8"/>
        <v>3.2502756944830825E-2</v>
      </c>
      <c r="S29" s="6">
        <v>0.1</v>
      </c>
      <c r="T29" s="58">
        <f t="shared" si="9"/>
        <v>3.2502756944830825E-3</v>
      </c>
      <c r="V29" s="115">
        <v>28000</v>
      </c>
      <c r="W29" s="58">
        <f t="shared" si="0"/>
        <v>-0.22969999999999999</v>
      </c>
    </row>
    <row r="30" spans="1:23" x14ac:dyDescent="0.2">
      <c r="A30" s="10" t="s">
        <v>139</v>
      </c>
      <c r="B30" s="22" t="s">
        <v>70</v>
      </c>
      <c r="C30" s="62">
        <v>27652.348999999998</v>
      </c>
      <c r="D30" s="62" t="s">
        <v>114</v>
      </c>
      <c r="E30">
        <f t="shared" si="1"/>
        <v>-18033.006089937466</v>
      </c>
      <c r="F30">
        <f t="shared" si="2"/>
        <v>-18033</v>
      </c>
      <c r="G30" s="58">
        <f t="shared" si="3"/>
        <v>-4.4238000009499956E-3</v>
      </c>
      <c r="I30">
        <f t="shared" si="4"/>
        <v>-4.4238000009499956E-3</v>
      </c>
      <c r="O30">
        <f t="shared" ca="1" si="5"/>
        <v>-3.1876684422355146E-2</v>
      </c>
      <c r="P30" s="80">
        <f t="shared" si="6"/>
        <v>-0.18427463560000001</v>
      </c>
      <c r="Q30" s="2">
        <f t="shared" si="7"/>
        <v>12633.848999999998</v>
      </c>
      <c r="R30" s="58">
        <f t="shared" si="8"/>
        <v>3.2346323065676516E-2</v>
      </c>
      <c r="S30" s="6">
        <v>0.1</v>
      </c>
      <c r="T30" s="58">
        <f t="shared" si="9"/>
        <v>3.2346323065676518E-3</v>
      </c>
      <c r="V30" s="115">
        <v>29000</v>
      </c>
      <c r="W30" s="58">
        <f t="shared" si="0"/>
        <v>-0.24950000000000003</v>
      </c>
    </row>
    <row r="31" spans="1:23" x14ac:dyDescent="0.2">
      <c r="A31" s="10" t="s">
        <v>139</v>
      </c>
      <c r="B31" s="22" t="s">
        <v>70</v>
      </c>
      <c r="C31" s="62">
        <v>27697.395</v>
      </c>
      <c r="D31" s="62" t="s">
        <v>114</v>
      </c>
      <c r="E31">
        <f t="shared" si="1"/>
        <v>-17970.994397940336</v>
      </c>
      <c r="F31">
        <f t="shared" si="2"/>
        <v>-17971</v>
      </c>
      <c r="G31" s="58">
        <f t="shared" si="3"/>
        <v>4.0694000017538201E-3</v>
      </c>
      <c r="I31">
        <f t="shared" si="4"/>
        <v>4.0694000017538201E-3</v>
      </c>
      <c r="O31">
        <f t="shared" ca="1" si="5"/>
        <v>-3.1825993519610039E-2</v>
      </c>
      <c r="P31" s="80">
        <f t="shared" si="6"/>
        <v>-0.1831957364</v>
      </c>
      <c r="Q31" s="2">
        <f t="shared" si="7"/>
        <v>12678.895</v>
      </c>
      <c r="R31" s="58">
        <f t="shared" si="8"/>
        <v>3.5068231311567465E-2</v>
      </c>
      <c r="S31" s="6">
        <v>0.1</v>
      </c>
      <c r="T31" s="58">
        <f t="shared" si="9"/>
        <v>3.5068231311567465E-3</v>
      </c>
      <c r="V31" s="115">
        <v>30000</v>
      </c>
      <c r="W31" s="58">
        <f t="shared" si="0"/>
        <v>-0.27010000000000001</v>
      </c>
    </row>
    <row r="32" spans="1:23" x14ac:dyDescent="0.2">
      <c r="A32" s="10" t="s">
        <v>139</v>
      </c>
      <c r="B32" s="22" t="s">
        <v>70</v>
      </c>
      <c r="C32" s="62">
        <v>27708.3</v>
      </c>
      <c r="D32" s="62" t="s">
        <v>114</v>
      </c>
      <c r="E32">
        <f t="shared" si="1"/>
        <v>-17955.982243670733</v>
      </c>
      <c r="F32">
        <f t="shared" si="2"/>
        <v>-17956</v>
      </c>
      <c r="G32" s="58">
        <f t="shared" si="3"/>
        <v>1.2898400000267429E-2</v>
      </c>
      <c r="I32">
        <f t="shared" si="4"/>
        <v>1.2898400000267429E-2</v>
      </c>
      <c r="O32">
        <f t="shared" ca="1" si="5"/>
        <v>-3.1813729591526542E-2</v>
      </c>
      <c r="P32" s="80">
        <f t="shared" si="6"/>
        <v>-0.18293517440000001</v>
      </c>
      <c r="Q32" s="2">
        <f t="shared" si="7"/>
        <v>12689.8</v>
      </c>
      <c r="R32" s="58">
        <f t="shared" si="8"/>
        <v>3.8350788862385084E-2</v>
      </c>
      <c r="S32" s="6">
        <v>0.1</v>
      </c>
      <c r="T32" s="58">
        <f t="shared" si="9"/>
        <v>3.8350788862385084E-3</v>
      </c>
      <c r="W32" s="58">
        <f t="shared" si="0"/>
        <v>-1E-4</v>
      </c>
    </row>
    <row r="33" spans="1:23" x14ac:dyDescent="0.2">
      <c r="A33" s="10" t="s">
        <v>166</v>
      </c>
      <c r="B33" s="22" t="s">
        <v>70</v>
      </c>
      <c r="C33" s="62">
        <v>28286.506000000001</v>
      </c>
      <c r="D33" s="62" t="s">
        <v>114</v>
      </c>
      <c r="E33">
        <f t="shared" si="1"/>
        <v>-17160.006299460605</v>
      </c>
      <c r="F33">
        <f t="shared" si="2"/>
        <v>-17160</v>
      </c>
      <c r="G33" s="58">
        <f t="shared" si="3"/>
        <v>-4.5759999957226682E-3</v>
      </c>
      <c r="I33">
        <f t="shared" si="4"/>
        <v>-4.5759999957226682E-3</v>
      </c>
      <c r="O33">
        <f t="shared" ca="1" si="5"/>
        <v>-3.1162923807895808E-2</v>
      </c>
      <c r="P33" s="80">
        <f t="shared" si="6"/>
        <v>-0.16936624</v>
      </c>
      <c r="Q33" s="2">
        <f t="shared" si="7"/>
        <v>13268.006000000001</v>
      </c>
      <c r="R33" s="58">
        <f t="shared" si="8"/>
        <v>2.7155823200667326E-2</v>
      </c>
      <c r="S33" s="6">
        <v>0.1</v>
      </c>
      <c r="T33" s="58">
        <f t="shared" si="9"/>
        <v>2.7155823200667329E-3</v>
      </c>
      <c r="W33" s="58">
        <f t="shared" si="0"/>
        <v>-1E-4</v>
      </c>
    </row>
    <row r="34" spans="1:23" x14ac:dyDescent="0.2">
      <c r="A34" s="10" t="s">
        <v>166</v>
      </c>
      <c r="B34" s="22" t="s">
        <v>70</v>
      </c>
      <c r="C34" s="62">
        <v>28313.396000000001</v>
      </c>
      <c r="D34" s="62" t="s">
        <v>114</v>
      </c>
      <c r="E34">
        <f t="shared" si="1"/>
        <v>-17122.988708602312</v>
      </c>
      <c r="F34">
        <f t="shared" si="2"/>
        <v>-17123</v>
      </c>
      <c r="G34" s="58">
        <f t="shared" si="3"/>
        <v>8.2022000024153385E-3</v>
      </c>
      <c r="I34">
        <f t="shared" si="4"/>
        <v>8.2022000024153385E-3</v>
      </c>
      <c r="O34">
        <f t="shared" ca="1" si="5"/>
        <v>-3.1132672785289858E-2</v>
      </c>
      <c r="P34" s="80">
        <f t="shared" si="6"/>
        <v>-0.1687478516</v>
      </c>
      <c r="Q34" s="2">
        <f t="shared" si="7"/>
        <v>13294.896000000001</v>
      </c>
      <c r="R34" s="58">
        <f t="shared" si="8"/>
        <v>3.1311320762097451E-2</v>
      </c>
      <c r="S34" s="6">
        <v>0.1</v>
      </c>
      <c r="T34" s="58">
        <f t="shared" si="9"/>
        <v>3.1311320762097451E-3</v>
      </c>
      <c r="W34" s="58">
        <f t="shared" si="0"/>
        <v>-1E-4</v>
      </c>
    </row>
    <row r="35" spans="1:23" x14ac:dyDescent="0.2">
      <c r="A35" s="10" t="s">
        <v>166</v>
      </c>
      <c r="B35" s="22" t="s">
        <v>70</v>
      </c>
      <c r="C35" s="62">
        <v>28366.415000000001</v>
      </c>
      <c r="D35" s="62" t="s">
        <v>114</v>
      </c>
      <c r="E35">
        <f t="shared" si="1"/>
        <v>-17050.001142603211</v>
      </c>
      <c r="F35">
        <f t="shared" si="2"/>
        <v>-17050</v>
      </c>
      <c r="G35" s="58">
        <f t="shared" si="3"/>
        <v>-8.2999999722233042E-4</v>
      </c>
      <c r="I35">
        <f t="shared" si="4"/>
        <v>-8.2999999722233042E-4</v>
      </c>
      <c r="O35">
        <f t="shared" ca="1" si="5"/>
        <v>-3.1072988335283519E-2</v>
      </c>
      <c r="P35" s="80">
        <f t="shared" si="6"/>
        <v>-0.16753100000000001</v>
      </c>
      <c r="Q35" s="2">
        <f t="shared" si="7"/>
        <v>13347.915000000001</v>
      </c>
      <c r="R35" s="58">
        <f t="shared" si="8"/>
        <v>2.7789223401926084E-2</v>
      </c>
      <c r="S35" s="6">
        <v>0.1</v>
      </c>
      <c r="T35" s="58">
        <f t="shared" si="9"/>
        <v>2.7789223401926085E-3</v>
      </c>
    </row>
    <row r="36" spans="1:23" x14ac:dyDescent="0.2">
      <c r="A36" s="10" t="s">
        <v>166</v>
      </c>
      <c r="B36" s="22" t="s">
        <v>70</v>
      </c>
      <c r="C36" s="62">
        <v>28374.404999999999</v>
      </c>
      <c r="D36" s="62" t="s">
        <v>114</v>
      </c>
      <c r="E36">
        <f t="shared" si="1"/>
        <v>-17039.001865884813</v>
      </c>
      <c r="F36">
        <f t="shared" si="2"/>
        <v>-17039</v>
      </c>
      <c r="G36" s="58">
        <f t="shared" si="3"/>
        <v>-1.3553999961004592E-3</v>
      </c>
      <c r="I36">
        <f t="shared" si="4"/>
        <v>-1.3553999961004592E-3</v>
      </c>
      <c r="O36">
        <f t="shared" ca="1" si="5"/>
        <v>-3.1063994788022291E-2</v>
      </c>
      <c r="P36" s="80">
        <f t="shared" si="6"/>
        <v>-0.1673480084</v>
      </c>
      <c r="Q36" s="2">
        <f t="shared" si="7"/>
        <v>13355.904999999999</v>
      </c>
      <c r="R36" s="58">
        <f t="shared" si="8"/>
        <v>2.7553546044730339E-2</v>
      </c>
      <c r="S36" s="6">
        <v>0.1</v>
      </c>
      <c r="T36" s="58">
        <f t="shared" si="9"/>
        <v>2.7553546044730339E-3</v>
      </c>
    </row>
    <row r="37" spans="1:23" x14ac:dyDescent="0.2">
      <c r="A37" s="10" t="s">
        <v>166</v>
      </c>
      <c r="B37" s="22" t="s">
        <v>70</v>
      </c>
      <c r="C37" s="62">
        <v>28390.382000000001</v>
      </c>
      <c r="D37" s="62" t="s">
        <v>114</v>
      </c>
      <c r="E37">
        <f t="shared" si="1"/>
        <v>-17017.007442339142</v>
      </c>
      <c r="F37">
        <f t="shared" si="2"/>
        <v>-17017</v>
      </c>
      <c r="G37" s="58">
        <f t="shared" si="3"/>
        <v>-5.4061999944678973E-3</v>
      </c>
      <c r="I37">
        <f t="shared" si="4"/>
        <v>-5.4061999944678973E-3</v>
      </c>
      <c r="O37">
        <f t="shared" ca="1" si="5"/>
        <v>-3.1046007693499834E-2</v>
      </c>
      <c r="P37" s="80">
        <f t="shared" si="6"/>
        <v>-0.16698231559999999</v>
      </c>
      <c r="Q37" s="2">
        <f t="shared" si="7"/>
        <v>13371.882000000001</v>
      </c>
      <c r="R37" s="58">
        <f t="shared" si="8"/>
        <v>2.6106841134172269E-2</v>
      </c>
      <c r="S37" s="6">
        <v>0.1</v>
      </c>
      <c r="T37" s="58">
        <f t="shared" si="9"/>
        <v>2.6106841134172273E-3</v>
      </c>
    </row>
    <row r="38" spans="1:23" x14ac:dyDescent="0.2">
      <c r="A38" s="10" t="s">
        <v>166</v>
      </c>
      <c r="B38" s="22" t="s">
        <v>70</v>
      </c>
      <c r="C38" s="62">
        <v>28398.382000000001</v>
      </c>
      <c r="D38" s="62" t="s">
        <v>114</v>
      </c>
      <c r="E38">
        <f t="shared" si="1"/>
        <v>-17005.994399316965</v>
      </c>
      <c r="F38">
        <f t="shared" si="2"/>
        <v>-17006</v>
      </c>
      <c r="G38" s="58">
        <f t="shared" si="3"/>
        <v>4.0684000014152844E-3</v>
      </c>
      <c r="I38">
        <f t="shared" si="4"/>
        <v>4.0684000014152844E-3</v>
      </c>
      <c r="O38">
        <f t="shared" ca="1" si="5"/>
        <v>-3.1037014146238606E-2</v>
      </c>
      <c r="P38" s="80">
        <f t="shared" si="6"/>
        <v>-0.16679961440000002</v>
      </c>
      <c r="Q38" s="2">
        <f t="shared" si="7"/>
        <v>13379.882000000001</v>
      </c>
      <c r="R38" s="58">
        <f t="shared" si="8"/>
        <v>2.9195878345482266E-2</v>
      </c>
      <c r="S38" s="6">
        <v>0.1</v>
      </c>
      <c r="T38" s="58">
        <f t="shared" si="9"/>
        <v>2.9195878345482269E-3</v>
      </c>
    </row>
    <row r="39" spans="1:23" x14ac:dyDescent="0.2">
      <c r="A39" s="10" t="s">
        <v>166</v>
      </c>
      <c r="B39" s="22" t="s">
        <v>70</v>
      </c>
      <c r="C39" s="62">
        <v>28430.329000000002</v>
      </c>
      <c r="D39" s="62" t="s">
        <v>114</v>
      </c>
      <c r="E39">
        <f t="shared" si="1"/>
        <v>-16962.015188638277</v>
      </c>
      <c r="F39">
        <f t="shared" si="2"/>
        <v>-16962</v>
      </c>
      <c r="G39" s="58">
        <f t="shared" si="3"/>
        <v>-1.103319999674568E-2</v>
      </c>
      <c r="I39">
        <f t="shared" si="4"/>
        <v>-1.103319999674568E-2</v>
      </c>
      <c r="O39">
        <f t="shared" ca="1" si="5"/>
        <v>-3.1001039957193693E-2</v>
      </c>
      <c r="P39" s="80">
        <f t="shared" si="6"/>
        <v>-0.16606977760000002</v>
      </c>
      <c r="Q39" s="2">
        <f t="shared" si="7"/>
        <v>13411.829000000002</v>
      </c>
      <c r="R39" s="58">
        <f t="shared" si="8"/>
        <v>2.4036340394929908E-2</v>
      </c>
      <c r="S39" s="6">
        <v>0.1</v>
      </c>
      <c r="T39" s="58">
        <f t="shared" si="9"/>
        <v>2.4036340394929909E-3</v>
      </c>
    </row>
    <row r="40" spans="1:23" x14ac:dyDescent="0.2">
      <c r="A40" s="10" t="s">
        <v>185</v>
      </c>
      <c r="B40" s="22" t="s">
        <v>70</v>
      </c>
      <c r="C40" s="62">
        <v>28454.326000000001</v>
      </c>
      <c r="D40" s="62" t="s">
        <v>114</v>
      </c>
      <c r="E40">
        <f t="shared" si="1"/>
        <v>-16928.98018946288</v>
      </c>
      <c r="F40">
        <f t="shared" si="2"/>
        <v>-16929</v>
      </c>
      <c r="G40" s="58">
        <f t="shared" si="3"/>
        <v>1.4390600001206622E-2</v>
      </c>
      <c r="I40">
        <f t="shared" si="4"/>
        <v>1.4390600001206622E-2</v>
      </c>
      <c r="O40">
        <f t="shared" ca="1" si="5"/>
        <v>-3.0974059315410005E-2</v>
      </c>
      <c r="P40" s="80">
        <f t="shared" si="6"/>
        <v>-0.16552341640000001</v>
      </c>
      <c r="Q40" s="2">
        <f t="shared" si="7"/>
        <v>13435.826000000001</v>
      </c>
      <c r="R40" s="58">
        <f t="shared" si="8"/>
        <v>3.2369053297613651E-2</v>
      </c>
      <c r="S40" s="6">
        <v>0.1</v>
      </c>
      <c r="T40" s="58">
        <f t="shared" si="9"/>
        <v>3.2369053297613653E-3</v>
      </c>
    </row>
    <row r="41" spans="1:23" x14ac:dyDescent="0.2">
      <c r="A41" s="10" t="s">
        <v>185</v>
      </c>
      <c r="B41" s="22" t="s">
        <v>70</v>
      </c>
      <c r="C41" s="62">
        <v>28457.214</v>
      </c>
      <c r="D41" s="62" t="s">
        <v>114</v>
      </c>
      <c r="E41">
        <f t="shared" si="1"/>
        <v>-16925.004480931875</v>
      </c>
      <c r="F41">
        <f t="shared" si="2"/>
        <v>-16925</v>
      </c>
      <c r="G41" s="58">
        <f t="shared" si="3"/>
        <v>-3.254999995988328E-3</v>
      </c>
      <c r="I41">
        <f t="shared" si="4"/>
        <v>-3.254999995988328E-3</v>
      </c>
      <c r="O41">
        <f t="shared" ca="1" si="5"/>
        <v>-3.097078893458774E-2</v>
      </c>
      <c r="P41" s="80">
        <f t="shared" si="6"/>
        <v>-0.16545725</v>
      </c>
      <c r="Q41" s="2">
        <f t="shared" si="7"/>
        <v>13438.714</v>
      </c>
      <c r="R41" s="58">
        <f t="shared" si="8"/>
        <v>2.6309569906363905E-2</v>
      </c>
      <c r="S41" s="6">
        <v>0.1</v>
      </c>
      <c r="T41" s="58">
        <f t="shared" si="9"/>
        <v>2.6309569906363909E-3</v>
      </c>
    </row>
    <row r="42" spans="1:23" x14ac:dyDescent="0.2">
      <c r="A42" s="10" t="s">
        <v>185</v>
      </c>
      <c r="B42" s="22" t="s">
        <v>70</v>
      </c>
      <c r="C42" s="62">
        <v>28634.457999999999</v>
      </c>
      <c r="D42" s="62" t="s">
        <v>114</v>
      </c>
      <c r="E42">
        <f t="shared" si="1"/>
        <v>-16681.005006254029</v>
      </c>
      <c r="F42">
        <f t="shared" si="2"/>
        <v>-16681</v>
      </c>
      <c r="G42" s="58">
        <f t="shared" si="3"/>
        <v>-3.63659999857191E-3</v>
      </c>
      <c r="I42">
        <f t="shared" si="4"/>
        <v>-3.63659999857191E-3</v>
      </c>
      <c r="O42">
        <f t="shared" ca="1" si="5"/>
        <v>-3.0771295704429574E-2</v>
      </c>
      <c r="P42" s="80">
        <f t="shared" si="6"/>
        <v>-0.16144530440000002</v>
      </c>
      <c r="Q42" s="2">
        <f t="shared" si="7"/>
        <v>13615.957999999999</v>
      </c>
      <c r="R42" s="58">
        <f t="shared" si="8"/>
        <v>2.4903587184857315E-2</v>
      </c>
      <c r="S42" s="6">
        <v>0.1</v>
      </c>
      <c r="T42" s="58">
        <f t="shared" si="9"/>
        <v>2.4903587184857317E-3</v>
      </c>
    </row>
    <row r="43" spans="1:23" x14ac:dyDescent="0.2">
      <c r="A43" s="10" t="s">
        <v>185</v>
      </c>
      <c r="B43" s="22" t="s">
        <v>70</v>
      </c>
      <c r="C43" s="62">
        <v>28661.338</v>
      </c>
      <c r="D43" s="62" t="s">
        <v>114</v>
      </c>
      <c r="E43">
        <f t="shared" si="1"/>
        <v>-16644.001181699514</v>
      </c>
      <c r="F43">
        <f t="shared" si="2"/>
        <v>-16644</v>
      </c>
      <c r="G43" s="58">
        <f t="shared" si="3"/>
        <v>-8.5839999883319251E-4</v>
      </c>
      <c r="I43">
        <f t="shared" si="4"/>
        <v>-8.5839999883319251E-4</v>
      </c>
      <c r="O43">
        <f t="shared" ca="1" si="5"/>
        <v>-3.0741044681823624E-2</v>
      </c>
      <c r="P43" s="80">
        <f t="shared" si="6"/>
        <v>-0.1608410944</v>
      </c>
      <c r="Q43" s="2">
        <f t="shared" si="7"/>
        <v>13642.838</v>
      </c>
      <c r="R43" s="58">
        <f t="shared" si="8"/>
        <v>2.5594462507857126E-2</v>
      </c>
      <c r="S43" s="6">
        <v>0.1</v>
      </c>
      <c r="T43" s="58">
        <f t="shared" si="9"/>
        <v>2.5594462507857129E-3</v>
      </c>
    </row>
    <row r="44" spans="1:23" x14ac:dyDescent="0.2">
      <c r="A44" s="10" t="s">
        <v>185</v>
      </c>
      <c r="B44" s="22" t="s">
        <v>70</v>
      </c>
      <c r="C44" s="62">
        <v>28671.489000000001</v>
      </c>
      <c r="D44" s="62" t="s">
        <v>114</v>
      </c>
      <c r="E44">
        <f t="shared" si="1"/>
        <v>-16630.027006734745</v>
      </c>
      <c r="F44">
        <f t="shared" si="2"/>
        <v>-16630</v>
      </c>
      <c r="G44" s="58">
        <f t="shared" si="3"/>
        <v>-1.9617999998445157E-2</v>
      </c>
      <c r="I44">
        <f t="shared" si="4"/>
        <v>-1.9617999998445157E-2</v>
      </c>
      <c r="O44">
        <f t="shared" ca="1" si="5"/>
        <v>-3.0729598348945696E-2</v>
      </c>
      <c r="P44" s="80">
        <f t="shared" si="6"/>
        <v>-0.16061276000000002</v>
      </c>
      <c r="Q44" s="2">
        <f t="shared" si="7"/>
        <v>13652.989000000001</v>
      </c>
      <c r="R44" s="58">
        <f t="shared" si="8"/>
        <v>1.9879522347896056E-2</v>
      </c>
      <c r="S44" s="6">
        <v>0.1</v>
      </c>
      <c r="T44" s="58">
        <f t="shared" si="9"/>
        <v>1.9879522347896056E-3</v>
      </c>
    </row>
    <row r="45" spans="1:23" x14ac:dyDescent="0.2">
      <c r="A45" s="10" t="s">
        <v>185</v>
      </c>
      <c r="B45" s="22" t="s">
        <v>70</v>
      </c>
      <c r="C45" s="62">
        <v>28690.399000000001</v>
      </c>
      <c r="D45" s="62" t="s">
        <v>114</v>
      </c>
      <c r="E45">
        <f t="shared" si="1"/>
        <v>-16603.994926291074</v>
      </c>
      <c r="F45">
        <f t="shared" si="2"/>
        <v>-16604</v>
      </c>
      <c r="G45" s="58">
        <f t="shared" si="3"/>
        <v>3.6856000042462256E-3</v>
      </c>
      <c r="I45">
        <f t="shared" si="4"/>
        <v>3.6856000042462256E-3</v>
      </c>
      <c r="O45">
        <f t="shared" ca="1" si="5"/>
        <v>-3.0708340873600973E-2</v>
      </c>
      <c r="P45" s="80">
        <f t="shared" si="6"/>
        <v>-0.16018912640000002</v>
      </c>
      <c r="Q45" s="2">
        <f t="shared" si="7"/>
        <v>13671.899000000001</v>
      </c>
      <c r="R45" s="58">
        <f t="shared" si="8"/>
        <v>2.685492595406656E-2</v>
      </c>
      <c r="S45" s="6">
        <v>0.1</v>
      </c>
      <c r="T45" s="58">
        <f t="shared" si="9"/>
        <v>2.6854925954066561E-3</v>
      </c>
    </row>
    <row r="46" spans="1:23" x14ac:dyDescent="0.2">
      <c r="A46" s="10" t="s">
        <v>185</v>
      </c>
      <c r="B46" s="22" t="s">
        <v>70</v>
      </c>
      <c r="C46" s="62">
        <v>28695.485000000001</v>
      </c>
      <c r="D46" s="62" t="s">
        <v>114</v>
      </c>
      <c r="E46">
        <f t="shared" si="1"/>
        <v>-16596.993384189725</v>
      </c>
      <c r="F46">
        <f t="shared" si="2"/>
        <v>-16597</v>
      </c>
      <c r="G46" s="58">
        <f t="shared" si="3"/>
        <v>4.8058000029413961E-3</v>
      </c>
      <c r="I46">
        <f t="shared" si="4"/>
        <v>4.8058000029413961E-3</v>
      </c>
      <c r="O46">
        <f t="shared" ca="1" si="5"/>
        <v>-3.0702617707162011E-2</v>
      </c>
      <c r="P46" s="80">
        <f t="shared" si="6"/>
        <v>-0.16007516360000001</v>
      </c>
      <c r="Q46" s="2">
        <f t="shared" si="7"/>
        <v>13676.985000000001</v>
      </c>
      <c r="R46" s="58">
        <f t="shared" si="8"/>
        <v>2.7185732158634492E-2</v>
      </c>
      <c r="S46" s="6">
        <v>0.1</v>
      </c>
      <c r="T46" s="58">
        <f t="shared" si="9"/>
        <v>2.7185732158634492E-3</v>
      </c>
    </row>
    <row r="47" spans="1:23" x14ac:dyDescent="0.2">
      <c r="A47" s="10" t="s">
        <v>185</v>
      </c>
      <c r="B47" s="22" t="s">
        <v>70</v>
      </c>
      <c r="C47" s="62">
        <v>28698.392</v>
      </c>
      <c r="D47" s="62" t="s">
        <v>114</v>
      </c>
      <c r="E47">
        <f t="shared" si="1"/>
        <v>-16592.991519681542</v>
      </c>
      <c r="F47">
        <f t="shared" si="2"/>
        <v>-16593</v>
      </c>
      <c r="G47" s="58">
        <f t="shared" si="3"/>
        <v>6.1602000023412984E-3</v>
      </c>
      <c r="I47">
        <f t="shared" si="4"/>
        <v>6.1602000023412984E-3</v>
      </c>
      <c r="O47">
        <f t="shared" ca="1" si="5"/>
        <v>-3.0699347326339745E-2</v>
      </c>
      <c r="P47" s="80">
        <f t="shared" si="6"/>
        <v>-0.1600100596</v>
      </c>
      <c r="Q47" s="2">
        <f t="shared" si="7"/>
        <v>13679.892</v>
      </c>
      <c r="R47" s="58">
        <f t="shared" si="8"/>
        <v>2.7612555176309502E-2</v>
      </c>
      <c r="S47" s="6">
        <v>0.1</v>
      </c>
      <c r="T47" s="58">
        <f t="shared" si="9"/>
        <v>2.7612555176309505E-3</v>
      </c>
    </row>
    <row r="48" spans="1:23" x14ac:dyDescent="0.2">
      <c r="A48" s="10" t="s">
        <v>185</v>
      </c>
      <c r="B48" s="22" t="s">
        <v>70</v>
      </c>
      <c r="C48" s="62">
        <v>28778.287</v>
      </c>
      <c r="D48" s="62" t="s">
        <v>114</v>
      </c>
      <c r="E48">
        <f t="shared" si="1"/>
        <v>-16483.005635649435</v>
      </c>
      <c r="F48">
        <f t="shared" si="2"/>
        <v>-16483</v>
      </c>
      <c r="G48" s="58">
        <f t="shared" si="3"/>
        <v>-4.0937999983725604E-3</v>
      </c>
      <c r="I48">
        <f t="shared" si="4"/>
        <v>-4.0937999983725604E-3</v>
      </c>
      <c r="O48">
        <f t="shared" ca="1" si="5"/>
        <v>-3.060941185372746E-2</v>
      </c>
      <c r="P48" s="80">
        <f t="shared" si="6"/>
        <v>-0.15822471560000001</v>
      </c>
      <c r="Q48" s="2">
        <f t="shared" si="7"/>
        <v>13759.787</v>
      </c>
      <c r="R48" s="58">
        <f t="shared" si="8"/>
        <v>2.3756339144196004E-2</v>
      </c>
      <c r="S48" s="6">
        <v>0.1</v>
      </c>
      <c r="T48" s="58">
        <f t="shared" si="9"/>
        <v>2.3756339144196006E-3</v>
      </c>
    </row>
    <row r="49" spans="1:20" x14ac:dyDescent="0.2">
      <c r="A49" s="10" t="s">
        <v>185</v>
      </c>
      <c r="B49" s="22" t="s">
        <v>70</v>
      </c>
      <c r="C49" s="62">
        <v>28802.251</v>
      </c>
      <c r="D49" s="62" t="s">
        <v>114</v>
      </c>
      <c r="E49">
        <f t="shared" si="1"/>
        <v>-16450.016065276504</v>
      </c>
      <c r="F49">
        <f t="shared" si="2"/>
        <v>-16450</v>
      </c>
      <c r="G49" s="58">
        <f t="shared" si="3"/>
        <v>-1.1669999996229308E-2</v>
      </c>
      <c r="I49">
        <f t="shared" si="4"/>
        <v>-1.1669999996229308E-2</v>
      </c>
      <c r="O49">
        <f t="shared" ca="1" si="5"/>
        <v>-3.0582431211943772E-2</v>
      </c>
      <c r="P49" s="80">
        <f t="shared" si="6"/>
        <v>-0.157691</v>
      </c>
      <c r="Q49" s="2">
        <f t="shared" si="7"/>
        <v>13783.751</v>
      </c>
      <c r="R49" s="58">
        <f t="shared" si="8"/>
        <v>2.13221324421012E-2</v>
      </c>
      <c r="S49" s="6">
        <v>0.1</v>
      </c>
      <c r="T49" s="58">
        <f t="shared" si="9"/>
        <v>2.13221324421012E-3</v>
      </c>
    </row>
    <row r="50" spans="1:20" x14ac:dyDescent="0.2">
      <c r="A50" s="10" t="s">
        <v>210</v>
      </c>
      <c r="B50" s="22" t="s">
        <v>70</v>
      </c>
      <c r="C50" s="62">
        <v>29291.863000000001</v>
      </c>
      <c r="D50" s="62" t="s">
        <v>114</v>
      </c>
      <c r="E50">
        <f t="shared" si="1"/>
        <v>-15776.001312754723</v>
      </c>
      <c r="F50">
        <f t="shared" si="2"/>
        <v>-15776</v>
      </c>
      <c r="G50" s="58">
        <f t="shared" si="3"/>
        <v>-9.5359999613719992E-4</v>
      </c>
      <c r="I50">
        <f t="shared" si="4"/>
        <v>-9.5359999613719992E-4</v>
      </c>
      <c r="O50">
        <f t="shared" ca="1" si="5"/>
        <v>-3.0031372043392117E-2</v>
      </c>
      <c r="P50" s="80">
        <f t="shared" si="6"/>
        <v>-0.14698087040000002</v>
      </c>
      <c r="Q50" s="2">
        <f t="shared" si="7"/>
        <v>14273.363000000001</v>
      </c>
      <c r="R50" s="58">
        <f t="shared" si="8"/>
        <v>2.1323963701602871E-2</v>
      </c>
      <c r="S50" s="6">
        <v>0.1</v>
      </c>
      <c r="T50" s="58">
        <f t="shared" si="9"/>
        <v>2.1323963701602873E-3</v>
      </c>
    </row>
    <row r="51" spans="1:20" x14ac:dyDescent="0.2">
      <c r="A51" s="10" t="s">
        <v>215</v>
      </c>
      <c r="B51" s="22" t="s">
        <v>70</v>
      </c>
      <c r="C51" s="62">
        <v>32659.51</v>
      </c>
      <c r="D51" s="62" t="s">
        <v>114</v>
      </c>
      <c r="E51">
        <f t="shared" si="1"/>
        <v>-11139.996150941462</v>
      </c>
      <c r="F51">
        <f t="shared" si="2"/>
        <v>-11140</v>
      </c>
      <c r="G51" s="58">
        <f t="shared" si="3"/>
        <v>2.7960000006714836E-3</v>
      </c>
      <c r="I51">
        <f t="shared" si="4"/>
        <v>2.7960000006714836E-3</v>
      </c>
      <c r="O51">
        <f t="shared" ca="1" si="5"/>
        <v>-2.6241000670386982E-2</v>
      </c>
      <c r="P51" s="80">
        <f t="shared" si="6"/>
        <v>-8.3159840000000013E-2</v>
      </c>
      <c r="Q51" s="2">
        <f t="shared" si="7"/>
        <v>17641.009999999998</v>
      </c>
      <c r="R51" s="58">
        <f t="shared" si="8"/>
        <v>7.3884064302210378E-3</v>
      </c>
      <c r="S51" s="6">
        <v>0.1</v>
      </c>
      <c r="T51" s="58">
        <f t="shared" si="9"/>
        <v>7.3884064302210382E-4</v>
      </c>
    </row>
    <row r="52" spans="1:20" x14ac:dyDescent="0.2">
      <c r="A52" s="10" t="s">
        <v>215</v>
      </c>
      <c r="B52" s="22" t="s">
        <v>70</v>
      </c>
      <c r="C52" s="62">
        <v>32688.567999999999</v>
      </c>
      <c r="D52" s="62" t="s">
        <v>114</v>
      </c>
      <c r="E52">
        <f t="shared" si="1"/>
        <v>-11099.994025424157</v>
      </c>
      <c r="F52">
        <f t="shared" si="2"/>
        <v>-11100</v>
      </c>
      <c r="G52" s="58">
        <f t="shared" si="3"/>
        <v>4.3399999995017424E-3</v>
      </c>
      <c r="I52">
        <f t="shared" si="4"/>
        <v>4.3399999995017424E-3</v>
      </c>
      <c r="O52">
        <f t="shared" ca="1" si="5"/>
        <v>-2.6208296862164335E-2</v>
      </c>
      <c r="P52" s="80">
        <f t="shared" si="6"/>
        <v>-8.2684000000000007E-2</v>
      </c>
      <c r="Q52" s="2">
        <f t="shared" si="7"/>
        <v>17670.067999999999</v>
      </c>
      <c r="R52" s="58">
        <f t="shared" si="8"/>
        <v>7.5731765759132806E-3</v>
      </c>
      <c r="S52" s="6">
        <v>0.1</v>
      </c>
      <c r="T52" s="58">
        <f t="shared" si="9"/>
        <v>7.5731765759132815E-4</v>
      </c>
    </row>
    <row r="53" spans="1:20" x14ac:dyDescent="0.2">
      <c r="A53" s="10" t="s">
        <v>221</v>
      </c>
      <c r="B53" s="22" t="s">
        <v>70</v>
      </c>
      <c r="C53" s="62">
        <v>33010.362999999998</v>
      </c>
      <c r="D53" s="62" t="s">
        <v>114</v>
      </c>
      <c r="E53">
        <f t="shared" si="1"/>
        <v>-10657.00125300897</v>
      </c>
      <c r="F53">
        <f t="shared" si="2"/>
        <v>-10657</v>
      </c>
      <c r="G53" s="58">
        <f t="shared" ref="G53:G84" si="10">+C53-(C$7+F53*C$8)</f>
        <v>-9.1020000400021672E-4</v>
      </c>
      <c r="I53">
        <f t="shared" ref="I53:I85" si="11">G53</f>
        <v>-9.1020000400021672E-4</v>
      </c>
      <c r="O53">
        <f t="shared" ca="1" si="5"/>
        <v>-2.5846102186098487E-2</v>
      </c>
      <c r="P53" s="80">
        <f t="shared" ref="P53:P86" si="12">+D$11+D$12*F53+D$13*F53^2</f>
        <v>-7.7499659600000007E-2</v>
      </c>
      <c r="Q53" s="2">
        <f t="shared" si="7"/>
        <v>17991.862999999998</v>
      </c>
      <c r="R53" s="58">
        <f t="shared" si="8"/>
        <v>5.8659453212072839E-3</v>
      </c>
      <c r="S53" s="6">
        <v>0.1</v>
      </c>
      <c r="T53" s="58">
        <f t="shared" si="9"/>
        <v>5.8659453212072841E-4</v>
      </c>
    </row>
    <row r="54" spans="1:20" x14ac:dyDescent="0.2">
      <c r="A54" s="10" t="s">
        <v>221</v>
      </c>
      <c r="B54" s="22" t="s">
        <v>70</v>
      </c>
      <c r="C54" s="62">
        <v>33031.440000000002</v>
      </c>
      <c r="D54" s="62" t="s">
        <v>114</v>
      </c>
      <c r="E54">
        <f t="shared" si="1"/>
        <v>-10627.98601453666</v>
      </c>
      <c r="F54">
        <f t="shared" si="2"/>
        <v>-10628</v>
      </c>
      <c r="G54" s="58">
        <f t="shared" si="10"/>
        <v>1.0159200006455649E-2</v>
      </c>
      <c r="I54">
        <f t="shared" si="11"/>
        <v>1.0159200006455649E-2</v>
      </c>
      <c r="O54">
        <f t="shared" ca="1" si="5"/>
        <v>-2.5822391925137064E-2</v>
      </c>
      <c r="P54" s="80">
        <f t="shared" si="12"/>
        <v>-7.7165753599999998E-2</v>
      </c>
      <c r="Q54" s="2">
        <f t="shared" si="7"/>
        <v>18012.940000000002</v>
      </c>
      <c r="R54" s="58">
        <f t="shared" si="8"/>
        <v>7.6256475223696312E-3</v>
      </c>
      <c r="S54" s="6">
        <v>0.1</v>
      </c>
      <c r="T54" s="58">
        <f t="shared" si="9"/>
        <v>7.6256475223696312E-4</v>
      </c>
    </row>
    <row r="55" spans="1:20" x14ac:dyDescent="0.2">
      <c r="A55" s="10" t="s">
        <v>227</v>
      </c>
      <c r="B55" s="22" t="s">
        <v>64</v>
      </c>
      <c r="C55" s="62">
        <v>33061.529000000002</v>
      </c>
      <c r="D55" s="62" t="s">
        <v>114</v>
      </c>
      <c r="E55">
        <f t="shared" si="1"/>
        <v>-10586.564583099873</v>
      </c>
      <c r="F55">
        <f t="shared" si="2"/>
        <v>-10586.5</v>
      </c>
      <c r="G55" s="58">
        <f t="shared" si="10"/>
        <v>-4.691389999788953E-2</v>
      </c>
      <c r="I55">
        <f t="shared" si="11"/>
        <v>-4.691389999788953E-2</v>
      </c>
      <c r="O55">
        <f t="shared" ca="1" si="5"/>
        <v>-2.5788461724106065E-2</v>
      </c>
      <c r="P55" s="80">
        <f t="shared" si="12"/>
        <v>-7.6689092900000005E-2</v>
      </c>
      <c r="Q55" s="2">
        <f t="shared" si="7"/>
        <v>18043.029000000002</v>
      </c>
      <c r="R55" s="58">
        <f t="shared" si="8"/>
        <v>8.8656211235789005E-4</v>
      </c>
      <c r="S55" s="6">
        <v>0.1</v>
      </c>
      <c r="T55" s="58">
        <f t="shared" si="9"/>
        <v>8.8656211235789005E-5</v>
      </c>
    </row>
    <row r="56" spans="1:20" x14ac:dyDescent="0.2">
      <c r="A56" s="10" t="s">
        <v>227</v>
      </c>
      <c r="B56" s="22" t="s">
        <v>70</v>
      </c>
      <c r="C56" s="62">
        <v>33068.480000000003</v>
      </c>
      <c r="D56" s="62" t="s">
        <v>114</v>
      </c>
      <c r="E56">
        <f t="shared" si="1"/>
        <v>-10576.995625343978</v>
      </c>
      <c r="F56">
        <f t="shared" si="2"/>
        <v>-10577</v>
      </c>
      <c r="G56" s="58">
        <f t="shared" si="10"/>
        <v>3.1778000047779642E-3</v>
      </c>
      <c r="I56">
        <f t="shared" si="11"/>
        <v>3.1778000047779642E-3</v>
      </c>
      <c r="O56">
        <f t="shared" ca="1" si="5"/>
        <v>-2.5780694569653186E-2</v>
      </c>
      <c r="P56" s="80">
        <f t="shared" si="12"/>
        <v>-7.6580171599999997E-2</v>
      </c>
      <c r="Q56" s="2">
        <f t="shared" si="7"/>
        <v>18049.980000000003</v>
      </c>
      <c r="R56" s="58">
        <f t="shared" si="8"/>
        <v>6.3613340345085676E-3</v>
      </c>
      <c r="S56" s="6">
        <v>0.1</v>
      </c>
      <c r="T56" s="58">
        <f t="shared" si="9"/>
        <v>6.3613340345085681E-4</v>
      </c>
    </row>
    <row r="57" spans="1:20" x14ac:dyDescent="0.2">
      <c r="A57" s="10" t="s">
        <v>233</v>
      </c>
      <c r="B57" s="22" t="s">
        <v>70</v>
      </c>
      <c r="C57" s="62">
        <v>33132.394</v>
      </c>
      <c r="D57" s="62" t="s">
        <v>114</v>
      </c>
      <c r="E57">
        <f t="shared" si="1"/>
        <v>-10489.009671379052</v>
      </c>
      <c r="F57">
        <f t="shared" si="2"/>
        <v>-10489</v>
      </c>
      <c r="G57" s="58">
        <f t="shared" si="10"/>
        <v>-7.0253999947453849E-3</v>
      </c>
      <c r="I57">
        <f t="shared" si="11"/>
        <v>-7.0253999947453849E-3</v>
      </c>
      <c r="O57">
        <f t="shared" ca="1" si="5"/>
        <v>-2.5708746191563357E-2</v>
      </c>
      <c r="P57" s="80">
        <f t="shared" si="12"/>
        <v>-7.55746484E-2</v>
      </c>
      <c r="Q57" s="2">
        <f t="shared" si="7"/>
        <v>18113.894</v>
      </c>
      <c r="R57" s="58">
        <f t="shared" si="8"/>
        <v>4.698999456925302E-3</v>
      </c>
      <c r="S57" s="6">
        <v>0.1</v>
      </c>
      <c r="T57" s="58">
        <f t="shared" si="9"/>
        <v>4.6989994569253022E-4</v>
      </c>
    </row>
    <row r="58" spans="1:20" x14ac:dyDescent="0.2">
      <c r="A58" s="10" t="s">
        <v>237</v>
      </c>
      <c r="B58" s="22" t="s">
        <v>70</v>
      </c>
      <c r="C58" s="62">
        <v>33416.434999999998</v>
      </c>
      <c r="D58" s="62" t="s">
        <v>114</v>
      </c>
      <c r="E58">
        <f t="shared" si="1"/>
        <v>-10097.990202246276</v>
      </c>
      <c r="F58">
        <f t="shared" si="2"/>
        <v>-10098</v>
      </c>
      <c r="G58" s="58">
        <f t="shared" si="10"/>
        <v>7.1172000025399029E-3</v>
      </c>
      <c r="I58">
        <f t="shared" si="11"/>
        <v>7.1172000025399029E-3</v>
      </c>
      <c r="O58">
        <f t="shared" ca="1" si="5"/>
        <v>-2.5389066466186952E-2</v>
      </c>
      <c r="P58" s="80">
        <f t="shared" si="12"/>
        <v>-7.1181841600000004E-2</v>
      </c>
      <c r="Q58" s="2">
        <f t="shared" si="7"/>
        <v>18397.934999999998</v>
      </c>
      <c r="R58" s="58">
        <f t="shared" si="8"/>
        <v>6.1307399158762755E-3</v>
      </c>
      <c r="S58" s="6">
        <v>0.1</v>
      </c>
      <c r="T58" s="58">
        <f t="shared" si="9"/>
        <v>6.1307399158762755E-4</v>
      </c>
    </row>
    <row r="59" spans="1:20" x14ac:dyDescent="0.2">
      <c r="A59" s="10" t="s">
        <v>233</v>
      </c>
      <c r="B59" s="22" t="s">
        <v>70</v>
      </c>
      <c r="C59" s="62">
        <v>33437.502999999997</v>
      </c>
      <c r="D59" s="62" t="s">
        <v>114</v>
      </c>
      <c r="E59">
        <f t="shared" si="1"/>
        <v>-10068.987353447372</v>
      </c>
      <c r="F59">
        <f t="shared" si="2"/>
        <v>-10069</v>
      </c>
      <c r="G59" s="58">
        <f t="shared" si="10"/>
        <v>9.1866000002482906E-3</v>
      </c>
      <c r="I59">
        <f t="shared" si="11"/>
        <v>9.1866000002482906E-3</v>
      </c>
      <c r="O59">
        <f t="shared" ca="1" si="5"/>
        <v>-2.536535620522553E-2</v>
      </c>
      <c r="P59" s="80">
        <f t="shared" si="12"/>
        <v>-7.0860904400000008E-2</v>
      </c>
      <c r="Q59" s="2">
        <f t="shared" si="7"/>
        <v>18419.002999999997</v>
      </c>
      <c r="R59" s="58">
        <f t="shared" si="8"/>
        <v>6.4076029607077704E-3</v>
      </c>
      <c r="S59" s="6">
        <v>0.1</v>
      </c>
      <c r="T59" s="58">
        <f t="shared" si="9"/>
        <v>6.4076029607077704E-4</v>
      </c>
    </row>
    <row r="60" spans="1:20" x14ac:dyDescent="0.2">
      <c r="A60" s="10" t="s">
        <v>237</v>
      </c>
      <c r="B60" s="22" t="s">
        <v>70</v>
      </c>
      <c r="C60" s="62">
        <v>33437.521000000001</v>
      </c>
      <c r="D60" s="62" t="s">
        <v>114</v>
      </c>
      <c r="E60">
        <f t="shared" si="1"/>
        <v>-10068.962574100568</v>
      </c>
      <c r="F60">
        <f t="shared" si="2"/>
        <v>-10069</v>
      </c>
      <c r="G60" s="58">
        <f t="shared" si="10"/>
        <v>2.7186600003915373E-2</v>
      </c>
      <c r="I60">
        <f t="shared" si="11"/>
        <v>2.7186600003915373E-2</v>
      </c>
      <c r="O60">
        <f t="shared" ca="1" si="5"/>
        <v>-2.536535620522553E-2</v>
      </c>
      <c r="P60" s="80">
        <f t="shared" si="12"/>
        <v>-7.0860904400000008E-2</v>
      </c>
      <c r="Q60" s="2">
        <f t="shared" si="7"/>
        <v>18419.021000000001</v>
      </c>
      <c r="R60" s="58">
        <f t="shared" si="8"/>
        <v>9.6133131198358063E-3</v>
      </c>
      <c r="S60" s="6">
        <v>0.1</v>
      </c>
      <c r="T60" s="58">
        <f t="shared" si="9"/>
        <v>9.6133131198358063E-4</v>
      </c>
    </row>
    <row r="61" spans="1:20" x14ac:dyDescent="0.2">
      <c r="A61" s="10" t="s">
        <v>237</v>
      </c>
      <c r="B61" s="22" t="s">
        <v>70</v>
      </c>
      <c r="C61" s="62">
        <v>33440.406999999999</v>
      </c>
      <c r="D61" s="62" t="s">
        <v>114</v>
      </c>
      <c r="E61">
        <f t="shared" si="1"/>
        <v>-10064.989618830319</v>
      </c>
      <c r="F61">
        <f t="shared" si="2"/>
        <v>-10065</v>
      </c>
      <c r="G61" s="58">
        <f t="shared" si="10"/>
        <v>7.5409999990370125E-3</v>
      </c>
      <c r="I61">
        <f t="shared" si="11"/>
        <v>7.5409999990370125E-3</v>
      </c>
      <c r="O61">
        <f t="shared" ca="1" si="5"/>
        <v>-2.5362085824403267E-2</v>
      </c>
      <c r="P61" s="80">
        <f t="shared" si="12"/>
        <v>-7.0816690000000002E-2</v>
      </c>
      <c r="Q61" s="2">
        <f t="shared" si="7"/>
        <v>18421.906999999999</v>
      </c>
      <c r="R61" s="58">
        <f t="shared" si="8"/>
        <v>6.1399275819851856E-3</v>
      </c>
      <c r="S61" s="6">
        <v>0.1</v>
      </c>
      <c r="T61" s="58">
        <f t="shared" si="9"/>
        <v>6.1399275819851856E-4</v>
      </c>
    </row>
    <row r="62" spans="1:20" x14ac:dyDescent="0.2">
      <c r="A62" s="10" t="s">
        <v>233</v>
      </c>
      <c r="B62" s="22" t="s">
        <v>70</v>
      </c>
      <c r="C62" s="62">
        <v>33753.493999999999</v>
      </c>
      <c r="D62" s="62" t="s">
        <v>114</v>
      </c>
      <c r="E62">
        <f t="shared" si="1"/>
        <v>-9633.9845437447693</v>
      </c>
      <c r="F62">
        <f t="shared" si="2"/>
        <v>-9634</v>
      </c>
      <c r="G62" s="58">
        <f t="shared" si="10"/>
        <v>1.1227599999983795E-2</v>
      </c>
      <c r="I62">
        <f t="shared" si="11"/>
        <v>1.1227599999983795E-2</v>
      </c>
      <c r="O62">
        <f t="shared" ca="1" si="5"/>
        <v>-2.5009702290804212E-2</v>
      </c>
      <c r="P62" s="80">
        <f t="shared" si="12"/>
        <v>-6.6127582399999996E-2</v>
      </c>
      <c r="Q62" s="2">
        <f t="shared" si="7"/>
        <v>18734.993999999999</v>
      </c>
      <c r="R62" s="58">
        <f t="shared" si="8"/>
        <v>5.9838242441347623E-3</v>
      </c>
      <c r="S62" s="6">
        <v>0.1</v>
      </c>
      <c r="T62" s="58">
        <f t="shared" si="9"/>
        <v>5.9838242441347632E-4</v>
      </c>
    </row>
    <row r="63" spans="1:20" x14ac:dyDescent="0.2">
      <c r="A63" s="10" t="s">
        <v>249</v>
      </c>
      <c r="B63" s="22" t="s">
        <v>70</v>
      </c>
      <c r="C63" s="62">
        <v>33753.51</v>
      </c>
      <c r="D63" s="62" t="s">
        <v>114</v>
      </c>
      <c r="E63">
        <f t="shared" si="1"/>
        <v>-9633.9625176587197</v>
      </c>
      <c r="F63">
        <f t="shared" si="2"/>
        <v>-9634</v>
      </c>
      <c r="G63" s="58">
        <f t="shared" si="10"/>
        <v>2.7227600003243424E-2</v>
      </c>
      <c r="I63">
        <f t="shared" si="11"/>
        <v>2.7227600003243424E-2</v>
      </c>
      <c r="O63">
        <f t="shared" ca="1" si="5"/>
        <v>-2.5009702290804212E-2</v>
      </c>
      <c r="P63" s="80">
        <f t="shared" si="12"/>
        <v>-6.6127582399999996E-2</v>
      </c>
      <c r="Q63" s="2">
        <f t="shared" si="7"/>
        <v>18735.010000000002</v>
      </c>
      <c r="R63" s="58">
        <f t="shared" si="8"/>
        <v>8.71519008154285E-3</v>
      </c>
      <c r="S63" s="6">
        <v>0.1</v>
      </c>
      <c r="T63" s="58">
        <f t="shared" si="9"/>
        <v>8.7151900815428504E-4</v>
      </c>
    </row>
    <row r="64" spans="1:20" x14ac:dyDescent="0.2">
      <c r="A64" s="10" t="s">
        <v>249</v>
      </c>
      <c r="B64" s="22" t="s">
        <v>70</v>
      </c>
      <c r="C64" s="62">
        <v>33833.402000000002</v>
      </c>
      <c r="D64" s="62" t="s">
        <v>114</v>
      </c>
      <c r="E64">
        <f t="shared" si="1"/>
        <v>-9523.9807635177476</v>
      </c>
      <c r="F64">
        <f t="shared" si="2"/>
        <v>-9524</v>
      </c>
      <c r="G64" s="58">
        <f t="shared" si="10"/>
        <v>1.3973600005556364E-2</v>
      </c>
      <c r="I64">
        <f t="shared" si="11"/>
        <v>1.3973600005556364E-2</v>
      </c>
      <c r="O64">
        <f t="shared" ca="1" si="5"/>
        <v>-2.4919766818191927E-2</v>
      </c>
      <c r="P64" s="80">
        <f t="shared" si="12"/>
        <v>-6.4954630400000005E-2</v>
      </c>
      <c r="Q64" s="2">
        <f t="shared" si="7"/>
        <v>18814.902000000002</v>
      </c>
      <c r="R64" s="58">
        <f t="shared" si="8"/>
        <v>6.2296655549525931E-3</v>
      </c>
      <c r="S64" s="6">
        <v>0.1</v>
      </c>
      <c r="T64" s="58">
        <f t="shared" si="9"/>
        <v>6.2296655549525935E-4</v>
      </c>
    </row>
    <row r="65" spans="1:20" x14ac:dyDescent="0.2">
      <c r="A65" s="10" t="s">
        <v>254</v>
      </c>
      <c r="B65" s="22" t="s">
        <v>70</v>
      </c>
      <c r="C65" s="62">
        <v>34120.332000000002</v>
      </c>
      <c r="D65" s="62" t="s">
        <v>114</v>
      </c>
      <c r="E65">
        <f t="shared" si="1"/>
        <v>-9128.9842092235831</v>
      </c>
      <c r="F65">
        <f t="shared" si="2"/>
        <v>-9129</v>
      </c>
      <c r="G65" s="58">
        <f t="shared" si="10"/>
        <v>1.147060000221245E-2</v>
      </c>
      <c r="I65">
        <f t="shared" si="11"/>
        <v>1.147060000221245E-2</v>
      </c>
      <c r="O65">
        <f t="shared" ca="1" si="5"/>
        <v>-2.4596816711993257E-2</v>
      </c>
      <c r="P65" s="80">
        <f t="shared" si="12"/>
        <v>-6.0822456400000002E-2</v>
      </c>
      <c r="Q65" s="2">
        <f t="shared" si="7"/>
        <v>19101.832000000002</v>
      </c>
      <c r="R65" s="58">
        <f t="shared" si="8"/>
        <v>5.226286003973471E-3</v>
      </c>
      <c r="S65" s="6">
        <v>0.1</v>
      </c>
      <c r="T65" s="58">
        <f t="shared" si="9"/>
        <v>5.226286003973471E-4</v>
      </c>
    </row>
    <row r="66" spans="1:20" x14ac:dyDescent="0.2">
      <c r="A66" s="10" t="s">
        <v>254</v>
      </c>
      <c r="B66" s="22" t="s">
        <v>70</v>
      </c>
      <c r="C66" s="62">
        <v>34125.411</v>
      </c>
      <c r="D66" s="62" t="s">
        <v>114</v>
      </c>
      <c r="E66">
        <f t="shared" si="1"/>
        <v>-9121.9923035348802</v>
      </c>
      <c r="F66">
        <f t="shared" si="2"/>
        <v>-9122</v>
      </c>
      <c r="G66" s="58">
        <f t="shared" si="10"/>
        <v>5.5907999994815327E-3</v>
      </c>
      <c r="I66">
        <f t="shared" si="11"/>
        <v>5.5907999994815327E-3</v>
      </c>
      <c r="O66">
        <f t="shared" ca="1" si="5"/>
        <v>-2.4591093545554291E-2</v>
      </c>
      <c r="P66" s="80">
        <f t="shared" si="12"/>
        <v>-6.0750353600000001E-2</v>
      </c>
      <c r="Q66" s="2">
        <f t="shared" si="7"/>
        <v>19106.911</v>
      </c>
      <c r="R66" s="58">
        <f t="shared" si="8"/>
        <v>4.4011486609100018E-3</v>
      </c>
      <c r="S66" s="6">
        <v>0.1</v>
      </c>
      <c r="T66" s="58">
        <f t="shared" si="9"/>
        <v>4.4011486609100021E-4</v>
      </c>
    </row>
    <row r="67" spans="1:20" x14ac:dyDescent="0.2">
      <c r="A67" s="10" t="s">
        <v>254</v>
      </c>
      <c r="B67" s="22" t="s">
        <v>70</v>
      </c>
      <c r="C67" s="62">
        <v>34133.409</v>
      </c>
      <c r="D67" s="62" t="s">
        <v>114</v>
      </c>
      <c r="E67">
        <f t="shared" si="1"/>
        <v>-9110.9820137734605</v>
      </c>
      <c r="F67">
        <f t="shared" si="2"/>
        <v>-9111</v>
      </c>
      <c r="G67" s="58">
        <f t="shared" si="10"/>
        <v>1.3065400002233218E-2</v>
      </c>
      <c r="I67">
        <f t="shared" si="11"/>
        <v>1.3065400002233218E-2</v>
      </c>
      <c r="O67">
        <f t="shared" ca="1" si="5"/>
        <v>-2.4582099998293062E-2</v>
      </c>
      <c r="P67" s="80">
        <f t="shared" si="12"/>
        <v>-6.0637128399999997E-2</v>
      </c>
      <c r="Q67" s="2">
        <f t="shared" si="7"/>
        <v>19114.909</v>
      </c>
      <c r="R67" s="58">
        <f t="shared" si="8"/>
        <v>5.4320626928819928E-3</v>
      </c>
      <c r="S67" s="6">
        <v>0.1</v>
      </c>
      <c r="T67" s="58">
        <f t="shared" si="9"/>
        <v>5.4320626928819934E-4</v>
      </c>
    </row>
    <row r="68" spans="1:20" x14ac:dyDescent="0.2">
      <c r="A68" s="10" t="s">
        <v>261</v>
      </c>
      <c r="B68" s="22" t="s">
        <v>70</v>
      </c>
      <c r="C68" s="62">
        <v>34451.569000000003</v>
      </c>
      <c r="D68" s="62" t="s">
        <v>114</v>
      </c>
      <c r="E68">
        <f t="shared" si="1"/>
        <v>-8672.9932927814662</v>
      </c>
      <c r="F68">
        <f t="shared" si="2"/>
        <v>-8673</v>
      </c>
      <c r="G68" s="58">
        <f t="shared" si="10"/>
        <v>4.8722000065026805E-3</v>
      </c>
      <c r="I68">
        <f t="shared" si="11"/>
        <v>4.8722000065026805E-3</v>
      </c>
      <c r="O68">
        <f t="shared" ca="1" si="5"/>
        <v>-2.4223993298255045E-2</v>
      </c>
      <c r="P68" s="80">
        <f t="shared" si="12"/>
        <v>-5.62073716E-2</v>
      </c>
      <c r="Q68" s="2">
        <f t="shared" si="7"/>
        <v>19433.069000000003</v>
      </c>
      <c r="R68" s="58">
        <f t="shared" si="8"/>
        <v>3.7307140676338885E-3</v>
      </c>
      <c r="S68" s="6">
        <v>0.1</v>
      </c>
      <c r="T68" s="58">
        <f t="shared" si="9"/>
        <v>3.7307140676338886E-4</v>
      </c>
    </row>
    <row r="69" spans="1:20" x14ac:dyDescent="0.2">
      <c r="A69" s="10" t="s">
        <v>261</v>
      </c>
      <c r="B69" s="22" t="s">
        <v>70</v>
      </c>
      <c r="C69" s="62">
        <v>34454.474999999999</v>
      </c>
      <c r="D69" s="62" t="s">
        <v>114</v>
      </c>
      <c r="E69">
        <f t="shared" si="1"/>
        <v>-8668.9928049036662</v>
      </c>
      <c r="F69">
        <f t="shared" si="2"/>
        <v>-8669</v>
      </c>
      <c r="G69" s="58">
        <f t="shared" si="10"/>
        <v>5.2265999984228984E-3</v>
      </c>
      <c r="I69">
        <f t="shared" si="11"/>
        <v>5.2265999984228984E-3</v>
      </c>
      <c r="O69">
        <f t="shared" ca="1" si="5"/>
        <v>-2.4220722917432783E-2</v>
      </c>
      <c r="P69" s="80">
        <f t="shared" si="12"/>
        <v>-5.6167624400000005E-2</v>
      </c>
      <c r="Q69" s="2">
        <f t="shared" si="7"/>
        <v>19435.974999999999</v>
      </c>
      <c r="R69" s="58">
        <f t="shared" si="8"/>
        <v>3.7692507894839062E-3</v>
      </c>
      <c r="S69" s="6">
        <v>0.1</v>
      </c>
      <c r="T69" s="58">
        <f t="shared" si="9"/>
        <v>3.7692507894839064E-4</v>
      </c>
    </row>
    <row r="70" spans="1:20" x14ac:dyDescent="0.2">
      <c r="A70" s="10" t="s">
        <v>261</v>
      </c>
      <c r="B70" s="22" t="s">
        <v>70</v>
      </c>
      <c r="C70" s="62">
        <v>34478.445</v>
      </c>
      <c r="D70" s="62" t="s">
        <v>114</v>
      </c>
      <c r="E70">
        <f t="shared" si="1"/>
        <v>-8635.9949747484661</v>
      </c>
      <c r="F70">
        <f t="shared" si="2"/>
        <v>-8636</v>
      </c>
      <c r="G70" s="58">
        <f t="shared" si="10"/>
        <v>3.6504000017885119E-3</v>
      </c>
      <c r="I70">
        <f t="shared" si="11"/>
        <v>3.6504000017885119E-3</v>
      </c>
      <c r="O70">
        <f t="shared" ca="1" si="5"/>
        <v>-2.4193742275649095E-2</v>
      </c>
      <c r="P70" s="80">
        <f t="shared" si="12"/>
        <v>-5.5840198399999999E-2</v>
      </c>
      <c r="Q70" s="2">
        <f t="shared" si="7"/>
        <v>19459.945</v>
      </c>
      <c r="R70" s="58">
        <f t="shared" si="8"/>
        <v>3.5391312982028817E-3</v>
      </c>
      <c r="S70" s="6">
        <v>0.1</v>
      </c>
      <c r="T70" s="58">
        <f t="shared" si="9"/>
        <v>3.5391312982028817E-4</v>
      </c>
    </row>
    <row r="71" spans="1:20" x14ac:dyDescent="0.2">
      <c r="A71" s="10" t="s">
        <v>261</v>
      </c>
      <c r="B71" s="22" t="s">
        <v>70</v>
      </c>
      <c r="C71" s="62">
        <v>34481.356</v>
      </c>
      <c r="D71" s="62" t="s">
        <v>114</v>
      </c>
      <c r="E71">
        <f t="shared" si="1"/>
        <v>-8631.9876037187714</v>
      </c>
      <c r="F71">
        <f t="shared" si="2"/>
        <v>-8632</v>
      </c>
      <c r="G71" s="58">
        <f t="shared" si="10"/>
        <v>9.0047999983653426E-3</v>
      </c>
      <c r="I71">
        <f t="shared" si="11"/>
        <v>9.0047999983653426E-3</v>
      </c>
      <c r="O71">
        <f t="shared" ca="1" si="5"/>
        <v>-2.4190471894826829E-2</v>
      </c>
      <c r="P71" s="80">
        <f t="shared" si="12"/>
        <v>-5.5800569600000002E-2</v>
      </c>
      <c r="Q71" s="2">
        <f t="shared" si="7"/>
        <v>19462.856</v>
      </c>
      <c r="R71" s="58">
        <f t="shared" si="8"/>
        <v>4.1997359287807351E-3</v>
      </c>
      <c r="S71" s="6">
        <v>0.1</v>
      </c>
      <c r="T71" s="58">
        <f t="shared" si="9"/>
        <v>4.1997359287807354E-4</v>
      </c>
    </row>
    <row r="72" spans="1:20" x14ac:dyDescent="0.2">
      <c r="A72" s="10" t="s">
        <v>273</v>
      </c>
      <c r="B72" s="22" t="s">
        <v>70</v>
      </c>
      <c r="C72" s="62">
        <v>34519.853999999999</v>
      </c>
      <c r="D72" s="62" t="s">
        <v>114</v>
      </c>
      <c r="E72">
        <f t="shared" si="1"/>
        <v>-8578.9900874352988</v>
      </c>
      <c r="F72">
        <f t="shared" si="2"/>
        <v>-8579</v>
      </c>
      <c r="G72" s="58">
        <f t="shared" si="10"/>
        <v>7.2006000045803376E-3</v>
      </c>
      <c r="I72">
        <f t="shared" si="11"/>
        <v>7.2006000045803376E-3</v>
      </c>
      <c r="O72">
        <f t="shared" ca="1" si="5"/>
        <v>-2.4147139348931819E-2</v>
      </c>
      <c r="P72" s="80">
        <f t="shared" si="12"/>
        <v>-5.5276696399999999E-2</v>
      </c>
      <c r="Q72" s="2">
        <f t="shared" si="7"/>
        <v>19501.353999999999</v>
      </c>
      <c r="R72" s="58">
        <f t="shared" si="8"/>
        <v>3.9034125660257872E-3</v>
      </c>
      <c r="S72" s="6">
        <v>0.1</v>
      </c>
      <c r="T72" s="58">
        <f t="shared" si="9"/>
        <v>3.9034125660257875E-4</v>
      </c>
    </row>
    <row r="73" spans="1:20" x14ac:dyDescent="0.2">
      <c r="A73" s="10" t="s">
        <v>118</v>
      </c>
      <c r="B73" s="22" t="s">
        <v>70</v>
      </c>
      <c r="C73" s="62">
        <v>34872.883000000002</v>
      </c>
      <c r="D73" s="62" t="s">
        <v>114</v>
      </c>
      <c r="E73">
        <f t="shared" si="1"/>
        <v>-8092.9996418007704</v>
      </c>
      <c r="F73">
        <f t="shared" si="2"/>
        <v>-8093</v>
      </c>
      <c r="G73" s="58">
        <f t="shared" si="10"/>
        <v>2.6020000223070383E-4</v>
      </c>
      <c r="I73">
        <f t="shared" si="11"/>
        <v>2.6020000223070383E-4</v>
      </c>
      <c r="O73">
        <f t="shared" ca="1" si="5"/>
        <v>-2.3749788079026619E-2</v>
      </c>
      <c r="P73" s="80">
        <f t="shared" si="12"/>
        <v>-5.0577659600000005E-2</v>
      </c>
      <c r="Q73" s="2">
        <f t="shared" si="7"/>
        <v>19854.383000000002</v>
      </c>
      <c r="R73" s="58">
        <f t="shared" si="8"/>
        <v>2.5844879689361209E-3</v>
      </c>
      <c r="S73" s="6">
        <v>0.1</v>
      </c>
      <c r="T73" s="58">
        <f t="shared" si="9"/>
        <v>2.5844879689361212E-4</v>
      </c>
    </row>
    <row r="74" spans="1:20" x14ac:dyDescent="0.2">
      <c r="A74" s="10" t="s">
        <v>279</v>
      </c>
      <c r="B74" s="22" t="s">
        <v>70</v>
      </c>
      <c r="C74" s="62">
        <v>35197.597999999998</v>
      </c>
      <c r="D74" s="62" t="s">
        <v>114</v>
      </c>
      <c r="E74">
        <f t="shared" si="1"/>
        <v>-7645.9871086824896</v>
      </c>
      <c r="F74">
        <f t="shared" si="2"/>
        <v>-7646</v>
      </c>
      <c r="G74" s="58">
        <f t="shared" si="10"/>
        <v>9.3644000007770956E-3</v>
      </c>
      <c r="I74">
        <f t="shared" si="11"/>
        <v>9.3644000007770956E-3</v>
      </c>
      <c r="O74">
        <f t="shared" ca="1" si="5"/>
        <v>-2.3384323022138508E-2</v>
      </c>
      <c r="P74" s="80">
        <f t="shared" si="12"/>
        <v>-4.6422526399999997E-2</v>
      </c>
      <c r="Q74" s="2">
        <f t="shared" si="7"/>
        <v>20179.097999999998</v>
      </c>
      <c r="R74" s="58">
        <f t="shared" si="8"/>
        <v>3.1121811572457202E-3</v>
      </c>
      <c r="S74" s="6">
        <v>0.1</v>
      </c>
      <c r="T74" s="58">
        <f t="shared" si="9"/>
        <v>3.1121811572457206E-4</v>
      </c>
    </row>
    <row r="75" spans="1:20" x14ac:dyDescent="0.2">
      <c r="A75" s="10" t="s">
        <v>279</v>
      </c>
      <c r="B75" s="22" t="s">
        <v>70</v>
      </c>
      <c r="C75" s="62">
        <v>35219.39</v>
      </c>
      <c r="D75" s="62" t="s">
        <v>114</v>
      </c>
      <c r="E75">
        <f t="shared" si="1"/>
        <v>-7615.9875794900772</v>
      </c>
      <c r="F75">
        <f t="shared" si="2"/>
        <v>-7616</v>
      </c>
      <c r="G75" s="58">
        <f t="shared" si="10"/>
        <v>9.0224000014131889E-3</v>
      </c>
      <c r="I75">
        <f t="shared" si="11"/>
        <v>9.0224000014131889E-3</v>
      </c>
      <c r="O75">
        <f t="shared" ca="1" si="5"/>
        <v>-2.335979516597152E-2</v>
      </c>
      <c r="P75" s="80">
        <f t="shared" si="12"/>
        <v>-4.6149382400000001E-2</v>
      </c>
      <c r="Q75" s="2">
        <f t="shared" si="7"/>
        <v>20200.89</v>
      </c>
      <c r="R75" s="58">
        <f t="shared" si="8"/>
        <v>3.043925573348886E-3</v>
      </c>
      <c r="S75" s="6">
        <v>0.1</v>
      </c>
      <c r="T75" s="58">
        <f t="shared" si="9"/>
        <v>3.0439255733488864E-4</v>
      </c>
    </row>
    <row r="76" spans="1:20" x14ac:dyDescent="0.2">
      <c r="A76" s="10" t="s">
        <v>279</v>
      </c>
      <c r="B76" s="22" t="s">
        <v>70</v>
      </c>
      <c r="C76" s="62">
        <v>35240.436999999998</v>
      </c>
      <c r="D76" s="62" t="s">
        <v>114</v>
      </c>
      <c r="E76">
        <f t="shared" si="1"/>
        <v>-7587.0136399291086</v>
      </c>
      <c r="F76">
        <f t="shared" si="2"/>
        <v>-7587</v>
      </c>
      <c r="G76" s="58">
        <f t="shared" si="10"/>
        <v>-9.9082000015187077E-3</v>
      </c>
      <c r="I76">
        <f t="shared" si="11"/>
        <v>-9.9082000015187077E-3</v>
      </c>
      <c r="O76">
        <f t="shared" ca="1" si="5"/>
        <v>-2.3336084905010098E-2</v>
      </c>
      <c r="P76" s="80">
        <f t="shared" si="12"/>
        <v>-4.5886027600000004E-2</v>
      </c>
      <c r="Q76" s="2">
        <f t="shared" si="7"/>
        <v>20221.936999999998</v>
      </c>
      <c r="R76" s="58">
        <f t="shared" si="8"/>
        <v>1.2944040787060424E-3</v>
      </c>
      <c r="S76" s="6">
        <v>0.1</v>
      </c>
      <c r="T76" s="58">
        <f t="shared" si="9"/>
        <v>1.2944040787060424E-4</v>
      </c>
    </row>
    <row r="77" spans="1:20" x14ac:dyDescent="0.2">
      <c r="A77" s="10" t="s">
        <v>287</v>
      </c>
      <c r="B77" s="22" t="s">
        <v>70</v>
      </c>
      <c r="C77" s="62">
        <v>35599.305999999997</v>
      </c>
      <c r="D77" s="62" t="s">
        <v>114</v>
      </c>
      <c r="E77">
        <f t="shared" si="1"/>
        <v>-7092.9836728883947</v>
      </c>
      <c r="F77">
        <f t="shared" si="2"/>
        <v>-7093</v>
      </c>
      <c r="G77" s="58">
        <f t="shared" si="10"/>
        <v>1.186020000022836E-2</v>
      </c>
      <c r="I77">
        <f t="shared" si="11"/>
        <v>1.186020000022836E-2</v>
      </c>
      <c r="O77">
        <f t="shared" ca="1" si="5"/>
        <v>-2.2932192873460371E-2</v>
      </c>
      <c r="P77" s="80">
        <f t="shared" si="12"/>
        <v>-4.1503259599999995E-2</v>
      </c>
      <c r="Q77" s="2">
        <f t="shared" si="7"/>
        <v>20580.805999999997</v>
      </c>
      <c r="R77" s="58">
        <f t="shared" si="8"/>
        <v>2.8476588205052036E-3</v>
      </c>
      <c r="S77" s="6">
        <v>0.1</v>
      </c>
      <c r="T77" s="58">
        <f t="shared" si="9"/>
        <v>2.8476588205052038E-4</v>
      </c>
    </row>
    <row r="78" spans="1:20" ht="12.75" customHeight="1" x14ac:dyDescent="0.2">
      <c r="A78" s="10" t="s">
        <v>290</v>
      </c>
      <c r="B78" s="22" t="s">
        <v>70</v>
      </c>
      <c r="C78" s="62">
        <v>35933.455000000002</v>
      </c>
      <c r="D78" s="62" t="s">
        <v>114</v>
      </c>
      <c r="E78">
        <f t="shared" si="1"/>
        <v>-6632.9840087862003</v>
      </c>
      <c r="F78">
        <f t="shared" si="2"/>
        <v>-6633</v>
      </c>
      <c r="G78" s="58">
        <f t="shared" si="10"/>
        <v>1.1616200004937127E-2</v>
      </c>
      <c r="I78">
        <f t="shared" si="11"/>
        <v>1.1616200004937127E-2</v>
      </c>
      <c r="O78">
        <f t="shared" ca="1" si="5"/>
        <v>-2.2556099078899897E-2</v>
      </c>
      <c r="P78" s="80">
        <f t="shared" si="12"/>
        <v>-3.7597675600000005E-2</v>
      </c>
      <c r="Q78" s="2">
        <f t="shared" si="7"/>
        <v>20914.955000000002</v>
      </c>
      <c r="R78" s="58">
        <f t="shared" si="8"/>
        <v>2.422005552058226E-3</v>
      </c>
      <c r="S78" s="6">
        <v>0.1</v>
      </c>
      <c r="T78" s="58">
        <f t="shared" si="9"/>
        <v>2.4220055520582262E-4</v>
      </c>
    </row>
    <row r="79" spans="1:20" x14ac:dyDescent="0.2">
      <c r="A79" s="10" t="s">
        <v>295</v>
      </c>
      <c r="B79" s="22" t="s">
        <v>70</v>
      </c>
      <c r="C79" s="62">
        <v>35962.512000000002</v>
      </c>
      <c r="D79" s="62" t="s">
        <v>114</v>
      </c>
      <c r="E79">
        <f t="shared" si="1"/>
        <v>-6592.9832598992743</v>
      </c>
      <c r="F79">
        <f t="shared" si="2"/>
        <v>-6593</v>
      </c>
      <c r="G79" s="58">
        <f t="shared" si="10"/>
        <v>1.2160200007201638E-2</v>
      </c>
      <c r="I79">
        <f t="shared" si="11"/>
        <v>1.2160200007201638E-2</v>
      </c>
      <c r="O79">
        <f t="shared" ca="1" si="5"/>
        <v>-2.2523395270677246E-2</v>
      </c>
      <c r="P79" s="80">
        <f t="shared" si="12"/>
        <v>-3.7266059599999998E-2</v>
      </c>
      <c r="Q79" s="2">
        <f t="shared" si="7"/>
        <v>20944.012000000002</v>
      </c>
      <c r="R79" s="58">
        <f t="shared" si="8"/>
        <v>2.4429551387584922E-3</v>
      </c>
      <c r="S79" s="6">
        <v>0.1</v>
      </c>
      <c r="T79" s="58">
        <f t="shared" si="9"/>
        <v>2.4429551387584921E-4</v>
      </c>
    </row>
    <row r="80" spans="1:20" x14ac:dyDescent="0.2">
      <c r="A80" s="10" t="s">
        <v>290</v>
      </c>
      <c r="B80" s="22" t="s">
        <v>70</v>
      </c>
      <c r="C80" s="62">
        <v>36074.383000000002</v>
      </c>
      <c r="D80" s="62" t="s">
        <v>114</v>
      </c>
      <c r="E80">
        <f t="shared" si="1"/>
        <v>-6438.9782429075267</v>
      </c>
      <c r="F80">
        <f t="shared" si="2"/>
        <v>-6439</v>
      </c>
      <c r="G80" s="58">
        <f t="shared" si="10"/>
        <v>1.5804599999682978E-2</v>
      </c>
      <c r="I80">
        <f t="shared" si="11"/>
        <v>1.5804599999682978E-2</v>
      </c>
      <c r="O80">
        <f t="shared" ca="1" si="5"/>
        <v>-2.2397485609020044E-2</v>
      </c>
      <c r="P80" s="80">
        <f t="shared" si="12"/>
        <v>-3.6001288399999998E-2</v>
      </c>
      <c r="Q80" s="2">
        <f t="shared" si="7"/>
        <v>21055.883000000002</v>
      </c>
      <c r="R80" s="58">
        <f t="shared" si="8"/>
        <v>2.6838500728804072E-3</v>
      </c>
      <c r="S80" s="6">
        <v>0.1</v>
      </c>
      <c r="T80" s="58">
        <f t="shared" si="9"/>
        <v>2.6838500728804072E-4</v>
      </c>
    </row>
    <row r="81" spans="1:21" x14ac:dyDescent="0.2">
      <c r="A81" s="10" t="s">
        <v>295</v>
      </c>
      <c r="B81" s="22" t="s">
        <v>70</v>
      </c>
      <c r="C81" s="62">
        <v>36307.540999999997</v>
      </c>
      <c r="D81" s="62" t="s">
        <v>114</v>
      </c>
      <c r="E81">
        <f t="shared" si="1"/>
        <v>-6118.005857286932</v>
      </c>
      <c r="F81">
        <f t="shared" si="2"/>
        <v>-6118</v>
      </c>
      <c r="G81" s="58">
        <f t="shared" si="10"/>
        <v>-4.254799998307135E-3</v>
      </c>
      <c r="I81">
        <f t="shared" si="11"/>
        <v>-4.254799998307135E-3</v>
      </c>
      <c r="O81">
        <f t="shared" ca="1" si="5"/>
        <v>-2.2135037548033278E-2</v>
      </c>
      <c r="P81" s="80">
        <f t="shared" si="12"/>
        <v>-3.3425969600000001E-2</v>
      </c>
      <c r="Q81" s="2">
        <f t="shared" si="7"/>
        <v>21289.040999999997</v>
      </c>
      <c r="R81" s="58">
        <f t="shared" si="8"/>
        <v>8.5095713593072995E-4</v>
      </c>
      <c r="S81" s="6">
        <v>0.1</v>
      </c>
      <c r="T81" s="58">
        <f t="shared" si="9"/>
        <v>8.5095713593073003E-5</v>
      </c>
    </row>
    <row r="82" spans="1:21" x14ac:dyDescent="0.2">
      <c r="A82" s="10" t="s">
        <v>295</v>
      </c>
      <c r="B82" s="22" t="s">
        <v>70</v>
      </c>
      <c r="C82" s="62">
        <v>36556.707999999999</v>
      </c>
      <c r="D82" s="62" t="s">
        <v>114</v>
      </c>
      <c r="E82">
        <f t="shared" si="1"/>
        <v>-5774.9949959485757</v>
      </c>
      <c r="F82">
        <f t="shared" si="2"/>
        <v>-5775</v>
      </c>
      <c r="G82" s="58">
        <f t="shared" si="10"/>
        <v>3.6350000009406358E-3</v>
      </c>
      <c r="I82">
        <f t="shared" si="11"/>
        <v>3.6350000009406358E-3</v>
      </c>
      <c r="O82">
        <f t="shared" ca="1" si="5"/>
        <v>-2.1854602392524056E-2</v>
      </c>
      <c r="P82" s="80">
        <f t="shared" si="12"/>
        <v>-3.0765250000000001E-2</v>
      </c>
      <c r="Q82" s="2">
        <f t="shared" si="7"/>
        <v>21538.207999999999</v>
      </c>
      <c r="R82" s="58">
        <f t="shared" si="8"/>
        <v>1.1833772001272162E-3</v>
      </c>
      <c r="S82" s="6">
        <v>0.1</v>
      </c>
      <c r="T82" s="58">
        <f t="shared" si="9"/>
        <v>1.1833772001272163E-4</v>
      </c>
    </row>
    <row r="83" spans="1:21" x14ac:dyDescent="0.2">
      <c r="A83" s="10" t="s">
        <v>306</v>
      </c>
      <c r="B83" s="22" t="s">
        <v>70</v>
      </c>
      <c r="C83" s="62">
        <v>36727.411999999997</v>
      </c>
      <c r="D83" s="62" t="s">
        <v>114</v>
      </c>
      <c r="E83">
        <f t="shared" si="1"/>
        <v>-5539.9986839413605</v>
      </c>
      <c r="F83">
        <f t="shared" si="2"/>
        <v>-5540</v>
      </c>
      <c r="G83" s="58">
        <f t="shared" si="10"/>
        <v>9.5599999622208998E-4</v>
      </c>
      <c r="I83">
        <f t="shared" si="11"/>
        <v>9.5599999622208998E-4</v>
      </c>
      <c r="O83">
        <f t="shared" ca="1" si="5"/>
        <v>-2.1662467519215987E-2</v>
      </c>
      <c r="P83" s="80">
        <f t="shared" si="12"/>
        <v>-2.8996639999999997E-2</v>
      </c>
      <c r="Q83" s="2">
        <f t="shared" si="7"/>
        <v>21708.911999999997</v>
      </c>
      <c r="R83" s="58">
        <f t="shared" si="8"/>
        <v>8.9716064274328311E-4</v>
      </c>
      <c r="S83" s="6">
        <v>0.1</v>
      </c>
      <c r="T83" s="58">
        <f t="shared" si="9"/>
        <v>8.9716064274328311E-5</v>
      </c>
    </row>
    <row r="84" spans="1:21" x14ac:dyDescent="0.2">
      <c r="A84" s="10" t="s">
        <v>295</v>
      </c>
      <c r="B84" s="22" t="s">
        <v>70</v>
      </c>
      <c r="C84" s="62">
        <v>37016.557999999997</v>
      </c>
      <c r="D84" s="62" t="s">
        <v>114</v>
      </c>
      <c r="E84">
        <f t="shared" si="1"/>
        <v>-5141.9515167300524</v>
      </c>
      <c r="F84">
        <f t="shared" si="2"/>
        <v>-5142</v>
      </c>
      <c r="G84" s="58">
        <f t="shared" si="10"/>
        <v>3.5218799996073358E-2</v>
      </c>
      <c r="I84">
        <f t="shared" si="11"/>
        <v>3.5218799996073358E-2</v>
      </c>
      <c r="O84">
        <f t="shared" ca="1" si="5"/>
        <v>-2.1337064627400617E-2</v>
      </c>
      <c r="P84" s="80">
        <f t="shared" si="12"/>
        <v>-2.6102065600000002E-2</v>
      </c>
      <c r="Q84" s="2">
        <f t="shared" si="7"/>
        <v>21998.057999999997</v>
      </c>
      <c r="R84" s="58">
        <f t="shared" si="8"/>
        <v>3.7602485574516932E-3</v>
      </c>
      <c r="S84" s="6">
        <v>0.1</v>
      </c>
      <c r="T84" s="58">
        <f t="shared" si="9"/>
        <v>3.7602485574516936E-4</v>
      </c>
    </row>
    <row r="85" spans="1:21" x14ac:dyDescent="0.2">
      <c r="A85" s="10" t="s">
        <v>295</v>
      </c>
      <c r="B85" s="22" t="s">
        <v>70</v>
      </c>
      <c r="C85" s="62">
        <v>37353.599999999999</v>
      </c>
      <c r="D85" s="62" t="s">
        <v>114</v>
      </c>
      <c r="E85">
        <f t="shared" ref="E85:E148" si="13">+(C85-C$7)/C$8</f>
        <v>-4677.9692609449676</v>
      </c>
      <c r="F85">
        <f t="shared" ref="F85:F148" si="14">ROUND(2*E85,0)/2</f>
        <v>-4678</v>
      </c>
      <c r="G85" s="58">
        <f t="shared" ref="G85:G86" si="15">+C85-(C$7+F85*C$8)</f>
        <v>2.232920000096783E-2</v>
      </c>
      <c r="I85">
        <f t="shared" si="11"/>
        <v>2.232920000096783E-2</v>
      </c>
      <c r="O85">
        <f t="shared" ref="O85:O148" ca="1" si="16">+C$11+C$12*F85</f>
        <v>-2.0957700452017877E-2</v>
      </c>
      <c r="P85" s="80">
        <f t="shared" si="12"/>
        <v>-2.28874736E-2</v>
      </c>
      <c r="Q85" s="2">
        <f t="shared" ref="Q85:Q148" si="17">+C85-15018.5</f>
        <v>22335.1</v>
      </c>
      <c r="R85" s="58">
        <f t="shared" ref="R85:R148" si="18">+(P85-G85)^2</f>
        <v>2.0445475715364612E-3</v>
      </c>
      <c r="S85" s="6">
        <v>0.1</v>
      </c>
      <c r="T85" s="58">
        <f t="shared" ref="T85:T148" si="19">+S85*R85</f>
        <v>2.0445475715364614E-4</v>
      </c>
    </row>
    <row r="86" spans="1:21" x14ac:dyDescent="0.2">
      <c r="A86" s="10" t="s">
        <v>317</v>
      </c>
      <c r="B86" s="22" t="s">
        <v>70</v>
      </c>
      <c r="C86" s="62">
        <v>40334.770199999999</v>
      </c>
      <c r="D86" s="62" t="s">
        <v>114</v>
      </c>
      <c r="E86">
        <f t="shared" si="13"/>
        <v>-573.99980231587654</v>
      </c>
      <c r="F86">
        <f t="shared" si="14"/>
        <v>-574</v>
      </c>
      <c r="G86" s="58">
        <f t="shared" si="15"/>
        <v>1.4360000204760581E-4</v>
      </c>
      <c r="J86">
        <f>G86</f>
        <v>1.4360000204760581E-4</v>
      </c>
      <c r="O86">
        <f t="shared" ca="1" si="16"/>
        <v>-1.760228972837399E-2</v>
      </c>
      <c r="P86" s="80">
        <f t="shared" si="12"/>
        <v>-1.9537904000000001E-3</v>
      </c>
      <c r="Q86" s="2">
        <f t="shared" si="17"/>
        <v>25316.270199999999</v>
      </c>
      <c r="R86" s="58">
        <f t="shared" si="18"/>
        <v>4.3990464986014176E-6</v>
      </c>
      <c r="S86" s="6">
        <v>1</v>
      </c>
      <c r="T86" s="58">
        <f t="shared" si="19"/>
        <v>4.3990464986014176E-6</v>
      </c>
    </row>
    <row r="87" spans="1:21" x14ac:dyDescent="0.2">
      <c r="A87" t="s">
        <v>32</v>
      </c>
      <c r="C87" s="27">
        <v>40725.421000000002</v>
      </c>
      <c r="D87" s="27"/>
      <c r="E87">
        <f t="shared" si="13"/>
        <v>-36.218043934877748</v>
      </c>
      <c r="F87">
        <f t="shared" si="14"/>
        <v>-36</v>
      </c>
      <c r="O87">
        <f t="shared" ca="1" si="16"/>
        <v>-1.7162423507779346E-2</v>
      </c>
      <c r="Q87" s="2">
        <f t="shared" si="17"/>
        <v>25706.921000000002</v>
      </c>
      <c r="R87" s="58">
        <f t="shared" si="18"/>
        <v>0</v>
      </c>
      <c r="T87" s="58">
        <f t="shared" si="19"/>
        <v>0</v>
      </c>
      <c r="U87" s="10">
        <v>-0.15838959999382496</v>
      </c>
    </row>
    <row r="88" spans="1:21" x14ac:dyDescent="0.2">
      <c r="A88" t="s">
        <v>29</v>
      </c>
      <c r="B88" s="6"/>
      <c r="C88" s="27">
        <v>40725.421000000002</v>
      </c>
      <c r="D88" s="27"/>
      <c r="E88">
        <f t="shared" si="13"/>
        <v>-36.218043934877748</v>
      </c>
      <c r="F88">
        <f t="shared" si="14"/>
        <v>-36</v>
      </c>
      <c r="O88">
        <f t="shared" ca="1" si="16"/>
        <v>-1.7162423507779346E-2</v>
      </c>
      <c r="Q88" s="2">
        <f t="shared" si="17"/>
        <v>25706.921000000002</v>
      </c>
      <c r="R88" s="58">
        <f t="shared" si="18"/>
        <v>0</v>
      </c>
      <c r="T88" s="58">
        <f t="shared" si="19"/>
        <v>0</v>
      </c>
      <c r="U88" s="10">
        <v>-0.15838959999382496</v>
      </c>
    </row>
    <row r="89" spans="1:21" x14ac:dyDescent="0.2">
      <c r="A89" s="15" t="s">
        <v>35</v>
      </c>
      <c r="C89" s="27">
        <v>40740.834300000002</v>
      </c>
      <c r="D89" s="27"/>
      <c r="E89">
        <f t="shared" si="13"/>
        <v>-14.999626933161966</v>
      </c>
      <c r="F89">
        <f t="shared" si="14"/>
        <v>-15</v>
      </c>
      <c r="G89">
        <f>+C89-(C$7+F89*C$8)</f>
        <v>2.7100000443169847E-4</v>
      </c>
      <c r="I89">
        <f>G89</f>
        <v>2.7100000443169847E-4</v>
      </c>
      <c r="O89">
        <f t="shared" ca="1" si="16"/>
        <v>-1.7145254008462455E-2</v>
      </c>
      <c r="Q89" s="2">
        <f t="shared" si="17"/>
        <v>25722.334300000002</v>
      </c>
      <c r="R89" s="58">
        <f t="shared" si="18"/>
        <v>7.3441002401980591E-8</v>
      </c>
      <c r="S89" s="6">
        <v>0.1</v>
      </c>
      <c r="T89" s="58">
        <f t="shared" si="19"/>
        <v>7.3441002401980594E-9</v>
      </c>
    </row>
    <row r="90" spans="1:21" ht="12.75" customHeight="1" x14ac:dyDescent="0.2">
      <c r="A90" s="15" t="s">
        <v>739</v>
      </c>
      <c r="B90" s="6"/>
      <c r="C90" s="27">
        <v>40748.7785</v>
      </c>
      <c r="D90" s="27"/>
      <c r="E90">
        <f t="shared" si="13"/>
        <v>-4.0633998860670406</v>
      </c>
      <c r="F90">
        <f t="shared" si="14"/>
        <v>-4</v>
      </c>
      <c r="J90">
        <f>G90</f>
        <v>0</v>
      </c>
      <c r="O90">
        <f t="shared" ca="1" si="16"/>
        <v>-1.7136260461201227E-2</v>
      </c>
      <c r="Q90" s="2">
        <f t="shared" si="17"/>
        <v>25730.2785</v>
      </c>
      <c r="R90" s="58">
        <f t="shared" si="18"/>
        <v>0</v>
      </c>
      <c r="T90" s="58">
        <f t="shared" si="19"/>
        <v>0</v>
      </c>
      <c r="U90" s="10">
        <v>-4.6054399994318374E-2</v>
      </c>
    </row>
    <row r="91" spans="1:21" ht="12.75" customHeight="1" x14ac:dyDescent="0.2">
      <c r="A91" s="10" t="s">
        <v>740</v>
      </c>
      <c r="B91" s="22" t="s">
        <v>70</v>
      </c>
      <c r="C91" s="62">
        <v>40748.825100000002</v>
      </c>
      <c r="D91" s="62" t="s">
        <v>94</v>
      </c>
      <c r="E91">
        <f t="shared" si="13"/>
        <v>-3.9992489104608069</v>
      </c>
      <c r="F91">
        <f t="shared" si="14"/>
        <v>-4</v>
      </c>
      <c r="G91" s="58">
        <f>+C91-(C$7+F91*C$8)</f>
        <v>5.4560000717174262E-4</v>
      </c>
      <c r="J91">
        <f>G91</f>
        <v>5.4560000717174262E-4</v>
      </c>
      <c r="O91">
        <f t="shared" ca="1" si="16"/>
        <v>-1.7136260461201227E-2</v>
      </c>
      <c r="P91">
        <f>+$D$11+$D$12*$F91</f>
        <v>-1.1200000000000001E-4</v>
      </c>
      <c r="Q91" s="2">
        <f t="shared" si="17"/>
        <v>25730.325100000002</v>
      </c>
      <c r="R91" s="58">
        <f t="shared" si="18"/>
        <v>4.3243776943227594E-7</v>
      </c>
      <c r="S91" s="6">
        <v>1</v>
      </c>
      <c r="T91" s="58">
        <f t="shared" si="19"/>
        <v>4.3243776943227594E-7</v>
      </c>
    </row>
    <row r="92" spans="1:21" ht="12.75" customHeight="1" x14ac:dyDescent="0.2">
      <c r="A92" s="15" t="s">
        <v>739</v>
      </c>
      <c r="B92" s="6" t="s">
        <v>64</v>
      </c>
      <c r="C92" s="27">
        <v>40749.190900000001</v>
      </c>
      <c r="D92" s="27"/>
      <c r="E92">
        <f t="shared" si="13"/>
        <v>-3.4956775182723296</v>
      </c>
      <c r="F92">
        <f t="shared" si="14"/>
        <v>-3.5</v>
      </c>
      <c r="G92">
        <f>+C92-(C$7+F92*C$8)</f>
        <v>3.1398999999510124E-3</v>
      </c>
      <c r="J92">
        <f>G92</f>
        <v>3.1398999999510124E-3</v>
      </c>
      <c r="O92">
        <f t="shared" ca="1" si="16"/>
        <v>-1.7135851663598444E-2</v>
      </c>
      <c r="Q92" s="2">
        <f t="shared" si="17"/>
        <v>25730.690900000001</v>
      </c>
      <c r="R92" s="58">
        <f t="shared" si="18"/>
        <v>9.8589720096923677E-6</v>
      </c>
      <c r="S92" s="6">
        <v>1</v>
      </c>
      <c r="T92" s="58">
        <f t="shared" si="19"/>
        <v>9.8589720096923677E-6</v>
      </c>
    </row>
    <row r="93" spans="1:21" x14ac:dyDescent="0.2">
      <c r="A93" s="10" t="s">
        <v>740</v>
      </c>
      <c r="B93" s="22" t="s">
        <v>64</v>
      </c>
      <c r="C93" s="62">
        <v>40749.192000000003</v>
      </c>
      <c r="D93" s="62" t="s">
        <v>94</v>
      </c>
      <c r="E93">
        <f t="shared" si="13"/>
        <v>-3.4941632248549692</v>
      </c>
      <c r="F93">
        <f t="shared" si="14"/>
        <v>-3.5</v>
      </c>
      <c r="G93" s="58">
        <f>+C93-(C$7+F93*C$8)</f>
        <v>4.2399000012665056E-3</v>
      </c>
      <c r="J93">
        <f>G93</f>
        <v>4.2399000012665056E-3</v>
      </c>
      <c r="O93">
        <f t="shared" ca="1" si="16"/>
        <v>-1.7135851663598444E-2</v>
      </c>
      <c r="P93">
        <f>+$D$11+$D$12*$F93</f>
        <v>-1.105E-4</v>
      </c>
      <c r="Q93" s="2">
        <f t="shared" si="17"/>
        <v>25730.692000000003</v>
      </c>
      <c r="R93" s="58">
        <f t="shared" si="18"/>
        <v>1.8925980171019615E-5</v>
      </c>
      <c r="S93" s="6">
        <v>1</v>
      </c>
      <c r="T93" s="58">
        <f t="shared" si="19"/>
        <v>1.8925980171019615E-5</v>
      </c>
    </row>
    <row r="94" spans="1:21" x14ac:dyDescent="0.2">
      <c r="A94" s="15" t="s">
        <v>16</v>
      </c>
      <c r="C94" s="27">
        <v>40751.730199999998</v>
      </c>
      <c r="D94" s="27" t="s">
        <v>18</v>
      </c>
      <c r="E94">
        <f t="shared" si="13"/>
        <v>0</v>
      </c>
      <c r="F94">
        <f t="shared" si="14"/>
        <v>0</v>
      </c>
      <c r="G94">
        <f>+C94-(C$7+F94*C$8)</f>
        <v>0</v>
      </c>
      <c r="O94">
        <f t="shared" ca="1" si="16"/>
        <v>-1.7132990080378961E-2</v>
      </c>
      <c r="Q94" s="2">
        <f t="shared" si="17"/>
        <v>25733.230199999998</v>
      </c>
      <c r="R94" s="58">
        <f t="shared" si="18"/>
        <v>0</v>
      </c>
      <c r="T94" s="58">
        <f t="shared" si="19"/>
        <v>0</v>
      </c>
    </row>
    <row r="95" spans="1:21" x14ac:dyDescent="0.2">
      <c r="A95" s="16" t="s">
        <v>50</v>
      </c>
      <c r="B95" s="14"/>
      <c r="C95" s="25">
        <v>40780.404399999999</v>
      </c>
      <c r="D95" s="25">
        <v>2.0000000000000001E-4</v>
      </c>
      <c r="E95">
        <f t="shared" si="13"/>
        <v>39.473774778316105</v>
      </c>
      <c r="F95">
        <f t="shared" si="14"/>
        <v>39.5</v>
      </c>
      <c r="J95">
        <f>G95</f>
        <v>0</v>
      </c>
      <c r="O95">
        <f t="shared" ca="1" si="16"/>
        <v>-1.7100695069759093E-2</v>
      </c>
      <c r="Q95" s="2">
        <f t="shared" si="17"/>
        <v>25761.904399999999</v>
      </c>
      <c r="R95" s="58">
        <f t="shared" si="18"/>
        <v>0</v>
      </c>
      <c r="T95" s="58">
        <f t="shared" si="19"/>
        <v>0</v>
      </c>
      <c r="U95" s="10">
        <v>-1.9050299997616094E-2</v>
      </c>
    </row>
    <row r="96" spans="1:21" x14ac:dyDescent="0.2">
      <c r="A96" s="16" t="s">
        <v>50</v>
      </c>
      <c r="B96" s="14"/>
      <c r="C96" s="25">
        <v>40783.310899999997</v>
      </c>
      <c r="D96" s="25">
        <v>1E-3</v>
      </c>
      <c r="E96">
        <f t="shared" si="13"/>
        <v>43.474950971307187</v>
      </c>
      <c r="F96">
        <f t="shared" si="14"/>
        <v>43.5</v>
      </c>
      <c r="J96">
        <f>G96</f>
        <v>0</v>
      </c>
      <c r="O96">
        <f t="shared" ca="1" si="16"/>
        <v>-1.7097424688936828E-2</v>
      </c>
      <c r="Q96" s="2">
        <f t="shared" si="17"/>
        <v>25764.810899999997</v>
      </c>
      <c r="R96" s="58">
        <f t="shared" si="18"/>
        <v>0</v>
      </c>
      <c r="T96" s="58">
        <f t="shared" si="19"/>
        <v>0</v>
      </c>
      <c r="U96" s="10">
        <v>-1.8195900003775023E-2</v>
      </c>
    </row>
    <row r="97" spans="1:20" x14ac:dyDescent="0.2">
      <c r="A97" s="16" t="s">
        <v>75</v>
      </c>
      <c r="B97" s="14"/>
      <c r="C97" s="25">
        <v>41445.453099999999</v>
      </c>
      <c r="D97" s="25" t="s">
        <v>76</v>
      </c>
      <c r="E97">
        <f t="shared" si="13"/>
        <v>955.0000178961958</v>
      </c>
      <c r="F97">
        <f t="shared" si="14"/>
        <v>955</v>
      </c>
      <c r="G97">
        <f t="shared" ref="G97:G144" si="20">+C97-(C$7+F97*C$8)</f>
        <v>1.2999997125007212E-5</v>
      </c>
      <c r="J97">
        <f>G97</f>
        <v>1.2999997125007212E-5</v>
      </c>
      <c r="O97">
        <f t="shared" ca="1" si="16"/>
        <v>-1.6352186659063194E-2</v>
      </c>
      <c r="Q97" s="2">
        <f t="shared" si="17"/>
        <v>26426.953099999999</v>
      </c>
      <c r="R97" s="58">
        <f t="shared" si="18"/>
        <v>1.6899992525019578E-10</v>
      </c>
      <c r="S97" s="6">
        <v>1</v>
      </c>
      <c r="T97" s="58">
        <f t="shared" si="19"/>
        <v>1.6899992525019578E-10</v>
      </c>
    </row>
    <row r="98" spans="1:20" x14ac:dyDescent="0.2">
      <c r="A98" s="16" t="s">
        <v>75</v>
      </c>
      <c r="B98" s="14"/>
      <c r="C98" s="25">
        <v>41464.340499999998</v>
      </c>
      <c r="D98" s="25" t="s">
        <v>76</v>
      </c>
      <c r="E98">
        <f t="shared" si="13"/>
        <v>981.00098649332904</v>
      </c>
      <c r="F98">
        <f t="shared" si="14"/>
        <v>981</v>
      </c>
      <c r="G98">
        <f t="shared" si="20"/>
        <v>7.1659999957773834E-4</v>
      </c>
      <c r="J98">
        <f>G98</f>
        <v>7.1659999957773834E-4</v>
      </c>
      <c r="O98">
        <f t="shared" ca="1" si="16"/>
        <v>-1.6330929183718468E-2</v>
      </c>
      <c r="Q98" s="2">
        <f t="shared" si="17"/>
        <v>26445.840499999998</v>
      </c>
      <c r="R98" s="58">
        <f t="shared" si="18"/>
        <v>5.135155593948146E-7</v>
      </c>
      <c r="S98" s="6">
        <v>1</v>
      </c>
      <c r="T98" s="58">
        <f t="shared" si="19"/>
        <v>5.135155593948146E-7</v>
      </c>
    </row>
    <row r="99" spans="1:20" x14ac:dyDescent="0.2">
      <c r="A99" s="16" t="s">
        <v>75</v>
      </c>
      <c r="B99" s="14"/>
      <c r="C99" s="25">
        <v>41469.425499999998</v>
      </c>
      <c r="D99" s="25" t="s">
        <v>76</v>
      </c>
      <c r="E99">
        <f t="shared" si="13"/>
        <v>988.0011519642992</v>
      </c>
      <c r="F99">
        <f t="shared" si="14"/>
        <v>988</v>
      </c>
      <c r="G99">
        <f t="shared" si="20"/>
        <v>8.3679999806918204E-4</v>
      </c>
      <c r="J99">
        <f>G99</f>
        <v>8.3679999806918204E-4</v>
      </c>
      <c r="O99">
        <f t="shared" ca="1" si="16"/>
        <v>-1.6325206017279506E-2</v>
      </c>
      <c r="Q99" s="2">
        <f t="shared" si="17"/>
        <v>26450.925499999998</v>
      </c>
      <c r="R99" s="58">
        <f t="shared" si="18"/>
        <v>7.0023423676858306E-7</v>
      </c>
      <c r="S99" s="6">
        <v>1</v>
      </c>
      <c r="T99" s="58">
        <f t="shared" si="19"/>
        <v>7.0023423676858306E-7</v>
      </c>
    </row>
    <row r="100" spans="1:20" x14ac:dyDescent="0.2">
      <c r="A100" s="15" t="s">
        <v>37</v>
      </c>
      <c r="C100" s="59">
        <v>41918.351000000002</v>
      </c>
      <c r="D100" s="27"/>
      <c r="E100">
        <f t="shared" si="13"/>
        <v>1606.0056326208594</v>
      </c>
      <c r="F100">
        <f t="shared" si="14"/>
        <v>1606</v>
      </c>
      <c r="G100">
        <f t="shared" si="20"/>
        <v>4.0916000070865266E-3</v>
      </c>
      <c r="I100">
        <f>G100</f>
        <v>4.0916000070865266E-3</v>
      </c>
      <c r="O100">
        <f t="shared" ca="1" si="16"/>
        <v>-1.5819932180239565E-2</v>
      </c>
      <c r="Q100" s="2">
        <f t="shared" si="17"/>
        <v>26899.851000000002</v>
      </c>
      <c r="R100" s="58">
        <f t="shared" si="18"/>
        <v>1.6741190617990465E-5</v>
      </c>
      <c r="S100" s="6">
        <v>0.1</v>
      </c>
      <c r="T100" s="58">
        <f t="shared" si="19"/>
        <v>1.6741190617990466E-6</v>
      </c>
    </row>
    <row r="101" spans="1:20" x14ac:dyDescent="0.2">
      <c r="A101" s="15" t="s">
        <v>38</v>
      </c>
      <c r="C101" s="27">
        <v>42202.38</v>
      </c>
      <c r="D101" s="27"/>
      <c r="E101">
        <f t="shared" si="13"/>
        <v>1997.0085821891</v>
      </c>
      <c r="F101">
        <f t="shared" si="14"/>
        <v>1997</v>
      </c>
      <c r="G101">
        <f t="shared" si="20"/>
        <v>6.2342000019270927E-3</v>
      </c>
      <c r="I101">
        <f>G101</f>
        <v>6.2342000019270927E-3</v>
      </c>
      <c r="O101">
        <f t="shared" ca="1" si="16"/>
        <v>-1.550025245486316E-2</v>
      </c>
      <c r="Q101" s="2">
        <f t="shared" si="17"/>
        <v>27183.879999999997</v>
      </c>
      <c r="R101" s="58">
        <f t="shared" si="18"/>
        <v>3.8865249664027761E-5</v>
      </c>
      <c r="S101" s="6">
        <v>0.1</v>
      </c>
      <c r="T101" s="58">
        <f t="shared" si="19"/>
        <v>3.8865249664027761E-6</v>
      </c>
    </row>
    <row r="102" spans="1:20" x14ac:dyDescent="0.2">
      <c r="A102" s="15" t="s">
        <v>38</v>
      </c>
      <c r="C102" s="27">
        <v>42223.440999999999</v>
      </c>
      <c r="D102" s="27"/>
      <c r="E102">
        <f t="shared" si="13"/>
        <v>2026.0017945753614</v>
      </c>
      <c r="F102">
        <f t="shared" si="14"/>
        <v>2026</v>
      </c>
      <c r="G102">
        <f t="shared" si="20"/>
        <v>1.3036000018473715E-3</v>
      </c>
      <c r="I102">
        <f>G102</f>
        <v>1.3036000018473715E-3</v>
      </c>
      <c r="O102">
        <f t="shared" ca="1" si="16"/>
        <v>-1.547654219390174E-2</v>
      </c>
      <c r="Q102" s="2">
        <f t="shared" si="17"/>
        <v>27204.940999999999</v>
      </c>
      <c r="R102" s="58">
        <f t="shared" si="18"/>
        <v>1.6993729648164669E-6</v>
      </c>
      <c r="S102" s="6">
        <v>0.1</v>
      </c>
      <c r="T102" s="58">
        <f t="shared" si="19"/>
        <v>1.6993729648164669E-7</v>
      </c>
    </row>
    <row r="103" spans="1:20" x14ac:dyDescent="0.2">
      <c r="A103" s="15" t="s">
        <v>38</v>
      </c>
      <c r="C103" s="27">
        <v>42255.406999999999</v>
      </c>
      <c r="D103" s="27"/>
      <c r="E103">
        <f t="shared" si="13"/>
        <v>2070.0071612312267</v>
      </c>
      <c r="F103">
        <f t="shared" si="14"/>
        <v>2070</v>
      </c>
      <c r="G103">
        <f t="shared" si="20"/>
        <v>5.2020000002812594E-3</v>
      </c>
      <c r="I103">
        <f>G103</f>
        <v>5.2020000002812594E-3</v>
      </c>
      <c r="O103">
        <f t="shared" ca="1" si="16"/>
        <v>-1.5440568004856823E-2</v>
      </c>
      <c r="Q103" s="2">
        <f t="shared" si="17"/>
        <v>27236.906999999999</v>
      </c>
      <c r="R103" s="58">
        <f t="shared" si="18"/>
        <v>2.7060804002926222E-5</v>
      </c>
      <c r="S103" s="6">
        <v>0.1</v>
      </c>
      <c r="T103" s="58">
        <f t="shared" si="19"/>
        <v>2.7060804002926222E-6</v>
      </c>
    </row>
    <row r="104" spans="1:20" x14ac:dyDescent="0.2">
      <c r="A104" s="15" t="s">
        <v>39</v>
      </c>
      <c r="C104" s="27">
        <v>42571.394</v>
      </c>
      <c r="D104" s="27"/>
      <c r="E104">
        <f t="shared" si="13"/>
        <v>2505.0044644123177</v>
      </c>
      <c r="F104">
        <f t="shared" si="14"/>
        <v>2505</v>
      </c>
      <c r="G104">
        <f t="shared" si="20"/>
        <v>3.2429999992018566E-3</v>
      </c>
      <c r="I104">
        <f>G104</f>
        <v>3.2429999992018566E-3</v>
      </c>
      <c r="O104">
        <f t="shared" ca="1" si="16"/>
        <v>-1.5084914090435504E-2</v>
      </c>
      <c r="Q104" s="2">
        <f t="shared" si="17"/>
        <v>27552.894</v>
      </c>
      <c r="R104" s="58">
        <f t="shared" si="18"/>
        <v>1.0517048994823241E-5</v>
      </c>
      <c r="S104" s="6">
        <v>0.1</v>
      </c>
      <c r="T104" s="58">
        <f t="shared" si="19"/>
        <v>1.0517048994823242E-6</v>
      </c>
    </row>
    <row r="105" spans="1:20" x14ac:dyDescent="0.2">
      <c r="A105" s="15" t="s">
        <v>40</v>
      </c>
      <c r="C105" s="27">
        <v>42908.445500000002</v>
      </c>
      <c r="D105" s="27"/>
      <c r="E105">
        <f t="shared" si="13"/>
        <v>2968.999798185991</v>
      </c>
      <c r="F105">
        <f t="shared" si="14"/>
        <v>2969</v>
      </c>
      <c r="G105">
        <f t="shared" si="20"/>
        <v>-1.4659999578725547E-4</v>
      </c>
      <c r="J105">
        <f>G105</f>
        <v>-1.4659999578725547E-4</v>
      </c>
      <c r="O105">
        <f t="shared" ca="1" si="16"/>
        <v>-1.4705549915052765E-2</v>
      </c>
      <c r="Q105" s="2">
        <f t="shared" si="17"/>
        <v>27889.945500000002</v>
      </c>
      <c r="R105" s="58">
        <f t="shared" si="18"/>
        <v>2.149155876482332E-8</v>
      </c>
      <c r="S105" s="6">
        <v>1</v>
      </c>
      <c r="T105" s="58">
        <f t="shared" si="19"/>
        <v>2.149155876482332E-8</v>
      </c>
    </row>
    <row r="106" spans="1:20" x14ac:dyDescent="0.2">
      <c r="A106" s="15" t="s">
        <v>42</v>
      </c>
      <c r="C106" s="27">
        <v>43260.752</v>
      </c>
      <c r="D106" s="27"/>
      <c r="E106">
        <f t="shared" si="13"/>
        <v>3453.9956283725751</v>
      </c>
      <c r="F106">
        <f t="shared" si="14"/>
        <v>3454</v>
      </c>
      <c r="G106">
        <f t="shared" si="20"/>
        <v>-3.1755999953020364E-3</v>
      </c>
      <c r="I106">
        <f>G106</f>
        <v>-3.1755999953020364E-3</v>
      </c>
      <c r="O106">
        <f t="shared" ca="1" si="16"/>
        <v>-1.4309016240353134E-2</v>
      </c>
      <c r="Q106" s="2">
        <f t="shared" si="17"/>
        <v>28242.252</v>
      </c>
      <c r="R106" s="58">
        <f t="shared" si="18"/>
        <v>1.0084435330162293E-5</v>
      </c>
      <c r="S106" s="6">
        <v>0.1</v>
      </c>
      <c r="T106" s="58">
        <f t="shared" si="19"/>
        <v>1.0084435330162294E-6</v>
      </c>
    </row>
    <row r="107" spans="1:20" x14ac:dyDescent="0.2">
      <c r="A107" s="15" t="s">
        <v>42</v>
      </c>
      <c r="C107" s="27">
        <v>43260.767</v>
      </c>
      <c r="D107" s="27"/>
      <c r="E107">
        <f t="shared" si="13"/>
        <v>3454.0162778282411</v>
      </c>
      <c r="F107">
        <f t="shared" si="14"/>
        <v>3454</v>
      </c>
      <c r="G107">
        <f t="shared" si="20"/>
        <v>1.1824400004115887E-2</v>
      </c>
      <c r="I107">
        <f>G107</f>
        <v>1.1824400004115887E-2</v>
      </c>
      <c r="O107">
        <f t="shared" ca="1" si="16"/>
        <v>-1.4309016240353134E-2</v>
      </c>
      <c r="Q107" s="2">
        <f t="shared" si="17"/>
        <v>28242.267</v>
      </c>
      <c r="R107" s="58">
        <f t="shared" si="18"/>
        <v>1.3981643545733579E-4</v>
      </c>
      <c r="S107" s="6">
        <v>0.1</v>
      </c>
      <c r="T107" s="58">
        <f t="shared" si="19"/>
        <v>1.398164354573358E-5</v>
      </c>
    </row>
    <row r="108" spans="1:20" x14ac:dyDescent="0.2">
      <c r="A108" s="15" t="s">
        <v>42</v>
      </c>
      <c r="C108" s="27">
        <v>43281.811999999998</v>
      </c>
      <c r="D108" s="27"/>
      <c r="E108">
        <f t="shared" si="13"/>
        <v>3482.9874641284537</v>
      </c>
      <c r="F108">
        <f t="shared" si="14"/>
        <v>3483</v>
      </c>
      <c r="G108">
        <f t="shared" si="20"/>
        <v>-9.1061999992234632E-3</v>
      </c>
      <c r="I108">
        <f>G108</f>
        <v>-9.1061999992234632E-3</v>
      </c>
      <c r="O108">
        <f t="shared" ca="1" si="16"/>
        <v>-1.4285305979391713E-2</v>
      </c>
      <c r="Q108" s="2">
        <f t="shared" si="17"/>
        <v>28263.311999999998</v>
      </c>
      <c r="R108" s="58">
        <f t="shared" si="18"/>
        <v>8.2922878425857407E-5</v>
      </c>
      <c r="S108" s="6">
        <v>0.1</v>
      </c>
      <c r="T108" s="58">
        <f t="shared" si="19"/>
        <v>8.292287842585741E-6</v>
      </c>
    </row>
    <row r="109" spans="1:20" x14ac:dyDescent="0.2">
      <c r="A109" s="15" t="s">
        <v>42</v>
      </c>
      <c r="C109" s="27">
        <v>43701.682000000001</v>
      </c>
      <c r="D109" s="27"/>
      <c r="E109">
        <f t="shared" si="13"/>
        <v>4060.993260843652</v>
      </c>
      <c r="F109">
        <f t="shared" si="14"/>
        <v>4061</v>
      </c>
      <c r="G109">
        <f t="shared" si="20"/>
        <v>-4.8953999939840287E-3</v>
      </c>
      <c r="I109">
        <f>G109</f>
        <v>-4.8953999939840287E-3</v>
      </c>
      <c r="O109">
        <f t="shared" ca="1" si="16"/>
        <v>-1.3812735950574421E-2</v>
      </c>
      <c r="Q109" s="2">
        <f t="shared" si="17"/>
        <v>28683.182000000001</v>
      </c>
      <c r="R109" s="58">
        <f t="shared" si="18"/>
        <v>2.3964941101098827E-5</v>
      </c>
      <c r="S109" s="6">
        <v>0.1</v>
      </c>
      <c r="T109" s="58">
        <f t="shared" si="19"/>
        <v>2.3964941101098829E-6</v>
      </c>
    </row>
    <row r="110" spans="1:20" x14ac:dyDescent="0.2">
      <c r="A110" s="15" t="s">
        <v>45</v>
      </c>
      <c r="C110" s="27">
        <v>44010.41</v>
      </c>
      <c r="D110" s="27"/>
      <c r="E110">
        <f t="shared" si="13"/>
        <v>4485.9976041124974</v>
      </c>
      <c r="F110">
        <f t="shared" si="14"/>
        <v>4486</v>
      </c>
      <c r="G110">
        <f t="shared" si="20"/>
        <v>-1.7403999954694882E-3</v>
      </c>
      <c r="J110">
        <f>G110</f>
        <v>-1.7403999954694882E-3</v>
      </c>
      <c r="O110">
        <f t="shared" ca="1" si="16"/>
        <v>-1.3465257988208764E-2</v>
      </c>
      <c r="Q110" s="2">
        <f t="shared" si="17"/>
        <v>28991.910000000003</v>
      </c>
      <c r="R110" s="58">
        <f t="shared" si="18"/>
        <v>3.0289921442301943E-6</v>
      </c>
      <c r="S110" s="6">
        <v>1</v>
      </c>
      <c r="T110" s="58">
        <f t="shared" si="19"/>
        <v>3.0289921442301943E-6</v>
      </c>
    </row>
    <row r="111" spans="1:20" x14ac:dyDescent="0.2">
      <c r="A111" s="15" t="s">
        <v>42</v>
      </c>
      <c r="C111" s="27">
        <v>44022.754999999997</v>
      </c>
      <c r="D111" s="27"/>
      <c r="E111">
        <f t="shared" si="13"/>
        <v>4502.9921061260866</v>
      </c>
      <c r="F111">
        <f t="shared" si="14"/>
        <v>4503</v>
      </c>
      <c r="G111">
        <f t="shared" si="20"/>
        <v>-5.7342000000062399E-3</v>
      </c>
      <c r="I111">
        <f t="shared" ref="I111:I120" si="21">G111</f>
        <v>-5.7342000000062399E-3</v>
      </c>
      <c r="O111">
        <f t="shared" ca="1" si="16"/>
        <v>-1.3451358869714138E-2</v>
      </c>
      <c r="Q111" s="2">
        <f t="shared" si="17"/>
        <v>29004.254999999997</v>
      </c>
      <c r="R111" s="58">
        <f t="shared" si="18"/>
        <v>3.2881049640071559E-5</v>
      </c>
      <c r="S111" s="6">
        <v>0.1</v>
      </c>
      <c r="T111" s="58">
        <f t="shared" si="19"/>
        <v>3.2881049640071563E-6</v>
      </c>
    </row>
    <row r="112" spans="1:20" x14ac:dyDescent="0.2">
      <c r="A112" s="15" t="s">
        <v>42</v>
      </c>
      <c r="C112" s="27">
        <v>44038.748</v>
      </c>
      <c r="D112" s="27"/>
      <c r="E112">
        <f t="shared" si="13"/>
        <v>4525.0085557577995</v>
      </c>
      <c r="F112">
        <f t="shared" si="14"/>
        <v>4525</v>
      </c>
      <c r="G112">
        <f t="shared" si="20"/>
        <v>6.2150000012479722E-3</v>
      </c>
      <c r="I112">
        <f t="shared" si="21"/>
        <v>6.2150000012479722E-3</v>
      </c>
      <c r="O112">
        <f t="shared" ca="1" si="16"/>
        <v>-1.3433371775191681E-2</v>
      </c>
      <c r="Q112" s="2">
        <f t="shared" si="17"/>
        <v>29020.248</v>
      </c>
      <c r="R112" s="58">
        <f t="shared" si="18"/>
        <v>3.8626225015512292E-5</v>
      </c>
      <c r="S112" s="6">
        <v>0.1</v>
      </c>
      <c r="T112" s="58">
        <f t="shared" si="19"/>
        <v>3.862622501551229E-6</v>
      </c>
    </row>
    <row r="113" spans="1:20" x14ac:dyDescent="0.2">
      <c r="A113" s="15" t="s">
        <v>46</v>
      </c>
      <c r="C113" s="27">
        <v>44371.423000000003</v>
      </c>
      <c r="D113" s="27"/>
      <c r="E113">
        <f t="shared" si="13"/>
        <v>4982.979066683155</v>
      </c>
      <c r="F113">
        <f t="shared" si="14"/>
        <v>4983</v>
      </c>
      <c r="G113">
        <f t="shared" si="20"/>
        <v>-1.5206199997919612E-2</v>
      </c>
      <c r="I113">
        <f t="shared" si="21"/>
        <v>-1.5206199997919612E-2</v>
      </c>
      <c r="O113">
        <f t="shared" ca="1" si="16"/>
        <v>-1.3058913171042338E-2</v>
      </c>
      <c r="Q113" s="2">
        <f t="shared" si="17"/>
        <v>29352.923000000003</v>
      </c>
      <c r="R113" s="58">
        <f t="shared" si="18"/>
        <v>2.3122851837673039E-4</v>
      </c>
      <c r="S113" s="6">
        <v>0.1</v>
      </c>
      <c r="T113" s="58">
        <f t="shared" si="19"/>
        <v>2.3122851837673041E-5</v>
      </c>
    </row>
    <row r="114" spans="1:20" x14ac:dyDescent="0.2">
      <c r="A114" s="15" t="s">
        <v>47</v>
      </c>
      <c r="C114" s="27">
        <v>44371.438999999998</v>
      </c>
      <c r="D114" s="27"/>
      <c r="E114">
        <f t="shared" si="13"/>
        <v>4983.0010927691937</v>
      </c>
      <c r="F114">
        <f t="shared" si="14"/>
        <v>4983</v>
      </c>
      <c r="G114">
        <f t="shared" si="20"/>
        <v>7.9379999806405976E-4</v>
      </c>
      <c r="I114">
        <f t="shared" si="21"/>
        <v>7.9379999806405976E-4</v>
      </c>
      <c r="O114">
        <f t="shared" ca="1" si="16"/>
        <v>-1.3058913171042338E-2</v>
      </c>
      <c r="Q114" s="2">
        <f t="shared" si="17"/>
        <v>29352.938999999998</v>
      </c>
      <c r="R114" s="58">
        <f t="shared" si="18"/>
        <v>6.3011843692650123E-7</v>
      </c>
      <c r="S114" s="6">
        <v>0.1</v>
      </c>
      <c r="T114" s="58">
        <f t="shared" si="19"/>
        <v>6.3011843692650123E-8</v>
      </c>
    </row>
    <row r="115" spans="1:20" x14ac:dyDescent="0.2">
      <c r="A115" s="15" t="s">
        <v>42</v>
      </c>
      <c r="C115" s="27">
        <v>44399.766000000003</v>
      </c>
      <c r="D115" s="27"/>
      <c r="E115">
        <f t="shared" si="13"/>
        <v>5021.9969014803528</v>
      </c>
      <c r="F115">
        <f t="shared" si="14"/>
        <v>5022</v>
      </c>
      <c r="G115">
        <f t="shared" si="20"/>
        <v>-2.2507999965455383E-3</v>
      </c>
      <c r="I115">
        <f t="shared" si="21"/>
        <v>-2.2507999965455383E-3</v>
      </c>
      <c r="O115">
        <f t="shared" ca="1" si="16"/>
        <v>-1.3027026958025253E-2</v>
      </c>
      <c r="Q115" s="2">
        <f t="shared" si="17"/>
        <v>29381.266000000003</v>
      </c>
      <c r="R115" s="58">
        <f t="shared" si="18"/>
        <v>5.0661006244493953E-6</v>
      </c>
      <c r="S115" s="6">
        <v>0.1</v>
      </c>
      <c r="T115" s="58">
        <f t="shared" si="19"/>
        <v>5.0661006244493955E-7</v>
      </c>
    </row>
    <row r="116" spans="1:20" x14ac:dyDescent="0.2">
      <c r="A116" s="15" t="s">
        <v>42</v>
      </c>
      <c r="C116" s="27">
        <v>44402.665999999997</v>
      </c>
      <c r="D116" s="27"/>
      <c r="E116">
        <f t="shared" si="13"/>
        <v>5025.9891295758835</v>
      </c>
      <c r="F116">
        <f t="shared" si="14"/>
        <v>5026</v>
      </c>
      <c r="G116">
        <f t="shared" si="20"/>
        <v>-7.8963999985717237E-3</v>
      </c>
      <c r="I116">
        <f t="shared" si="21"/>
        <v>-7.8963999985717237E-3</v>
      </c>
      <c r="O116">
        <f t="shared" ca="1" si="16"/>
        <v>-1.3023756577202989E-2</v>
      </c>
      <c r="Q116" s="2">
        <f t="shared" si="17"/>
        <v>29384.165999999997</v>
      </c>
      <c r="R116" s="58">
        <f t="shared" si="18"/>
        <v>6.2353132937443515E-5</v>
      </c>
      <c r="S116" s="6">
        <v>0.1</v>
      </c>
      <c r="T116" s="58">
        <f t="shared" si="19"/>
        <v>6.2353132937443515E-6</v>
      </c>
    </row>
    <row r="117" spans="1:20" x14ac:dyDescent="0.2">
      <c r="A117" s="15" t="s">
        <v>42</v>
      </c>
      <c r="C117" s="27">
        <v>44431.724000000002</v>
      </c>
      <c r="D117" s="27"/>
      <c r="E117">
        <f t="shared" si="13"/>
        <v>5065.9912550931931</v>
      </c>
      <c r="F117">
        <f t="shared" si="14"/>
        <v>5066</v>
      </c>
      <c r="G117">
        <f t="shared" si="20"/>
        <v>-6.3523999997414649E-3</v>
      </c>
      <c r="I117">
        <f t="shared" si="21"/>
        <v>-6.3523999997414649E-3</v>
      </c>
      <c r="O117">
        <f t="shared" ca="1" si="16"/>
        <v>-1.2991052768980339E-2</v>
      </c>
      <c r="Q117" s="2">
        <f t="shared" si="17"/>
        <v>29413.224000000002</v>
      </c>
      <c r="R117" s="58">
        <f t="shared" si="18"/>
        <v>4.0352985756715359E-5</v>
      </c>
      <c r="S117" s="6">
        <v>0.1</v>
      </c>
      <c r="T117" s="58">
        <f t="shared" si="19"/>
        <v>4.0352985756715359E-6</v>
      </c>
    </row>
    <row r="118" spans="1:20" x14ac:dyDescent="0.2">
      <c r="A118" s="15" t="s">
        <v>42</v>
      </c>
      <c r="C118" s="27">
        <v>44731.718999999997</v>
      </c>
      <c r="D118" s="27"/>
      <c r="E118">
        <f t="shared" si="13"/>
        <v>5478.9734852729443</v>
      </c>
      <c r="F118">
        <f t="shared" si="14"/>
        <v>5479</v>
      </c>
      <c r="G118">
        <f t="shared" si="20"/>
        <v>-1.9260599998233374E-2</v>
      </c>
      <c r="I118">
        <f t="shared" si="21"/>
        <v>-1.9260599998233374E-2</v>
      </c>
      <c r="O118">
        <f t="shared" ca="1" si="16"/>
        <v>-1.2653385949081478E-2</v>
      </c>
      <c r="Q118" s="2">
        <f t="shared" si="17"/>
        <v>29713.218999999997</v>
      </c>
      <c r="R118" s="58">
        <f t="shared" si="18"/>
        <v>3.7097071229194746E-4</v>
      </c>
      <c r="S118" s="6">
        <v>0.1</v>
      </c>
      <c r="T118" s="58">
        <f t="shared" si="19"/>
        <v>3.709707122919475E-5</v>
      </c>
    </row>
    <row r="119" spans="1:20" x14ac:dyDescent="0.2">
      <c r="A119" s="15" t="s">
        <v>42</v>
      </c>
      <c r="C119" s="27">
        <v>44731.726000000002</v>
      </c>
      <c r="D119" s="27"/>
      <c r="E119">
        <f t="shared" si="13"/>
        <v>5478.9831216855955</v>
      </c>
      <c r="F119">
        <f t="shared" si="14"/>
        <v>5479</v>
      </c>
      <c r="G119">
        <f t="shared" si="20"/>
        <v>-1.2260599993169308E-2</v>
      </c>
      <c r="I119">
        <f t="shared" si="21"/>
        <v>-1.2260599993169308E-2</v>
      </c>
      <c r="O119">
        <f t="shared" ca="1" si="16"/>
        <v>-1.2653385949081478E-2</v>
      </c>
      <c r="Q119" s="2">
        <f t="shared" si="17"/>
        <v>29713.226000000002</v>
      </c>
      <c r="R119" s="58">
        <f t="shared" si="18"/>
        <v>1.5032231219250323E-4</v>
      </c>
      <c r="S119" s="6">
        <v>0.1</v>
      </c>
      <c r="T119" s="58">
        <f t="shared" si="19"/>
        <v>1.5032231219250324E-5</v>
      </c>
    </row>
    <row r="120" spans="1:20" x14ac:dyDescent="0.2">
      <c r="A120" s="15" t="s">
        <v>46</v>
      </c>
      <c r="C120" s="27">
        <v>44732.453999999998</v>
      </c>
      <c r="D120" s="27"/>
      <c r="E120">
        <f t="shared" si="13"/>
        <v>5479.9853086006078</v>
      </c>
      <c r="F120">
        <f t="shared" si="14"/>
        <v>5480</v>
      </c>
      <c r="G120">
        <f t="shared" si="20"/>
        <v>-1.067200000397861E-2</v>
      </c>
      <c r="I120">
        <f t="shared" si="21"/>
        <v>-1.067200000397861E-2</v>
      </c>
      <c r="O120">
        <f t="shared" ca="1" si="16"/>
        <v>-1.2652568353875911E-2</v>
      </c>
      <c r="Q120" s="2">
        <f t="shared" si="17"/>
        <v>29713.953999999998</v>
      </c>
      <c r="R120" s="58">
        <f t="shared" si="18"/>
        <v>1.1389158408491945E-4</v>
      </c>
      <c r="S120" s="6">
        <v>0.1</v>
      </c>
      <c r="T120" s="58">
        <f t="shared" si="19"/>
        <v>1.1389158408491947E-5</v>
      </c>
    </row>
    <row r="121" spans="1:20" x14ac:dyDescent="0.2">
      <c r="A121" s="15" t="s">
        <v>50</v>
      </c>
      <c r="C121" s="27">
        <v>44780.404399999999</v>
      </c>
      <c r="D121" s="27"/>
      <c r="E121">
        <f t="shared" si="13"/>
        <v>5545.9952858669358</v>
      </c>
      <c r="F121">
        <f t="shared" si="14"/>
        <v>5546</v>
      </c>
      <c r="G121">
        <f t="shared" si="20"/>
        <v>-3.4243999980390072E-3</v>
      </c>
      <c r="J121">
        <f>G121</f>
        <v>-3.4243999980390072E-3</v>
      </c>
      <c r="O121">
        <f t="shared" ca="1" si="16"/>
        <v>-1.259860707030854E-2</v>
      </c>
      <c r="Q121" s="2">
        <f t="shared" si="17"/>
        <v>29761.904399999999</v>
      </c>
      <c r="R121" s="58">
        <f t="shared" si="18"/>
        <v>1.1726515346569552E-5</v>
      </c>
      <c r="S121" s="6">
        <v>1</v>
      </c>
      <c r="T121" s="58">
        <f t="shared" si="19"/>
        <v>1.1726515346569552E-5</v>
      </c>
    </row>
    <row r="122" spans="1:20" x14ac:dyDescent="0.2">
      <c r="A122" s="15" t="s">
        <v>50</v>
      </c>
      <c r="B122" s="6"/>
      <c r="C122" s="27">
        <v>44783.310899999997</v>
      </c>
      <c r="D122" s="27"/>
      <c r="E122">
        <f t="shared" si="13"/>
        <v>5549.9964620599267</v>
      </c>
      <c r="F122">
        <f t="shared" si="14"/>
        <v>5550</v>
      </c>
      <c r="G122">
        <f t="shared" si="20"/>
        <v>-2.5700000041979365E-3</v>
      </c>
      <c r="J122">
        <f>G122</f>
        <v>-2.5700000041979365E-3</v>
      </c>
      <c r="O122">
        <f t="shared" ca="1" si="16"/>
        <v>-1.2595336689486274E-2</v>
      </c>
      <c r="Q122" s="2">
        <f t="shared" si="17"/>
        <v>29764.810899999997</v>
      </c>
      <c r="R122" s="58">
        <f t="shared" si="18"/>
        <v>6.6049000215773936E-6</v>
      </c>
      <c r="S122" s="6">
        <v>1</v>
      </c>
      <c r="T122" s="58">
        <f t="shared" si="19"/>
        <v>6.6049000215773936E-6</v>
      </c>
    </row>
    <row r="123" spans="1:20" x14ac:dyDescent="0.2">
      <c r="A123" s="15" t="s">
        <v>42</v>
      </c>
      <c r="B123" s="15"/>
      <c r="C123" s="19">
        <v>45193.724000000002</v>
      </c>
      <c r="D123" s="19" t="s">
        <v>51</v>
      </c>
      <c r="E123">
        <f t="shared" si="13"/>
        <v>6114.9836029555754</v>
      </c>
      <c r="F123">
        <f t="shared" si="14"/>
        <v>6115</v>
      </c>
      <c r="G123">
        <f t="shared" si="20"/>
        <v>-1.1910999994142912E-2</v>
      </c>
      <c r="I123">
        <f>G123</f>
        <v>-1.1910999994142912E-2</v>
      </c>
      <c r="O123">
        <f t="shared" ca="1" si="16"/>
        <v>-1.2133395398341344E-2</v>
      </c>
      <c r="Q123" s="2">
        <f t="shared" si="17"/>
        <v>30175.224000000002</v>
      </c>
      <c r="R123" s="58">
        <f t="shared" si="18"/>
        <v>1.4187192086047247E-4</v>
      </c>
      <c r="S123" s="6">
        <v>0.1</v>
      </c>
      <c r="T123" s="58">
        <f t="shared" si="19"/>
        <v>1.4187192086047248E-5</v>
      </c>
    </row>
    <row r="124" spans="1:20" x14ac:dyDescent="0.2">
      <c r="A124" s="15" t="s">
        <v>42</v>
      </c>
      <c r="B124" s="15"/>
      <c r="C124" s="19">
        <v>45541.684999999998</v>
      </c>
      <c r="D124" s="19"/>
      <c r="E124">
        <f t="shared" si="13"/>
        <v>6593.9972858355459</v>
      </c>
      <c r="F124">
        <f t="shared" si="14"/>
        <v>6594</v>
      </c>
      <c r="G124">
        <f t="shared" si="20"/>
        <v>-1.9716000024345703E-3</v>
      </c>
      <c r="I124">
        <f>G124</f>
        <v>-1.9716000024345703E-3</v>
      </c>
      <c r="O124">
        <f t="shared" ca="1" si="16"/>
        <v>-1.1741767294875111E-2</v>
      </c>
      <c r="Q124" s="2">
        <f t="shared" si="17"/>
        <v>30523.184999999998</v>
      </c>
      <c r="R124" s="58">
        <f t="shared" si="18"/>
        <v>3.8872065695999977E-6</v>
      </c>
      <c r="S124" s="6">
        <v>0.1</v>
      </c>
      <c r="T124" s="58">
        <f t="shared" si="19"/>
        <v>3.8872065695999977E-7</v>
      </c>
    </row>
    <row r="125" spans="1:20" x14ac:dyDescent="0.2">
      <c r="A125" s="15" t="s">
        <v>52</v>
      </c>
      <c r="B125" s="33"/>
      <c r="C125" s="19">
        <v>45818.449699999997</v>
      </c>
      <c r="D125" s="19"/>
      <c r="E125">
        <f t="shared" si="13"/>
        <v>6974.9999793505431</v>
      </c>
      <c r="F125">
        <f t="shared" si="14"/>
        <v>6975</v>
      </c>
      <c r="G125">
        <f t="shared" si="20"/>
        <v>-1.4999997802078724E-5</v>
      </c>
      <c r="J125">
        <f>G125</f>
        <v>-1.4999997802078724E-5</v>
      </c>
      <c r="O125">
        <f t="shared" ca="1" si="16"/>
        <v>-1.1430263521554369E-2</v>
      </c>
      <c r="Q125" s="2">
        <f t="shared" si="17"/>
        <v>30799.949699999997</v>
      </c>
      <c r="R125" s="58">
        <f t="shared" si="18"/>
        <v>2.2499993406236655E-10</v>
      </c>
      <c r="S125" s="6">
        <v>1</v>
      </c>
      <c r="T125" s="58">
        <f t="shared" si="19"/>
        <v>2.2499993406236655E-10</v>
      </c>
    </row>
    <row r="126" spans="1:20" x14ac:dyDescent="0.2">
      <c r="A126" s="16" t="s">
        <v>52</v>
      </c>
      <c r="B126" s="36" t="s">
        <v>70</v>
      </c>
      <c r="C126" s="16">
        <v>45818.449699999997</v>
      </c>
      <c r="D126" s="16" t="s">
        <v>94</v>
      </c>
      <c r="E126">
        <f t="shared" si="13"/>
        <v>6974.9999793505431</v>
      </c>
      <c r="F126">
        <f t="shared" si="14"/>
        <v>6975</v>
      </c>
      <c r="G126" s="8">
        <f t="shared" si="20"/>
        <v>-1.4999997802078724E-5</v>
      </c>
      <c r="J126">
        <f>G126</f>
        <v>-1.4999997802078724E-5</v>
      </c>
      <c r="O126">
        <f t="shared" ca="1" si="16"/>
        <v>-1.1430263521554369E-2</v>
      </c>
      <c r="P126">
        <f>+$D$11+$D$12*$F126</f>
        <v>2.0825E-2</v>
      </c>
      <c r="Q126" s="2">
        <f t="shared" si="17"/>
        <v>30799.949699999997</v>
      </c>
      <c r="R126" s="58">
        <f t="shared" si="18"/>
        <v>4.3430559990839061E-4</v>
      </c>
      <c r="S126" s="6">
        <v>1</v>
      </c>
      <c r="T126" s="58">
        <f t="shared" si="19"/>
        <v>4.3430559990839061E-4</v>
      </c>
    </row>
    <row r="127" spans="1:20" x14ac:dyDescent="0.2">
      <c r="A127" s="15" t="s">
        <v>53</v>
      </c>
      <c r="B127" s="15"/>
      <c r="C127" s="19">
        <v>45818.45</v>
      </c>
      <c r="D127" s="19"/>
      <c r="E127">
        <f t="shared" si="13"/>
        <v>6975.0003923396562</v>
      </c>
      <c r="F127">
        <f t="shared" si="14"/>
        <v>6975</v>
      </c>
      <c r="G127">
        <f t="shared" si="20"/>
        <v>2.8500000189524144E-4</v>
      </c>
      <c r="I127">
        <f>G127</f>
        <v>2.8500000189524144E-4</v>
      </c>
      <c r="O127">
        <f t="shared" ca="1" si="16"/>
        <v>-1.1430263521554369E-2</v>
      </c>
      <c r="Q127" s="2">
        <f t="shared" si="17"/>
        <v>30799.949999999997</v>
      </c>
      <c r="R127" s="58">
        <f t="shared" si="18"/>
        <v>8.1225001080287624E-8</v>
      </c>
      <c r="S127" s="6">
        <v>0.1</v>
      </c>
      <c r="T127" s="58">
        <f t="shared" si="19"/>
        <v>8.1225001080287627E-9</v>
      </c>
    </row>
    <row r="128" spans="1:20" x14ac:dyDescent="0.2">
      <c r="A128" s="15" t="s">
        <v>42</v>
      </c>
      <c r="B128" s="15"/>
      <c r="C128" s="19">
        <v>46210.712</v>
      </c>
      <c r="D128" s="19"/>
      <c r="E128">
        <f t="shared" si="13"/>
        <v>7515.0001775853207</v>
      </c>
      <c r="F128">
        <f t="shared" si="14"/>
        <v>7515</v>
      </c>
      <c r="G128">
        <f t="shared" si="20"/>
        <v>1.2900000001536682E-4</v>
      </c>
      <c r="I128">
        <f>G128</f>
        <v>1.2900000001536682E-4</v>
      </c>
      <c r="O128">
        <f t="shared" ca="1" si="16"/>
        <v>-1.0988762110548594E-2</v>
      </c>
      <c r="Q128" s="2">
        <f t="shared" si="17"/>
        <v>31192.212</v>
      </c>
      <c r="R128" s="58">
        <f t="shared" si="18"/>
        <v>1.664100000396464E-8</v>
      </c>
      <c r="S128" s="6">
        <v>0.1</v>
      </c>
      <c r="T128" s="58">
        <f t="shared" si="19"/>
        <v>1.664100000396464E-9</v>
      </c>
    </row>
    <row r="129" spans="1:20" x14ac:dyDescent="0.2">
      <c r="A129" s="15" t="s">
        <v>55</v>
      </c>
      <c r="B129" s="15"/>
      <c r="C129" s="19">
        <v>46219.427000000003</v>
      </c>
      <c r="D129" s="19"/>
      <c r="E129">
        <f t="shared" si="13"/>
        <v>7526.9975113276096</v>
      </c>
      <c r="F129">
        <f t="shared" si="14"/>
        <v>7527</v>
      </c>
      <c r="G129">
        <f t="shared" si="20"/>
        <v>-1.8077999920933507E-3</v>
      </c>
      <c r="I129">
        <f>G129</f>
        <v>-1.8077999920933507E-3</v>
      </c>
      <c r="O129">
        <f t="shared" ca="1" si="16"/>
        <v>-1.0978950968081798E-2</v>
      </c>
      <c r="Q129" s="2">
        <f t="shared" si="17"/>
        <v>31200.927000000003</v>
      </c>
      <c r="R129" s="58">
        <f t="shared" si="18"/>
        <v>3.2681408114127189E-6</v>
      </c>
      <c r="S129" s="6">
        <v>0.1</v>
      </c>
      <c r="T129" s="58">
        <f t="shared" si="19"/>
        <v>3.2681408114127189E-7</v>
      </c>
    </row>
    <row r="130" spans="1:20" x14ac:dyDescent="0.2">
      <c r="A130" s="15" t="s">
        <v>56</v>
      </c>
      <c r="B130" s="15"/>
      <c r="C130" s="19">
        <v>46219.427100000001</v>
      </c>
      <c r="D130" s="19"/>
      <c r="E130">
        <f t="shared" si="13"/>
        <v>7526.9976489906439</v>
      </c>
      <c r="F130">
        <f t="shared" si="14"/>
        <v>7527</v>
      </c>
      <c r="G130">
        <f t="shared" si="20"/>
        <v>-1.7077999946195632E-3</v>
      </c>
      <c r="J130">
        <f t="shared" ref="J130:J142" si="22">G130</f>
        <v>-1.7077999946195632E-3</v>
      </c>
      <c r="O130">
        <f t="shared" ca="1" si="16"/>
        <v>-1.0978950968081798E-2</v>
      </c>
      <c r="Q130" s="2">
        <f t="shared" si="17"/>
        <v>31200.927100000001</v>
      </c>
      <c r="R130" s="58">
        <f t="shared" si="18"/>
        <v>2.9165808216225802E-6</v>
      </c>
      <c r="S130" s="6">
        <v>1</v>
      </c>
      <c r="T130" s="58">
        <f t="shared" si="19"/>
        <v>2.9165808216225802E-6</v>
      </c>
    </row>
    <row r="131" spans="1:20" x14ac:dyDescent="0.2">
      <c r="A131" s="15" t="s">
        <v>57</v>
      </c>
      <c r="B131" s="15"/>
      <c r="C131" s="19">
        <v>48733.523999999998</v>
      </c>
      <c r="D131" s="19"/>
      <c r="E131">
        <f t="shared" si="13"/>
        <v>10987.979814193443</v>
      </c>
      <c r="F131">
        <f t="shared" si="14"/>
        <v>10988</v>
      </c>
      <c r="G131">
        <f t="shared" si="20"/>
        <v>-1.4663200003269594E-2</v>
      </c>
      <c r="J131">
        <f t="shared" si="22"/>
        <v>-1.4663200003269594E-2</v>
      </c>
      <c r="O131">
        <f t="shared" ca="1" si="16"/>
        <v>-8.1492539616170069E-3</v>
      </c>
      <c r="Q131" s="2">
        <f t="shared" si="17"/>
        <v>33715.023999999998</v>
      </c>
      <c r="R131" s="58">
        <f t="shared" si="18"/>
        <v>2.1500943433588543E-4</v>
      </c>
      <c r="S131" s="6">
        <v>1</v>
      </c>
      <c r="T131" s="58">
        <f t="shared" si="19"/>
        <v>2.1500943433588543E-4</v>
      </c>
    </row>
    <row r="132" spans="1:20" x14ac:dyDescent="0.2">
      <c r="A132" s="15" t="s">
        <v>57</v>
      </c>
      <c r="B132" s="15"/>
      <c r="C132" s="19">
        <v>48733.525500000003</v>
      </c>
      <c r="D132" s="19"/>
      <c r="E132">
        <f t="shared" si="13"/>
        <v>10987.981879139017</v>
      </c>
      <c r="F132">
        <f t="shared" si="14"/>
        <v>10988</v>
      </c>
      <c r="G132">
        <f t="shared" si="20"/>
        <v>-1.3163199997507036E-2</v>
      </c>
      <c r="J132">
        <f t="shared" si="22"/>
        <v>-1.3163199997507036E-2</v>
      </c>
      <c r="O132">
        <f t="shared" ca="1" si="16"/>
        <v>-8.1492539616170069E-3</v>
      </c>
      <c r="Q132" s="2">
        <f t="shared" si="17"/>
        <v>33715.025500000003</v>
      </c>
      <c r="R132" s="58">
        <f t="shared" si="18"/>
        <v>1.7326983417436921E-4</v>
      </c>
      <c r="S132" s="6">
        <v>1</v>
      </c>
      <c r="T132" s="58">
        <f t="shared" si="19"/>
        <v>1.7326983417436921E-4</v>
      </c>
    </row>
    <row r="133" spans="1:20" x14ac:dyDescent="0.2">
      <c r="A133" s="15" t="s">
        <v>57</v>
      </c>
      <c r="B133" s="15"/>
      <c r="C133" s="19">
        <v>48757.496400000004</v>
      </c>
      <c r="D133" s="19"/>
      <c r="E133">
        <f t="shared" si="13"/>
        <v>11020.980948261556</v>
      </c>
      <c r="F133">
        <f t="shared" si="14"/>
        <v>11021</v>
      </c>
      <c r="G133">
        <f t="shared" si="20"/>
        <v>-1.3839399995049462E-2</v>
      </c>
      <c r="J133">
        <f t="shared" si="22"/>
        <v>-1.3839399995049462E-2</v>
      </c>
      <c r="O133">
        <f t="shared" ca="1" si="16"/>
        <v>-8.1222733198333206E-3</v>
      </c>
      <c r="Q133" s="2">
        <f t="shared" si="17"/>
        <v>33738.996400000004</v>
      </c>
      <c r="R133" s="58">
        <f t="shared" si="18"/>
        <v>1.9152899222297503E-4</v>
      </c>
      <c r="S133" s="6">
        <v>1</v>
      </c>
      <c r="T133" s="58">
        <f t="shared" si="19"/>
        <v>1.9152899222297503E-4</v>
      </c>
    </row>
    <row r="134" spans="1:20" x14ac:dyDescent="0.2">
      <c r="A134" s="15" t="s">
        <v>57</v>
      </c>
      <c r="B134" s="15"/>
      <c r="C134" s="19">
        <v>48757.496500000001</v>
      </c>
      <c r="D134" s="19"/>
      <c r="E134">
        <f t="shared" si="13"/>
        <v>11020.981085924592</v>
      </c>
      <c r="F134">
        <f t="shared" si="14"/>
        <v>11021</v>
      </c>
      <c r="G134">
        <f t="shared" si="20"/>
        <v>-1.3739399997575674E-2</v>
      </c>
      <c r="J134">
        <f t="shared" si="22"/>
        <v>-1.3739399997575674E-2</v>
      </c>
      <c r="O134">
        <f t="shared" ca="1" si="16"/>
        <v>-8.1222733198333206E-3</v>
      </c>
      <c r="Q134" s="2">
        <f t="shared" si="17"/>
        <v>33738.996500000001</v>
      </c>
      <c r="R134" s="58">
        <f t="shared" si="18"/>
        <v>1.8877111229338242E-4</v>
      </c>
      <c r="S134" s="6">
        <v>1</v>
      </c>
      <c r="T134" s="58">
        <f t="shared" si="19"/>
        <v>1.8877111229338242E-4</v>
      </c>
    </row>
    <row r="135" spans="1:20" x14ac:dyDescent="0.2">
      <c r="A135" s="15" t="s">
        <v>59</v>
      </c>
      <c r="B135" s="15"/>
      <c r="C135" s="19">
        <v>48837.401599999997</v>
      </c>
      <c r="D135" s="19"/>
      <c r="E135">
        <f t="shared" si="13"/>
        <v>11130.980873923509</v>
      </c>
      <c r="F135">
        <f t="shared" si="14"/>
        <v>11131</v>
      </c>
      <c r="G135">
        <f t="shared" si="20"/>
        <v>-1.3893399998778477E-2</v>
      </c>
      <c r="J135">
        <f t="shared" si="22"/>
        <v>-1.3893399998778477E-2</v>
      </c>
      <c r="O135">
        <f t="shared" ca="1" si="16"/>
        <v>-8.0323378472210334E-3</v>
      </c>
      <c r="Q135" s="2">
        <f t="shared" si="17"/>
        <v>33818.901599999997</v>
      </c>
      <c r="R135" s="58">
        <f t="shared" si="18"/>
        <v>1.930265635260578E-4</v>
      </c>
      <c r="S135" s="6">
        <v>1</v>
      </c>
      <c r="T135" s="58">
        <f t="shared" si="19"/>
        <v>1.930265635260578E-4</v>
      </c>
    </row>
    <row r="136" spans="1:20" x14ac:dyDescent="0.2">
      <c r="A136" s="15" t="s">
        <v>59</v>
      </c>
      <c r="B136" s="15"/>
      <c r="C136" s="19">
        <v>48837.4018</v>
      </c>
      <c r="D136" s="19"/>
      <c r="E136">
        <f t="shared" si="13"/>
        <v>11130.981149249586</v>
      </c>
      <c r="F136">
        <f t="shared" si="14"/>
        <v>11131</v>
      </c>
      <c r="G136">
        <f t="shared" si="20"/>
        <v>-1.3693399996554945E-2</v>
      </c>
      <c r="J136">
        <f t="shared" si="22"/>
        <v>-1.3693399996554945E-2</v>
      </c>
      <c r="O136">
        <f t="shared" ca="1" si="16"/>
        <v>-8.0323378472210334E-3</v>
      </c>
      <c r="Q136" s="2">
        <f t="shared" si="17"/>
        <v>33818.9018</v>
      </c>
      <c r="R136" s="58">
        <f t="shared" si="18"/>
        <v>1.8750920346565097E-4</v>
      </c>
      <c r="S136" s="6">
        <v>1</v>
      </c>
      <c r="T136" s="58">
        <f t="shared" si="19"/>
        <v>1.8750920346565097E-4</v>
      </c>
    </row>
    <row r="137" spans="1:20" x14ac:dyDescent="0.2">
      <c r="A137" s="15" t="s">
        <v>60</v>
      </c>
      <c r="B137" s="15"/>
      <c r="C137" s="19">
        <v>49399.643300000003</v>
      </c>
      <c r="D137" s="19"/>
      <c r="E137">
        <f t="shared" si="13"/>
        <v>11904.979877793774</v>
      </c>
      <c r="F137">
        <f t="shared" si="14"/>
        <v>11905</v>
      </c>
      <c r="G137">
        <f t="shared" si="20"/>
        <v>-1.4616999993450008E-2</v>
      </c>
      <c r="J137">
        <f t="shared" si="22"/>
        <v>-1.4616999993450008E-2</v>
      </c>
      <c r="O137">
        <f t="shared" ca="1" si="16"/>
        <v>-7.3995191581127558E-3</v>
      </c>
      <c r="Q137" s="2">
        <f t="shared" si="17"/>
        <v>34381.143300000003</v>
      </c>
      <c r="R137" s="58">
        <f t="shared" si="18"/>
        <v>2.1365668880851755E-4</v>
      </c>
      <c r="S137" s="6">
        <v>1</v>
      </c>
      <c r="T137" s="58">
        <f t="shared" si="19"/>
        <v>2.1365668880851755E-4</v>
      </c>
    </row>
    <row r="138" spans="1:20" x14ac:dyDescent="0.2">
      <c r="A138" s="15" t="s">
        <v>60</v>
      </c>
      <c r="B138" s="15"/>
      <c r="C138" s="19">
        <v>49399.643400000001</v>
      </c>
      <c r="D138" s="19"/>
      <c r="E138">
        <f t="shared" si="13"/>
        <v>11904.980015456809</v>
      </c>
      <c r="F138">
        <f t="shared" si="14"/>
        <v>11905</v>
      </c>
      <c r="G138">
        <f t="shared" si="20"/>
        <v>-1.4516999995976221E-2</v>
      </c>
      <c r="J138">
        <f t="shared" si="22"/>
        <v>-1.4516999995976221E-2</v>
      </c>
      <c r="O138">
        <f t="shared" ca="1" si="16"/>
        <v>-7.3995191581127558E-3</v>
      </c>
      <c r="Q138" s="2">
        <f t="shared" si="17"/>
        <v>34381.143400000001</v>
      </c>
      <c r="R138" s="58">
        <f t="shared" si="18"/>
        <v>2.1074328888317359E-4</v>
      </c>
      <c r="S138" s="6">
        <v>1</v>
      </c>
      <c r="T138" s="58">
        <f t="shared" si="19"/>
        <v>2.1074328888317359E-4</v>
      </c>
    </row>
    <row r="139" spans="1:20" x14ac:dyDescent="0.2">
      <c r="A139" s="15" t="s">
        <v>60</v>
      </c>
      <c r="B139" s="15"/>
      <c r="C139" s="19">
        <v>49498.434600000001</v>
      </c>
      <c r="D139" s="19"/>
      <c r="E139">
        <f t="shared" si="13"/>
        <v>12040.978982433373</v>
      </c>
      <c r="F139">
        <f t="shared" si="14"/>
        <v>12041</v>
      </c>
      <c r="G139">
        <f t="shared" si="20"/>
        <v>-1.5267399998265319E-2</v>
      </c>
      <c r="J139">
        <f t="shared" si="22"/>
        <v>-1.5267399998265319E-2</v>
      </c>
      <c r="O139">
        <f t="shared" ca="1" si="16"/>
        <v>-7.2883262101557465E-3</v>
      </c>
      <c r="Q139" s="2">
        <f t="shared" si="17"/>
        <v>34479.934600000001</v>
      </c>
      <c r="R139" s="58">
        <f t="shared" si="18"/>
        <v>2.3309350270703184E-4</v>
      </c>
      <c r="S139" s="6">
        <v>1</v>
      </c>
      <c r="T139" s="58">
        <f t="shared" si="19"/>
        <v>2.3309350270703184E-4</v>
      </c>
    </row>
    <row r="140" spans="1:20" x14ac:dyDescent="0.2">
      <c r="A140" s="15" t="s">
        <v>60</v>
      </c>
      <c r="B140" s="15"/>
      <c r="C140" s="19">
        <v>49498.435100000002</v>
      </c>
      <c r="D140" s="19"/>
      <c r="E140">
        <f t="shared" si="13"/>
        <v>12040.979670748564</v>
      </c>
      <c r="F140">
        <f t="shared" si="14"/>
        <v>12041</v>
      </c>
      <c r="G140">
        <f t="shared" si="20"/>
        <v>-1.4767399996344466E-2</v>
      </c>
      <c r="J140">
        <f t="shared" si="22"/>
        <v>-1.4767399996344466E-2</v>
      </c>
      <c r="O140">
        <f t="shared" ca="1" si="16"/>
        <v>-7.2883262101557465E-3</v>
      </c>
      <c r="Q140" s="2">
        <f t="shared" si="17"/>
        <v>34479.935100000002</v>
      </c>
      <c r="R140" s="58">
        <f t="shared" si="18"/>
        <v>2.1807610265203454E-4</v>
      </c>
      <c r="S140" s="6">
        <v>1</v>
      </c>
      <c r="T140" s="58">
        <f t="shared" si="19"/>
        <v>2.1807610265203454E-4</v>
      </c>
    </row>
    <row r="141" spans="1:20" x14ac:dyDescent="0.2">
      <c r="A141" s="17" t="s">
        <v>61</v>
      </c>
      <c r="B141" s="38"/>
      <c r="C141" s="17">
        <v>49896.507599999997</v>
      </c>
      <c r="D141" s="17">
        <v>4.0000000000000002E-4</v>
      </c>
      <c r="E141">
        <f t="shared" si="13"/>
        <v>12588.978366804264</v>
      </c>
      <c r="F141">
        <f t="shared" si="14"/>
        <v>12589</v>
      </c>
      <c r="G141">
        <f t="shared" si="20"/>
        <v>-1.571459999831859E-2</v>
      </c>
      <c r="J141">
        <f t="shared" si="22"/>
        <v>-1.571459999831859E-2</v>
      </c>
      <c r="O141">
        <f t="shared" ca="1" si="16"/>
        <v>-6.8402840375054418E-3</v>
      </c>
      <c r="Q141" s="2">
        <f t="shared" si="17"/>
        <v>34878.007599999997</v>
      </c>
      <c r="R141" s="58">
        <f t="shared" si="18"/>
        <v>2.4694865310715466E-4</v>
      </c>
      <c r="S141" s="6">
        <v>1</v>
      </c>
      <c r="T141" s="58">
        <f t="shared" si="19"/>
        <v>2.4694865310715466E-4</v>
      </c>
    </row>
    <row r="142" spans="1:20" x14ac:dyDescent="0.2">
      <c r="A142" s="17" t="s">
        <v>61</v>
      </c>
      <c r="B142" s="38"/>
      <c r="C142" s="17">
        <v>49896.507700000002</v>
      </c>
      <c r="D142" s="17">
        <v>6.9999999999999999E-4</v>
      </c>
      <c r="E142">
        <f t="shared" si="13"/>
        <v>12588.978504467308</v>
      </c>
      <c r="F142">
        <f t="shared" si="14"/>
        <v>12589</v>
      </c>
      <c r="G142">
        <f t="shared" si="20"/>
        <v>-1.5614599993568845E-2</v>
      </c>
      <c r="J142">
        <f t="shared" si="22"/>
        <v>-1.5614599993568845E-2</v>
      </c>
      <c r="O142">
        <f t="shared" ca="1" si="16"/>
        <v>-6.8402840375054418E-3</v>
      </c>
      <c r="Q142" s="2">
        <f t="shared" si="17"/>
        <v>34878.007700000002</v>
      </c>
      <c r="R142" s="58">
        <f t="shared" si="18"/>
        <v>2.4381573295916017E-4</v>
      </c>
      <c r="S142" s="6">
        <v>1</v>
      </c>
      <c r="T142" s="58">
        <f t="shared" si="19"/>
        <v>2.4381573295916017E-4</v>
      </c>
    </row>
    <row r="143" spans="1:20" x14ac:dyDescent="0.2">
      <c r="A143" s="15" t="s">
        <v>42</v>
      </c>
      <c r="B143" s="15"/>
      <c r="C143" s="19">
        <v>49906.680999999997</v>
      </c>
      <c r="D143" s="19"/>
      <c r="E143">
        <f t="shared" si="13"/>
        <v>12602.983378289489</v>
      </c>
      <c r="F143">
        <f t="shared" si="14"/>
        <v>12603</v>
      </c>
      <c r="G143">
        <f t="shared" si="20"/>
        <v>-1.2074199999915436E-2</v>
      </c>
      <c r="I143">
        <f>G143</f>
        <v>-1.2074199999915436E-2</v>
      </c>
      <c r="O143">
        <f t="shared" ca="1" si="16"/>
        <v>-6.8288377046275134E-3</v>
      </c>
      <c r="Q143" s="2">
        <f t="shared" si="17"/>
        <v>34888.180999999997</v>
      </c>
      <c r="R143" s="58">
        <f t="shared" si="18"/>
        <v>1.4578630563795791E-4</v>
      </c>
      <c r="S143" s="6">
        <v>0.1</v>
      </c>
      <c r="T143" s="58">
        <f t="shared" si="19"/>
        <v>1.4578630563795792E-5</v>
      </c>
    </row>
    <row r="144" spans="1:20" x14ac:dyDescent="0.2">
      <c r="A144" s="15" t="s">
        <v>42</v>
      </c>
      <c r="B144" s="15"/>
      <c r="C144" s="19">
        <v>50222.667999999998</v>
      </c>
      <c r="D144" s="19"/>
      <c r="E144">
        <f t="shared" si="13"/>
        <v>13037.980681470581</v>
      </c>
      <c r="F144">
        <f t="shared" si="14"/>
        <v>13038</v>
      </c>
      <c r="G144">
        <f t="shared" si="20"/>
        <v>-1.4033200000994839E-2</v>
      </c>
      <c r="I144">
        <f>G144</f>
        <v>-1.4033200000994839E-2</v>
      </c>
      <c r="O144">
        <f t="shared" ca="1" si="16"/>
        <v>-6.473183790206196E-3</v>
      </c>
      <c r="Q144" s="2">
        <f t="shared" si="17"/>
        <v>35204.167999999998</v>
      </c>
      <c r="R144" s="58">
        <f t="shared" si="18"/>
        <v>1.9693070226792155E-4</v>
      </c>
      <c r="S144" s="6">
        <v>0.1</v>
      </c>
      <c r="T144" s="58">
        <f t="shared" si="19"/>
        <v>1.9693070226792158E-5</v>
      </c>
    </row>
    <row r="145" spans="1:21" x14ac:dyDescent="0.2">
      <c r="A145" s="15" t="s">
        <v>42</v>
      </c>
      <c r="B145" s="15"/>
      <c r="C145" s="19">
        <v>50572.805999999997</v>
      </c>
      <c r="D145" s="19"/>
      <c r="E145">
        <f t="shared" si="13"/>
        <v>13519.991288682966</v>
      </c>
      <c r="F145">
        <f t="shared" si="14"/>
        <v>13520</v>
      </c>
      <c r="O145">
        <f t="shared" ca="1" si="16"/>
        <v>-6.0791029011232622E-3</v>
      </c>
      <c r="Q145" s="2">
        <f t="shared" si="17"/>
        <v>35554.305999999997</v>
      </c>
      <c r="R145" s="58">
        <f t="shared" si="18"/>
        <v>0</v>
      </c>
      <c r="T145" s="58">
        <f t="shared" si="19"/>
        <v>0</v>
      </c>
      <c r="U145" s="58">
        <f>+C145-(C$7+F145*C$8)</f>
        <v>-6.3280000031227246E-3</v>
      </c>
    </row>
    <row r="146" spans="1:21" x14ac:dyDescent="0.2">
      <c r="A146" s="10" t="s">
        <v>486</v>
      </c>
      <c r="B146" s="22" t="s">
        <v>70</v>
      </c>
      <c r="C146" s="62">
        <v>50580.773000000001</v>
      </c>
      <c r="D146" s="62" t="s">
        <v>114</v>
      </c>
      <c r="E146">
        <f t="shared" si="13"/>
        <v>13530.958902902683</v>
      </c>
      <c r="F146">
        <f t="shared" si="14"/>
        <v>13531</v>
      </c>
      <c r="O146">
        <f t="shared" ca="1" si="16"/>
        <v>-6.070109353862034E-3</v>
      </c>
      <c r="P146">
        <f t="shared" ref="P146:P177" si="23">+$D$11+$D$12*$F146</f>
        <v>4.0493000000000001E-2</v>
      </c>
      <c r="Q146" s="2">
        <f t="shared" si="17"/>
        <v>35562.273000000001</v>
      </c>
      <c r="R146" s="58">
        <f t="shared" si="18"/>
        <v>1.6396830490000001E-3</v>
      </c>
      <c r="T146" s="58">
        <f t="shared" si="19"/>
        <v>0</v>
      </c>
      <c r="U146" s="58">
        <f>+C146-(C$7+F146*C$8)</f>
        <v>-2.9853399995772634E-2</v>
      </c>
    </row>
    <row r="147" spans="1:21" x14ac:dyDescent="0.2">
      <c r="A147" s="10" t="s">
        <v>486</v>
      </c>
      <c r="B147" s="22" t="s">
        <v>70</v>
      </c>
      <c r="C147" s="62">
        <v>51257.826999999997</v>
      </c>
      <c r="D147" s="62" t="s">
        <v>114</v>
      </c>
      <c r="E147">
        <f t="shared" si="13"/>
        <v>14463.012006694828</v>
      </c>
      <c r="F147">
        <f t="shared" si="14"/>
        <v>14463</v>
      </c>
      <c r="O147">
        <f t="shared" ca="1" si="16"/>
        <v>-5.308110622274289E-3</v>
      </c>
      <c r="P147">
        <f t="shared" si="23"/>
        <v>4.3289000000000001E-2</v>
      </c>
      <c r="Q147" s="2">
        <f t="shared" si="17"/>
        <v>36239.326999999997</v>
      </c>
      <c r="R147" s="58">
        <f t="shared" si="18"/>
        <v>1.8739375210000001E-3</v>
      </c>
      <c r="T147" s="58">
        <f t="shared" si="19"/>
        <v>0</v>
      </c>
      <c r="U147" s="58">
        <f>+C147-(C$7+F147*C$8)</f>
        <v>8.7217999971471727E-3</v>
      </c>
    </row>
    <row r="148" spans="1:21" x14ac:dyDescent="0.2">
      <c r="A148" s="10" t="s">
        <v>486</v>
      </c>
      <c r="B148" s="22" t="s">
        <v>70</v>
      </c>
      <c r="C148" s="62">
        <v>51693.667999999998</v>
      </c>
      <c r="D148" s="62" t="s">
        <v>114</v>
      </c>
      <c r="E148">
        <f t="shared" si="13"/>
        <v>15063.003967173421</v>
      </c>
      <c r="F148">
        <f t="shared" si="14"/>
        <v>15063</v>
      </c>
      <c r="O148">
        <f t="shared" ca="1" si="16"/>
        <v>-4.81755349893454E-3</v>
      </c>
      <c r="P148">
        <f t="shared" si="23"/>
        <v>4.5088999999999997E-2</v>
      </c>
      <c r="Q148" s="2">
        <f t="shared" si="17"/>
        <v>36675.167999999998</v>
      </c>
      <c r="R148" s="58">
        <f t="shared" si="18"/>
        <v>2.0330179209999996E-3</v>
      </c>
      <c r="T148" s="58">
        <f t="shared" si="19"/>
        <v>0</v>
      </c>
      <c r="U148" s="58">
        <f>+C148-(C$7+F148*C$8)</f>
        <v>2.8817999991588295E-3</v>
      </c>
    </row>
    <row r="149" spans="1:21" x14ac:dyDescent="0.2">
      <c r="A149" s="10" t="s">
        <v>486</v>
      </c>
      <c r="B149" s="22" t="s">
        <v>70</v>
      </c>
      <c r="C149" s="62">
        <v>51698.735999999997</v>
      </c>
      <c r="D149" s="62" t="s">
        <v>114</v>
      </c>
      <c r="E149">
        <f t="shared" ref="E149:E212" si="24">+(C149-C$7)/C$8</f>
        <v>15069.980729927969</v>
      </c>
      <c r="F149">
        <f t="shared" ref="F149:F212" si="25">ROUND(2*E149,0)/2</f>
        <v>15070</v>
      </c>
      <c r="K149">
        <f>U149</f>
        <v>-1.3998000002175104E-2</v>
      </c>
      <c r="O149">
        <f t="shared" ref="O149:O212" ca="1" si="26">+C$11+C$12*F149</f>
        <v>-4.8118303324955758E-3</v>
      </c>
      <c r="P149">
        <f t="shared" si="23"/>
        <v>4.5109999999999997E-2</v>
      </c>
      <c r="Q149" s="2">
        <f t="shared" ref="Q149:Q212" si="27">+C149-15018.5</f>
        <v>36680.235999999997</v>
      </c>
      <c r="R149" s="58">
        <f t="shared" ref="R149:R212" si="28">+(P149-G149)^2</f>
        <v>2.0349120999999999E-3</v>
      </c>
      <c r="T149" s="58">
        <f t="shared" ref="T149:T212" si="29">+S149*R149</f>
        <v>0</v>
      </c>
      <c r="U149" s="58">
        <f>+C149-(C$7+F149*C$8)</f>
        <v>-1.3998000002175104E-2</v>
      </c>
    </row>
    <row r="150" spans="1:21" x14ac:dyDescent="0.2">
      <c r="A150" s="15" t="s">
        <v>69</v>
      </c>
      <c r="B150" s="33" t="s">
        <v>70</v>
      </c>
      <c r="C150" s="19">
        <v>51931.908300000003</v>
      </c>
      <c r="D150" s="19">
        <v>2.9999999999999997E-4</v>
      </c>
      <c r="E150">
        <f t="shared" si="24"/>
        <v>15390.972801362979</v>
      </c>
      <c r="F150">
        <f t="shared" si="25"/>
        <v>15391</v>
      </c>
      <c r="G150" s="58">
        <f t="shared" ref="G150:G167" si="30">+C150-(C$7+F150*C$8)</f>
        <v>-1.9757399997615721E-2</v>
      </c>
      <c r="K150">
        <f t="shared" ref="K150:K166" si="31">G150</f>
        <v>-1.9757399997615721E-2</v>
      </c>
      <c r="O150">
        <f t="shared" ca="1" si="26"/>
        <v>-4.5493822715088096E-3</v>
      </c>
      <c r="P150">
        <f t="shared" si="23"/>
        <v>4.6072999999999996E-2</v>
      </c>
      <c r="Q150" s="2">
        <f t="shared" si="27"/>
        <v>36913.408300000003</v>
      </c>
      <c r="R150" s="58">
        <f t="shared" si="28"/>
        <v>4.3336415638460845E-3</v>
      </c>
      <c r="S150" s="6">
        <v>1</v>
      </c>
      <c r="T150" s="58">
        <f t="shared" si="29"/>
        <v>4.3336415638460845E-3</v>
      </c>
    </row>
    <row r="151" spans="1:21" x14ac:dyDescent="0.2">
      <c r="A151" s="15" t="s">
        <v>69</v>
      </c>
      <c r="B151" s="33" t="s">
        <v>70</v>
      </c>
      <c r="C151" s="19">
        <v>51936.9931</v>
      </c>
      <c r="D151" s="19">
        <v>4.0000000000000002E-4</v>
      </c>
      <c r="E151">
        <f t="shared" si="24"/>
        <v>15397.972691507872</v>
      </c>
      <c r="F151">
        <f t="shared" si="25"/>
        <v>15398</v>
      </c>
      <c r="G151" s="58">
        <f t="shared" si="30"/>
        <v>-1.983720000134781E-2</v>
      </c>
      <c r="K151">
        <f t="shared" si="31"/>
        <v>-1.983720000134781E-2</v>
      </c>
      <c r="O151">
        <f t="shared" ca="1" si="26"/>
        <v>-4.5436591050698454E-3</v>
      </c>
      <c r="P151">
        <f t="shared" si="23"/>
        <v>4.6093999999999996E-2</v>
      </c>
      <c r="Q151" s="2">
        <f t="shared" si="27"/>
        <v>36918.4931</v>
      </c>
      <c r="R151" s="58">
        <f t="shared" si="28"/>
        <v>4.3469231336177253E-3</v>
      </c>
      <c r="S151" s="6">
        <v>1</v>
      </c>
      <c r="T151" s="58">
        <f t="shared" si="29"/>
        <v>4.3469231336177253E-3</v>
      </c>
    </row>
    <row r="152" spans="1:21" x14ac:dyDescent="0.2">
      <c r="A152" s="15" t="s">
        <v>68</v>
      </c>
      <c r="B152" s="32"/>
      <c r="C152" s="35">
        <v>51960.965100000001</v>
      </c>
      <c r="D152" s="35">
        <v>2.9999999999999997E-4</v>
      </c>
      <c r="E152">
        <f t="shared" si="24"/>
        <v>15430.973274923828</v>
      </c>
      <c r="F152">
        <f t="shared" si="25"/>
        <v>15431</v>
      </c>
      <c r="G152" s="58">
        <f t="shared" si="30"/>
        <v>-1.9413399997574743E-2</v>
      </c>
      <c r="H152" s="11"/>
      <c r="K152">
        <f t="shared" si="31"/>
        <v>-1.9413399997574743E-2</v>
      </c>
      <c r="O152">
        <f t="shared" ca="1" si="26"/>
        <v>-4.5166784632861591E-3</v>
      </c>
      <c r="P152">
        <f t="shared" si="23"/>
        <v>4.6192999999999998E-2</v>
      </c>
      <c r="Q152" s="2">
        <f t="shared" si="27"/>
        <v>36942.465100000001</v>
      </c>
      <c r="R152" s="58">
        <f t="shared" si="28"/>
        <v>4.3041997206417753E-3</v>
      </c>
      <c r="S152" s="6">
        <v>1</v>
      </c>
      <c r="T152" s="58">
        <f t="shared" si="29"/>
        <v>4.3041997206417753E-3</v>
      </c>
    </row>
    <row r="153" spans="1:21" x14ac:dyDescent="0.2">
      <c r="A153" s="15" t="s">
        <v>69</v>
      </c>
      <c r="B153" s="33" t="s">
        <v>70</v>
      </c>
      <c r="C153" s="19">
        <v>51982.7572</v>
      </c>
      <c r="D153" s="19">
        <v>4.0000000000000002E-4</v>
      </c>
      <c r="E153">
        <f t="shared" si="24"/>
        <v>15460.972941779275</v>
      </c>
      <c r="F153">
        <f t="shared" si="25"/>
        <v>15461</v>
      </c>
      <c r="G153" s="58">
        <f t="shared" si="30"/>
        <v>-1.9655399999464862E-2</v>
      </c>
      <c r="K153">
        <f t="shared" si="31"/>
        <v>-1.9655399999464862E-2</v>
      </c>
      <c r="O153">
        <f t="shared" ca="1" si="26"/>
        <v>-4.4921506071191712E-3</v>
      </c>
      <c r="P153">
        <f t="shared" si="23"/>
        <v>4.6282999999999998E-2</v>
      </c>
      <c r="Q153" s="2">
        <f t="shared" si="27"/>
        <v>36964.2572</v>
      </c>
      <c r="R153" s="58">
        <f t="shared" si="28"/>
        <v>4.3478725944894265E-3</v>
      </c>
      <c r="S153" s="6">
        <v>1</v>
      </c>
      <c r="T153" s="58">
        <f t="shared" si="29"/>
        <v>4.3478725944894265E-3</v>
      </c>
    </row>
    <row r="154" spans="1:21" x14ac:dyDescent="0.2">
      <c r="A154" s="18" t="s">
        <v>71</v>
      </c>
      <c r="B154" s="32" t="s">
        <v>70</v>
      </c>
      <c r="C154" s="35">
        <v>52002.3701</v>
      </c>
      <c r="D154" s="35">
        <v>4.7000000000000002E-3</v>
      </c>
      <c r="E154">
        <f t="shared" si="24"/>
        <v>15487.972655715483</v>
      </c>
      <c r="F154">
        <f t="shared" si="25"/>
        <v>15488</v>
      </c>
      <c r="G154" s="58">
        <f t="shared" si="30"/>
        <v>-1.9863199995597824E-2</v>
      </c>
      <c r="K154">
        <f t="shared" si="31"/>
        <v>-1.9863199995597824E-2</v>
      </c>
      <c r="O154">
        <f t="shared" ca="1" si="26"/>
        <v>-4.4700755365688835E-3</v>
      </c>
      <c r="P154">
        <f t="shared" si="23"/>
        <v>4.6363999999999995E-2</v>
      </c>
      <c r="Q154" s="2">
        <f t="shared" si="27"/>
        <v>36983.8701</v>
      </c>
      <c r="R154" s="58">
        <f t="shared" si="28"/>
        <v>4.3860420192569109E-3</v>
      </c>
      <c r="S154" s="6">
        <v>1</v>
      </c>
      <c r="T154" s="58">
        <f t="shared" si="29"/>
        <v>4.3860420192569109E-3</v>
      </c>
    </row>
    <row r="155" spans="1:21" x14ac:dyDescent="0.2">
      <c r="A155" s="15" t="s">
        <v>69</v>
      </c>
      <c r="B155" s="33" t="s">
        <v>70</v>
      </c>
      <c r="C155" s="19">
        <v>52011.8148</v>
      </c>
      <c r="D155" s="19">
        <v>4.0000000000000002E-4</v>
      </c>
      <c r="E155">
        <f t="shared" si="24"/>
        <v>15500.974516644426</v>
      </c>
      <c r="F155">
        <f t="shared" si="25"/>
        <v>15501</v>
      </c>
      <c r="G155" s="58">
        <f t="shared" si="30"/>
        <v>-1.8511399997805711E-2</v>
      </c>
      <c r="K155">
        <f t="shared" si="31"/>
        <v>-1.8511399997805711E-2</v>
      </c>
      <c r="O155">
        <f t="shared" ca="1" si="26"/>
        <v>-4.4594467988965224E-3</v>
      </c>
      <c r="P155">
        <f t="shared" si="23"/>
        <v>4.6403E-2</v>
      </c>
      <c r="Q155" s="2">
        <f t="shared" si="27"/>
        <v>36993.3148</v>
      </c>
      <c r="R155" s="58">
        <f t="shared" si="28"/>
        <v>4.2138793270751181E-3</v>
      </c>
      <c r="S155" s="6">
        <v>1</v>
      </c>
      <c r="T155" s="58">
        <f t="shared" si="29"/>
        <v>4.2138793270751181E-3</v>
      </c>
    </row>
    <row r="156" spans="1:21" x14ac:dyDescent="0.2">
      <c r="A156" s="18" t="s">
        <v>71</v>
      </c>
      <c r="B156" s="32" t="s">
        <v>70</v>
      </c>
      <c r="C156" s="35">
        <v>52023.436800000003</v>
      </c>
      <c r="D156" s="35">
        <v>3.2000000000000002E-3</v>
      </c>
      <c r="E156">
        <f t="shared" si="24"/>
        <v>15516.973714894899</v>
      </c>
      <c r="F156">
        <f t="shared" si="25"/>
        <v>15517</v>
      </c>
      <c r="G156" s="58">
        <f t="shared" si="30"/>
        <v>-1.9093799994152505E-2</v>
      </c>
      <c r="K156">
        <f t="shared" si="31"/>
        <v>-1.9093799994152505E-2</v>
      </c>
      <c r="O156">
        <f t="shared" ca="1" si="26"/>
        <v>-4.4463652756074612E-3</v>
      </c>
      <c r="P156">
        <f t="shared" si="23"/>
        <v>4.6450999999999999E-2</v>
      </c>
      <c r="Q156" s="2">
        <f t="shared" si="27"/>
        <v>37004.936800000003</v>
      </c>
      <c r="R156" s="58">
        <f t="shared" si="28"/>
        <v>4.296120806273453E-3</v>
      </c>
      <c r="S156" s="6">
        <v>1</v>
      </c>
      <c r="T156" s="58">
        <f t="shared" si="29"/>
        <v>4.296120806273453E-3</v>
      </c>
    </row>
    <row r="157" spans="1:21" x14ac:dyDescent="0.2">
      <c r="A157" s="15" t="s">
        <v>69</v>
      </c>
      <c r="B157" s="33" t="s">
        <v>64</v>
      </c>
      <c r="C157" s="19">
        <v>52023.802900000002</v>
      </c>
      <c r="D157" s="19">
        <v>4.0000000000000002E-4</v>
      </c>
      <c r="E157">
        <f t="shared" si="24"/>
        <v>15517.4776992762</v>
      </c>
      <c r="F157">
        <f t="shared" si="25"/>
        <v>15517.5</v>
      </c>
      <c r="G157" s="58">
        <f t="shared" si="30"/>
        <v>-1.6199499994399957E-2</v>
      </c>
      <c r="K157">
        <f t="shared" si="31"/>
        <v>-1.6199499994399957E-2</v>
      </c>
      <c r="O157">
        <f t="shared" ca="1" si="26"/>
        <v>-4.4459564780046784E-3</v>
      </c>
      <c r="P157">
        <f t="shared" si="23"/>
        <v>4.6452500000000001E-2</v>
      </c>
      <c r="Q157" s="2">
        <f t="shared" si="27"/>
        <v>37005.302900000002</v>
      </c>
      <c r="R157" s="58">
        <f t="shared" si="28"/>
        <v>3.9252731032982935E-3</v>
      </c>
      <c r="S157" s="6">
        <v>1</v>
      </c>
      <c r="T157" s="58">
        <f t="shared" si="29"/>
        <v>3.9252731032982935E-3</v>
      </c>
    </row>
    <row r="158" spans="1:21" x14ac:dyDescent="0.2">
      <c r="A158" s="15" t="s">
        <v>69</v>
      </c>
      <c r="B158" s="33" t="s">
        <v>70</v>
      </c>
      <c r="C158" s="19">
        <v>52024.889900000002</v>
      </c>
      <c r="D158" s="19">
        <v>2.9999999999999997E-4</v>
      </c>
      <c r="E158">
        <f t="shared" si="24"/>
        <v>15518.974096496839</v>
      </c>
      <c r="F158">
        <f t="shared" si="25"/>
        <v>15519</v>
      </c>
      <c r="G158" s="58">
        <f t="shared" si="30"/>
        <v>-1.8816599993442651E-2</v>
      </c>
      <c r="K158">
        <f t="shared" si="31"/>
        <v>-1.8816599993442651E-2</v>
      </c>
      <c r="O158">
        <f t="shared" ca="1" si="26"/>
        <v>-4.4447300851963301E-3</v>
      </c>
      <c r="P158">
        <f t="shared" si="23"/>
        <v>4.6456999999999998E-2</v>
      </c>
      <c r="Q158" s="2">
        <f t="shared" si="27"/>
        <v>37006.389900000002</v>
      </c>
      <c r="R158" s="58">
        <f t="shared" si="28"/>
        <v>4.2606428561039562E-3</v>
      </c>
      <c r="S158" s="6">
        <v>1</v>
      </c>
      <c r="T158" s="58">
        <f t="shared" si="29"/>
        <v>4.2606428561039562E-3</v>
      </c>
    </row>
    <row r="159" spans="1:21" x14ac:dyDescent="0.2">
      <c r="A159" s="15" t="s">
        <v>68</v>
      </c>
      <c r="B159" s="32"/>
      <c r="C159" s="35">
        <v>52038.691899999998</v>
      </c>
      <c r="D159" s="35">
        <v>2.9999999999999997E-4</v>
      </c>
      <c r="E159">
        <f t="shared" si="24"/>
        <v>15537.974348970843</v>
      </c>
      <c r="F159">
        <f t="shared" si="25"/>
        <v>15538</v>
      </c>
      <c r="G159" s="58">
        <f t="shared" si="30"/>
        <v>-1.8633200001204386E-2</v>
      </c>
      <c r="H159" s="11"/>
      <c r="K159">
        <f t="shared" si="31"/>
        <v>-1.8633200001204386E-2</v>
      </c>
      <c r="O159">
        <f t="shared" ca="1" si="26"/>
        <v>-4.4291957762905704E-3</v>
      </c>
      <c r="P159">
        <f t="shared" si="23"/>
        <v>4.6514E-2</v>
      </c>
      <c r="Q159" s="2">
        <f t="shared" si="27"/>
        <v>37020.191899999998</v>
      </c>
      <c r="R159" s="58">
        <f t="shared" si="28"/>
        <v>4.2441576679969244E-3</v>
      </c>
      <c r="S159" s="6">
        <v>1</v>
      </c>
      <c r="T159" s="58">
        <f t="shared" si="29"/>
        <v>4.2441576679969244E-3</v>
      </c>
    </row>
    <row r="160" spans="1:21" x14ac:dyDescent="0.2">
      <c r="A160" s="18" t="s">
        <v>71</v>
      </c>
      <c r="B160" s="32" t="s">
        <v>70</v>
      </c>
      <c r="C160" s="35">
        <v>52039.418299999998</v>
      </c>
      <c r="D160" s="35">
        <v>1.5E-3</v>
      </c>
      <c r="E160">
        <f t="shared" si="24"/>
        <v>15538.974333277258</v>
      </c>
      <c r="F160">
        <f t="shared" si="25"/>
        <v>15539</v>
      </c>
      <c r="G160" s="58">
        <f t="shared" si="30"/>
        <v>-1.8644600000698119E-2</v>
      </c>
      <c r="K160">
        <f t="shared" si="31"/>
        <v>-1.8644600000698119E-2</v>
      </c>
      <c r="O160">
        <f t="shared" ca="1" si="26"/>
        <v>-4.4283781810850048E-3</v>
      </c>
      <c r="P160">
        <f t="shared" si="23"/>
        <v>4.6516999999999996E-2</v>
      </c>
      <c r="Q160" s="2">
        <f t="shared" si="27"/>
        <v>37020.918299999998</v>
      </c>
      <c r="R160" s="58">
        <f t="shared" si="28"/>
        <v>4.2460341146509815E-3</v>
      </c>
      <c r="S160" s="6">
        <v>1</v>
      </c>
      <c r="T160" s="58">
        <f t="shared" si="29"/>
        <v>4.2460341146509815E-3</v>
      </c>
    </row>
    <row r="161" spans="1:21" x14ac:dyDescent="0.2">
      <c r="A161" s="15" t="s">
        <v>68</v>
      </c>
      <c r="B161" s="32"/>
      <c r="C161" s="35">
        <v>52046.6823</v>
      </c>
      <c r="D161" s="35">
        <v>2.9999999999999997E-4</v>
      </c>
      <c r="E161">
        <f t="shared" si="24"/>
        <v>15548.974176341399</v>
      </c>
      <c r="F161">
        <f t="shared" si="25"/>
        <v>15549</v>
      </c>
      <c r="G161" s="58">
        <f t="shared" si="30"/>
        <v>-1.875859999563545E-2</v>
      </c>
      <c r="H161" s="11"/>
      <c r="K161">
        <f t="shared" si="31"/>
        <v>-1.875859999563545E-2</v>
      </c>
      <c r="O161">
        <f t="shared" ca="1" si="26"/>
        <v>-4.4202022290293422E-3</v>
      </c>
      <c r="P161">
        <f t="shared" si="23"/>
        <v>4.6546999999999998E-2</v>
      </c>
      <c r="Q161" s="2">
        <f t="shared" si="27"/>
        <v>37028.1823</v>
      </c>
      <c r="R161" s="58">
        <f t="shared" si="28"/>
        <v>4.2648213907899414E-3</v>
      </c>
      <c r="S161" s="6">
        <v>1</v>
      </c>
      <c r="T161" s="58">
        <f t="shared" si="29"/>
        <v>4.2648213907899414E-3</v>
      </c>
    </row>
    <row r="162" spans="1:21" x14ac:dyDescent="0.2">
      <c r="A162" s="15" t="s">
        <v>68</v>
      </c>
      <c r="B162" s="32" t="s">
        <v>64</v>
      </c>
      <c r="C162" s="35">
        <v>52055.760399999999</v>
      </c>
      <c r="D162" s="35">
        <v>1E-3</v>
      </c>
      <c r="E162">
        <f t="shared" si="24"/>
        <v>15561.47136457385</v>
      </c>
      <c r="F162">
        <f t="shared" si="25"/>
        <v>15561.5</v>
      </c>
      <c r="G162" s="58">
        <f t="shared" si="30"/>
        <v>-2.0801099999516737E-2</v>
      </c>
      <c r="H162" s="11"/>
      <c r="K162">
        <f t="shared" si="31"/>
        <v>-2.0801099999516737E-2</v>
      </c>
      <c r="O162">
        <f t="shared" ca="1" si="26"/>
        <v>-4.4099822889597639E-3</v>
      </c>
      <c r="P162">
        <f t="shared" si="23"/>
        <v>4.6584500000000001E-2</v>
      </c>
      <c r="Q162" s="2">
        <f t="shared" si="27"/>
        <v>37037.260399999999</v>
      </c>
      <c r="R162" s="58">
        <f t="shared" si="28"/>
        <v>4.5408190872948699E-3</v>
      </c>
      <c r="S162" s="6">
        <v>1</v>
      </c>
      <c r="T162" s="58">
        <f t="shared" si="29"/>
        <v>4.5408190872948699E-3</v>
      </c>
    </row>
    <row r="163" spans="1:21" x14ac:dyDescent="0.2">
      <c r="A163" s="15" t="s">
        <v>68</v>
      </c>
      <c r="B163" s="32"/>
      <c r="C163" s="35">
        <v>52078.644899999999</v>
      </c>
      <c r="D163" s="35">
        <v>2.9999999999999997E-4</v>
      </c>
      <c r="E163">
        <f t="shared" si="24"/>
        <v>15592.974862453977</v>
      </c>
      <c r="F163">
        <f t="shared" si="25"/>
        <v>15593</v>
      </c>
      <c r="G163" s="58">
        <f t="shared" si="30"/>
        <v>-1.8260199998621829E-2</v>
      </c>
      <c r="H163" s="11"/>
      <c r="K163">
        <f t="shared" si="31"/>
        <v>-1.8260199998621829E-2</v>
      </c>
      <c r="O163">
        <f t="shared" ca="1" si="26"/>
        <v>-4.3842280399844277E-3</v>
      </c>
      <c r="P163">
        <f t="shared" si="23"/>
        <v>4.6678999999999998E-2</v>
      </c>
      <c r="Q163" s="2">
        <f t="shared" si="27"/>
        <v>37060.144899999999</v>
      </c>
      <c r="R163" s="58">
        <f t="shared" si="28"/>
        <v>4.2170996964610054E-3</v>
      </c>
      <c r="S163" s="6">
        <v>1</v>
      </c>
      <c r="T163" s="58">
        <f t="shared" si="29"/>
        <v>4.2170996964610054E-3</v>
      </c>
    </row>
    <row r="164" spans="1:21" x14ac:dyDescent="0.2">
      <c r="A164" s="15" t="s">
        <v>68</v>
      </c>
      <c r="B164" s="32"/>
      <c r="C164" s="35">
        <v>52080.8243</v>
      </c>
      <c r="D164" s="35">
        <v>4.0000000000000002E-4</v>
      </c>
      <c r="E164">
        <f t="shared" si="24"/>
        <v>15595.975090699294</v>
      </c>
      <c r="F164">
        <f t="shared" si="25"/>
        <v>15596</v>
      </c>
      <c r="G164" s="58">
        <f t="shared" si="30"/>
        <v>-1.8094399994879495E-2</v>
      </c>
      <c r="K164">
        <f t="shared" si="31"/>
        <v>-1.8094399994879495E-2</v>
      </c>
      <c r="O164">
        <f t="shared" ca="1" si="26"/>
        <v>-4.3817752543677275E-3</v>
      </c>
      <c r="P164">
        <f t="shared" si="23"/>
        <v>4.6688E-2</v>
      </c>
      <c r="Q164" s="2">
        <f t="shared" si="27"/>
        <v>37062.3243</v>
      </c>
      <c r="R164" s="58">
        <f t="shared" si="28"/>
        <v>4.1967593490965637E-3</v>
      </c>
      <c r="S164" s="6">
        <v>1</v>
      </c>
      <c r="T164" s="58">
        <f t="shared" si="29"/>
        <v>4.1967593490965637E-3</v>
      </c>
    </row>
    <row r="165" spans="1:21" x14ac:dyDescent="0.2">
      <c r="A165" s="10" t="s">
        <v>544</v>
      </c>
      <c r="B165" s="22" t="s">
        <v>70</v>
      </c>
      <c r="C165" s="62">
        <v>52345.2405</v>
      </c>
      <c r="D165" s="62" t="s">
        <v>114</v>
      </c>
      <c r="E165">
        <f t="shared" si="24"/>
        <v>15959.978463994372</v>
      </c>
      <c r="F165">
        <f t="shared" si="25"/>
        <v>15960</v>
      </c>
      <c r="G165" s="58">
        <f t="shared" si="30"/>
        <v>-1.5643999999156222E-2</v>
      </c>
      <c r="K165">
        <f t="shared" si="31"/>
        <v>-1.5643999999156222E-2</v>
      </c>
      <c r="O165">
        <f t="shared" ca="1" si="26"/>
        <v>-4.0841705995416124E-3</v>
      </c>
      <c r="P165">
        <f t="shared" si="23"/>
        <v>4.7779999999999996E-2</v>
      </c>
      <c r="Q165" s="2">
        <f t="shared" si="27"/>
        <v>37326.7405</v>
      </c>
      <c r="R165" s="58">
        <f t="shared" si="28"/>
        <v>4.0226037758929667E-3</v>
      </c>
      <c r="S165" s="6">
        <v>1</v>
      </c>
      <c r="T165" s="58">
        <f t="shared" si="29"/>
        <v>4.0226037758929667E-3</v>
      </c>
    </row>
    <row r="166" spans="1:21" x14ac:dyDescent="0.2">
      <c r="A166" s="10" t="s">
        <v>549</v>
      </c>
      <c r="B166" s="22" t="s">
        <v>70</v>
      </c>
      <c r="C166" s="62">
        <v>52360.495600000002</v>
      </c>
      <c r="D166" s="62" t="s">
        <v>114</v>
      </c>
      <c r="E166">
        <f t="shared" si="24"/>
        <v>15980.979098070327</v>
      </c>
      <c r="F166">
        <f t="shared" si="25"/>
        <v>15981</v>
      </c>
      <c r="G166" s="58">
        <f t="shared" si="30"/>
        <v>-1.5183399998932146E-2</v>
      </c>
      <c r="K166">
        <f t="shared" si="31"/>
        <v>-1.5183399998932146E-2</v>
      </c>
      <c r="O166">
        <f t="shared" ca="1" si="26"/>
        <v>-4.0670011002247215E-3</v>
      </c>
      <c r="P166">
        <f t="shared" si="23"/>
        <v>4.7842999999999997E-2</v>
      </c>
      <c r="Q166" s="2">
        <f t="shared" si="27"/>
        <v>37341.995600000002</v>
      </c>
      <c r="R166" s="58">
        <f t="shared" si="28"/>
        <v>3.9723270968253935E-3</v>
      </c>
      <c r="S166" s="6">
        <v>1</v>
      </c>
      <c r="T166" s="58">
        <f t="shared" si="29"/>
        <v>3.9723270968253935E-3</v>
      </c>
    </row>
    <row r="167" spans="1:21" x14ac:dyDescent="0.2">
      <c r="A167" s="19" t="s">
        <v>72</v>
      </c>
      <c r="B167" s="18"/>
      <c r="C167" s="19">
        <v>52721.523699999998</v>
      </c>
      <c r="D167" s="19">
        <v>2.9999999999999997E-4</v>
      </c>
      <c r="E167">
        <f t="shared" si="24"/>
        <v>16477.981347759684</v>
      </c>
      <c r="F167">
        <f t="shared" si="25"/>
        <v>16478</v>
      </c>
      <c r="G167" s="58">
        <f t="shared" si="30"/>
        <v>-1.3549200004490558E-2</v>
      </c>
      <c r="J167">
        <f>G167</f>
        <v>-1.3549200004490558E-2</v>
      </c>
      <c r="O167">
        <f t="shared" ca="1" si="26"/>
        <v>-3.6606562830582955E-3</v>
      </c>
      <c r="P167">
        <f t="shared" si="23"/>
        <v>4.9333999999999996E-2</v>
      </c>
      <c r="Q167" s="2">
        <f t="shared" si="27"/>
        <v>37703.023699999998</v>
      </c>
      <c r="R167" s="58">
        <f t="shared" si="28"/>
        <v>3.9542968428047595E-3</v>
      </c>
      <c r="S167" s="6">
        <v>1</v>
      </c>
      <c r="T167" s="58">
        <f t="shared" si="29"/>
        <v>3.9542968428047595E-3</v>
      </c>
    </row>
    <row r="168" spans="1:21" x14ac:dyDescent="0.2">
      <c r="A168" s="20" t="s">
        <v>74</v>
      </c>
      <c r="B168" s="11"/>
      <c r="C168" s="29">
        <v>52743.468000000001</v>
      </c>
      <c r="D168" s="27">
        <v>8.0000000000000004E-4</v>
      </c>
      <c r="E168">
        <f t="shared" si="24"/>
        <v>16508.190537758634</v>
      </c>
      <c r="F168">
        <f t="shared" si="25"/>
        <v>16508</v>
      </c>
      <c r="G168" s="58"/>
      <c r="O168">
        <f t="shared" ca="1" si="26"/>
        <v>-3.6361284268913076E-3</v>
      </c>
      <c r="P168">
        <f t="shared" si="23"/>
        <v>4.9423999999999996E-2</v>
      </c>
      <c r="Q168" s="2">
        <f t="shared" si="27"/>
        <v>37724.968000000001</v>
      </c>
      <c r="R168" s="58">
        <f t="shared" si="28"/>
        <v>2.4427317759999996E-3</v>
      </c>
      <c r="T168" s="58">
        <f t="shared" si="29"/>
        <v>0</v>
      </c>
      <c r="U168" s="10">
        <v>0.1384087999977055</v>
      </c>
    </row>
    <row r="169" spans="1:21" x14ac:dyDescent="0.2">
      <c r="A169" s="10" t="s">
        <v>486</v>
      </c>
      <c r="B169" s="22" t="s">
        <v>70</v>
      </c>
      <c r="C169" s="62">
        <v>52816.694000000003</v>
      </c>
      <c r="D169" s="62" t="s">
        <v>114</v>
      </c>
      <c r="E169">
        <f t="shared" si="24"/>
        <v>16608.995673801383</v>
      </c>
      <c r="F169">
        <f t="shared" si="25"/>
        <v>16609</v>
      </c>
      <c r="K169">
        <f>U169</f>
        <v>-3.1425999914063141E-3</v>
      </c>
      <c r="O169">
        <f t="shared" ca="1" si="26"/>
        <v>-3.5535513111291175E-3</v>
      </c>
      <c r="P169">
        <f t="shared" si="23"/>
        <v>4.9727E-2</v>
      </c>
      <c r="Q169" s="2">
        <f t="shared" si="27"/>
        <v>37798.194000000003</v>
      </c>
      <c r="R169" s="58">
        <f t="shared" si="28"/>
        <v>2.4727745290000001E-3</v>
      </c>
      <c r="T169" s="58">
        <f t="shared" si="29"/>
        <v>0</v>
      </c>
      <c r="U169" s="58">
        <f>+C169-(C$7+F169*C$8)</f>
        <v>-3.1425999914063141E-3</v>
      </c>
    </row>
    <row r="170" spans="1:21" x14ac:dyDescent="0.2">
      <c r="A170" s="21" t="s">
        <v>79</v>
      </c>
      <c r="B170" s="12" t="s">
        <v>70</v>
      </c>
      <c r="C170" s="28">
        <v>52857.364200000004</v>
      </c>
      <c r="D170" s="28">
        <v>2.0000000000000001E-4</v>
      </c>
      <c r="E170">
        <f t="shared" si="24"/>
        <v>16664.983506591452</v>
      </c>
      <c r="F170">
        <f t="shared" si="25"/>
        <v>16665</v>
      </c>
      <c r="G170" s="58">
        <f t="shared" ref="G170:G178" si="32">+C170-(C$7+F170*C$8)</f>
        <v>-1.1980999996012542E-2</v>
      </c>
      <c r="K170">
        <f>G170</f>
        <v>-1.1980999996012542E-2</v>
      </c>
      <c r="O170">
        <f t="shared" ca="1" si="26"/>
        <v>-3.5077659796174075E-3</v>
      </c>
      <c r="P170">
        <f t="shared" si="23"/>
        <v>4.9895000000000002E-2</v>
      </c>
      <c r="Q170" s="2">
        <f t="shared" si="27"/>
        <v>37838.864200000004</v>
      </c>
      <c r="R170" s="58">
        <f t="shared" si="28"/>
        <v>3.8286393755065443E-3</v>
      </c>
      <c r="S170" s="6">
        <v>1</v>
      </c>
      <c r="T170" s="58">
        <f t="shared" si="29"/>
        <v>3.8286393755065443E-3</v>
      </c>
    </row>
    <row r="171" spans="1:21" x14ac:dyDescent="0.2">
      <c r="A171" s="10" t="s">
        <v>567</v>
      </c>
      <c r="B171" s="10" t="s">
        <v>70</v>
      </c>
      <c r="C171" s="62">
        <v>53078.195200000002</v>
      </c>
      <c r="D171" s="62" t="s">
        <v>114</v>
      </c>
      <c r="E171">
        <f t="shared" si="24"/>
        <v>16968.986169545249</v>
      </c>
      <c r="F171">
        <f t="shared" si="25"/>
        <v>16969</v>
      </c>
      <c r="G171" s="58">
        <f t="shared" si="32"/>
        <v>-1.0046600000350736E-2</v>
      </c>
      <c r="K171">
        <f>G171</f>
        <v>-1.0046600000350736E-2</v>
      </c>
      <c r="O171">
        <f t="shared" ca="1" si="26"/>
        <v>-3.2592170371252664E-3</v>
      </c>
      <c r="P171">
        <f t="shared" si="23"/>
        <v>5.0806999999999998E-2</v>
      </c>
      <c r="Q171" s="2">
        <f t="shared" si="27"/>
        <v>38059.695200000002</v>
      </c>
      <c r="R171" s="58">
        <f t="shared" si="28"/>
        <v>3.7031606330026868E-3</v>
      </c>
      <c r="S171" s="6">
        <v>1</v>
      </c>
      <c r="T171" s="58">
        <f t="shared" si="29"/>
        <v>3.7031606330026868E-3</v>
      </c>
    </row>
    <row r="172" spans="1:21" x14ac:dyDescent="0.2">
      <c r="A172" s="20" t="s">
        <v>78</v>
      </c>
      <c r="B172" s="32"/>
      <c r="C172" s="19">
        <v>53082.553099999997</v>
      </c>
      <c r="D172" s="19">
        <v>2.9999999999999997E-4</v>
      </c>
      <c r="E172">
        <f t="shared" si="24"/>
        <v>16974.985387068537</v>
      </c>
      <c r="F172">
        <f t="shared" si="25"/>
        <v>16975</v>
      </c>
      <c r="G172" s="58">
        <f t="shared" si="32"/>
        <v>-1.0614999999233987E-2</v>
      </c>
      <c r="J172">
        <f>G172</f>
        <v>-1.0614999999233987E-2</v>
      </c>
      <c r="O172">
        <f t="shared" ca="1" si="26"/>
        <v>-3.2543114658918695E-3</v>
      </c>
      <c r="P172">
        <f t="shared" si="23"/>
        <v>5.0824999999999995E-2</v>
      </c>
      <c r="Q172" s="2">
        <f t="shared" si="27"/>
        <v>38064.053099999997</v>
      </c>
      <c r="R172" s="58">
        <f t="shared" si="28"/>
        <v>3.7748735999058717E-3</v>
      </c>
      <c r="S172" s="6">
        <v>1</v>
      </c>
      <c r="T172" s="58">
        <f t="shared" si="29"/>
        <v>3.7748735999058717E-3</v>
      </c>
    </row>
    <row r="173" spans="1:21" x14ac:dyDescent="0.2">
      <c r="A173" s="20" t="s">
        <v>78</v>
      </c>
      <c r="B173" s="32"/>
      <c r="C173" s="19">
        <v>53258.345500000003</v>
      </c>
      <c r="D173" s="19">
        <v>2.0000000000000001E-4</v>
      </c>
      <c r="E173">
        <f t="shared" si="24"/>
        <v>17216.986545090018</v>
      </c>
      <c r="F173">
        <f t="shared" si="25"/>
        <v>17217</v>
      </c>
      <c r="G173" s="58">
        <f t="shared" si="32"/>
        <v>-9.7737999967648648E-3</v>
      </c>
      <c r="J173">
        <f>G173</f>
        <v>-9.7737999967648648E-3</v>
      </c>
      <c r="O173">
        <f t="shared" ca="1" si="26"/>
        <v>-3.0564534261448371E-3</v>
      </c>
      <c r="P173">
        <f t="shared" si="23"/>
        <v>5.1551E-2</v>
      </c>
      <c r="Q173" s="2">
        <f t="shared" si="27"/>
        <v>38239.845500000003</v>
      </c>
      <c r="R173" s="58">
        <f t="shared" si="28"/>
        <v>3.7607310946432119E-3</v>
      </c>
      <c r="S173" s="6">
        <v>1</v>
      </c>
      <c r="T173" s="58">
        <f t="shared" si="29"/>
        <v>3.7607310946432119E-3</v>
      </c>
    </row>
    <row r="174" spans="1:21" x14ac:dyDescent="0.2">
      <c r="A174" s="19" t="s">
        <v>81</v>
      </c>
      <c r="B174" s="32"/>
      <c r="C174" s="19">
        <v>53446.487800000003</v>
      </c>
      <c r="D174" s="19">
        <v>4.0000000000000002E-4</v>
      </c>
      <c r="E174">
        <f t="shared" si="24"/>
        <v>17475.988950613941</v>
      </c>
      <c r="F174">
        <f t="shared" si="25"/>
        <v>17476</v>
      </c>
      <c r="G174" s="58">
        <f t="shared" si="32"/>
        <v>-8.0263999989256263E-3</v>
      </c>
      <c r="J174">
        <f>G174</f>
        <v>-8.0263999989256263E-3</v>
      </c>
      <c r="O174">
        <f t="shared" ca="1" si="26"/>
        <v>-2.8446962679031778E-3</v>
      </c>
      <c r="P174">
        <f t="shared" si="23"/>
        <v>5.2328E-2</v>
      </c>
      <c r="Q174" s="2">
        <f t="shared" si="27"/>
        <v>38427.987800000003</v>
      </c>
      <c r="R174" s="58">
        <f t="shared" si="28"/>
        <v>3.6426535992303134E-3</v>
      </c>
      <c r="S174" s="6">
        <v>1</v>
      </c>
      <c r="T174" s="58">
        <f t="shared" si="29"/>
        <v>3.6426535992303134E-3</v>
      </c>
    </row>
    <row r="175" spans="1:21" x14ac:dyDescent="0.2">
      <c r="A175" s="19" t="s">
        <v>90</v>
      </c>
      <c r="B175" s="33" t="s">
        <v>70</v>
      </c>
      <c r="C175" s="19">
        <v>53489.343480000003</v>
      </c>
      <c r="D175" s="19">
        <v>1.4E-3</v>
      </c>
      <c r="E175">
        <f t="shared" si="24"/>
        <v>17534.985381562023</v>
      </c>
      <c r="F175">
        <f t="shared" si="25"/>
        <v>17535</v>
      </c>
      <c r="G175" s="58">
        <f t="shared" si="32"/>
        <v>-1.0618999993312173E-2</v>
      </c>
      <c r="K175">
        <f>G175</f>
        <v>-1.0618999993312173E-2</v>
      </c>
      <c r="O175">
        <f t="shared" ca="1" si="26"/>
        <v>-2.7964581507747693E-3</v>
      </c>
      <c r="P175">
        <f t="shared" si="23"/>
        <v>5.2504999999999996E-2</v>
      </c>
      <c r="Q175" s="2">
        <f t="shared" si="27"/>
        <v>38470.843480000003</v>
      </c>
      <c r="R175" s="58">
        <f t="shared" si="28"/>
        <v>3.9846393751556746E-3</v>
      </c>
      <c r="S175" s="6">
        <v>1</v>
      </c>
      <c r="T175" s="58">
        <f t="shared" si="29"/>
        <v>3.9846393751556746E-3</v>
      </c>
    </row>
    <row r="176" spans="1:21" x14ac:dyDescent="0.2">
      <c r="A176" s="10" t="s">
        <v>593</v>
      </c>
      <c r="B176" s="10" t="s">
        <v>70</v>
      </c>
      <c r="C176" s="62">
        <v>53511.139600000002</v>
      </c>
      <c r="D176" s="62" t="s">
        <v>114</v>
      </c>
      <c r="E176">
        <f t="shared" si="24"/>
        <v>17564.99058247159</v>
      </c>
      <c r="F176">
        <f t="shared" si="25"/>
        <v>17565</v>
      </c>
      <c r="G176" s="58">
        <f t="shared" si="32"/>
        <v>-6.840999994892627E-3</v>
      </c>
      <c r="K176">
        <f>G176</f>
        <v>-6.840999994892627E-3</v>
      </c>
      <c r="O176">
        <f t="shared" ca="1" si="26"/>
        <v>-2.7719302946077815E-3</v>
      </c>
      <c r="P176">
        <f t="shared" si="23"/>
        <v>5.2594999999999996E-2</v>
      </c>
      <c r="Q176" s="2">
        <f t="shared" si="27"/>
        <v>38492.639600000002</v>
      </c>
      <c r="R176" s="58">
        <f t="shared" si="28"/>
        <v>3.5326380953928757E-3</v>
      </c>
      <c r="S176" s="6">
        <v>1</v>
      </c>
      <c r="T176" s="58">
        <f t="shared" si="29"/>
        <v>3.5326380953928757E-3</v>
      </c>
    </row>
    <row r="177" spans="1:21" x14ac:dyDescent="0.2">
      <c r="A177" s="19" t="s">
        <v>90</v>
      </c>
      <c r="B177" s="33" t="s">
        <v>70</v>
      </c>
      <c r="C177" s="19">
        <v>53518.402880000001</v>
      </c>
      <c r="D177" s="19">
        <v>2.3E-3</v>
      </c>
      <c r="E177">
        <f t="shared" si="24"/>
        <v>17574.989434361854</v>
      </c>
      <c r="F177">
        <f t="shared" si="25"/>
        <v>17575</v>
      </c>
      <c r="G177" s="58">
        <f t="shared" si="32"/>
        <v>-7.6749999934691004E-3</v>
      </c>
      <c r="K177">
        <f>G177</f>
        <v>-7.6749999934691004E-3</v>
      </c>
      <c r="O177">
        <f t="shared" ca="1" si="26"/>
        <v>-2.7637543425521188E-3</v>
      </c>
      <c r="P177">
        <f t="shared" si="23"/>
        <v>5.2624999999999998E-2</v>
      </c>
      <c r="Q177" s="2">
        <f t="shared" si="27"/>
        <v>38499.902880000001</v>
      </c>
      <c r="R177" s="58">
        <f t="shared" si="28"/>
        <v>3.6360899992123733E-3</v>
      </c>
      <c r="S177" s="6">
        <v>1</v>
      </c>
      <c r="T177" s="58">
        <f t="shared" si="29"/>
        <v>3.6360899992123733E-3</v>
      </c>
    </row>
    <row r="178" spans="1:21" x14ac:dyDescent="0.2">
      <c r="A178" s="10" t="s">
        <v>602</v>
      </c>
      <c r="B178" s="10" t="s">
        <v>70</v>
      </c>
      <c r="C178" s="62">
        <v>53834.392200000002</v>
      </c>
      <c r="D178" s="62" t="s">
        <v>114</v>
      </c>
      <c r="E178">
        <f t="shared" si="24"/>
        <v>18009.989931325421</v>
      </c>
      <c r="F178">
        <f t="shared" si="25"/>
        <v>18010</v>
      </c>
      <c r="G178" s="58">
        <f t="shared" si="32"/>
        <v>-7.313999994948972E-3</v>
      </c>
      <c r="K178">
        <f>G178</f>
        <v>-7.313999994948972E-3</v>
      </c>
      <c r="O178">
        <f t="shared" ca="1" si="26"/>
        <v>-2.4081004281308015E-3</v>
      </c>
      <c r="P178">
        <f t="shared" ref="P178:P209" si="33">+$D$11+$D$12*$F178</f>
        <v>5.3929999999999999E-2</v>
      </c>
      <c r="Q178" s="2">
        <f t="shared" si="27"/>
        <v>38815.892200000002</v>
      </c>
      <c r="R178" s="58">
        <f t="shared" si="28"/>
        <v>3.7508275353813096E-3</v>
      </c>
      <c r="S178" s="6">
        <v>1</v>
      </c>
      <c r="T178" s="58">
        <f t="shared" si="29"/>
        <v>3.7508275353813096E-3</v>
      </c>
    </row>
    <row r="179" spans="1:21" x14ac:dyDescent="0.2">
      <c r="A179" s="16" t="s">
        <v>81</v>
      </c>
      <c r="B179" s="36" t="s">
        <v>64</v>
      </c>
      <c r="C179" s="16">
        <v>53859.458299999998</v>
      </c>
      <c r="D179" s="16">
        <v>4.3E-3</v>
      </c>
      <c r="E179">
        <f t="shared" si="24"/>
        <v>18044.496686037692</v>
      </c>
      <c r="F179">
        <f t="shared" si="25"/>
        <v>18044.5</v>
      </c>
      <c r="O179">
        <f t="shared" ca="1" si="26"/>
        <v>-2.3798933935387651E-3</v>
      </c>
      <c r="P179">
        <f t="shared" si="33"/>
        <v>5.4033499999999998E-2</v>
      </c>
      <c r="Q179" s="2">
        <f t="shared" si="27"/>
        <v>38840.958299999998</v>
      </c>
      <c r="R179" s="58">
        <f t="shared" si="28"/>
        <v>2.9196191222499997E-3</v>
      </c>
      <c r="S179" s="6">
        <v>1</v>
      </c>
      <c r="T179" s="58">
        <f t="shared" si="29"/>
        <v>2.9196191222499997E-3</v>
      </c>
      <c r="U179" s="58">
        <f>+C179-(C$7+F179*C$8)</f>
        <v>-2.4073000022326596E-3</v>
      </c>
    </row>
    <row r="180" spans="1:21" x14ac:dyDescent="0.2">
      <c r="A180" s="10" t="s">
        <v>486</v>
      </c>
      <c r="B180" s="10" t="s">
        <v>70</v>
      </c>
      <c r="C180" s="62">
        <v>54175.806400000001</v>
      </c>
      <c r="D180" s="62" t="s">
        <v>114</v>
      </c>
      <c r="E180">
        <f t="shared" si="24"/>
        <v>18479.991090448199</v>
      </c>
      <c r="F180">
        <f t="shared" si="25"/>
        <v>18480</v>
      </c>
      <c r="G180" s="58">
        <f t="shared" ref="G180:G211" si="34">+C180-(C$7+F180*C$8)</f>
        <v>-6.4719999936642125E-3</v>
      </c>
      <c r="K180">
        <f>G180</f>
        <v>-6.4719999936642125E-3</v>
      </c>
      <c r="O180">
        <f t="shared" ca="1" si="26"/>
        <v>-2.0238306815146632E-3</v>
      </c>
      <c r="P180">
        <f t="shared" si="33"/>
        <v>5.534E-2</v>
      </c>
      <c r="Q180" s="2">
        <f t="shared" si="27"/>
        <v>39157.306400000001</v>
      </c>
      <c r="R180" s="58">
        <f t="shared" si="28"/>
        <v>3.8207233432167448E-3</v>
      </c>
      <c r="S180" s="6">
        <v>1</v>
      </c>
      <c r="T180" s="58">
        <f t="shared" si="29"/>
        <v>3.8207233432167448E-3</v>
      </c>
    </row>
    <row r="181" spans="1:21" x14ac:dyDescent="0.2">
      <c r="A181" s="10" t="s">
        <v>486</v>
      </c>
      <c r="B181" s="10" t="s">
        <v>70</v>
      </c>
      <c r="C181" s="62">
        <v>54218.665699999998</v>
      </c>
      <c r="D181" s="62" t="s">
        <v>114</v>
      </c>
      <c r="E181">
        <f t="shared" si="24"/>
        <v>18538.992504798243</v>
      </c>
      <c r="F181">
        <f t="shared" si="25"/>
        <v>18539</v>
      </c>
      <c r="G181" s="58">
        <f t="shared" si="34"/>
        <v>-5.444599999464117E-3</v>
      </c>
      <c r="K181">
        <f>G181</f>
        <v>-5.444599999464117E-3</v>
      </c>
      <c r="O181">
        <f t="shared" ca="1" si="26"/>
        <v>-1.9755925643862547E-3</v>
      </c>
      <c r="P181">
        <f t="shared" si="33"/>
        <v>5.5516999999999997E-2</v>
      </c>
      <c r="Q181" s="2">
        <f t="shared" si="27"/>
        <v>39200.165699999998</v>
      </c>
      <c r="R181" s="58">
        <f t="shared" si="28"/>
        <v>3.7163166744946631E-3</v>
      </c>
      <c r="S181" s="6">
        <v>1</v>
      </c>
      <c r="T181" s="58">
        <f t="shared" si="29"/>
        <v>3.7163166744946631E-3</v>
      </c>
    </row>
    <row r="182" spans="1:21" x14ac:dyDescent="0.2">
      <c r="A182" s="19" t="s">
        <v>88</v>
      </c>
      <c r="B182" s="32"/>
      <c r="C182" s="34">
        <v>54220.844400000002</v>
      </c>
      <c r="D182" s="35">
        <v>1E-4</v>
      </c>
      <c r="E182">
        <f t="shared" si="24"/>
        <v>18541.991769402302</v>
      </c>
      <c r="F182">
        <f t="shared" si="25"/>
        <v>18542</v>
      </c>
      <c r="G182" s="58">
        <f t="shared" si="34"/>
        <v>-5.9787999925902113E-3</v>
      </c>
      <c r="K182">
        <f>G182</f>
        <v>-5.9787999925902113E-3</v>
      </c>
      <c r="O182">
        <f t="shared" ca="1" si="26"/>
        <v>-1.9731397787695563E-3</v>
      </c>
      <c r="P182">
        <f t="shared" si="33"/>
        <v>5.5525999999999999E-2</v>
      </c>
      <c r="Q182" s="2">
        <f t="shared" si="27"/>
        <v>39202.344400000002</v>
      </c>
      <c r="R182" s="58">
        <f t="shared" si="28"/>
        <v>3.7828404221285248E-3</v>
      </c>
      <c r="S182" s="6">
        <v>1</v>
      </c>
      <c r="T182" s="58">
        <f t="shared" si="29"/>
        <v>3.7828404221285248E-3</v>
      </c>
    </row>
    <row r="183" spans="1:21" x14ac:dyDescent="0.2">
      <c r="A183" s="19" t="s">
        <v>87</v>
      </c>
      <c r="B183" s="32"/>
      <c r="C183" s="19">
        <v>54221.571499999998</v>
      </c>
      <c r="D183" s="19">
        <v>1.4E-3</v>
      </c>
      <c r="E183">
        <f t="shared" si="24"/>
        <v>18542.992717349975</v>
      </c>
      <c r="F183">
        <f t="shared" si="25"/>
        <v>18543</v>
      </c>
      <c r="G183" s="58">
        <f t="shared" si="34"/>
        <v>-5.2902000024914742E-3</v>
      </c>
      <c r="J183">
        <f>G183</f>
        <v>-5.2902000024914742E-3</v>
      </c>
      <c r="O183">
        <f t="shared" ca="1" si="26"/>
        <v>-1.972322183563989E-3</v>
      </c>
      <c r="P183">
        <f t="shared" si="33"/>
        <v>5.5529000000000002E-2</v>
      </c>
      <c r="Q183" s="2">
        <f t="shared" si="27"/>
        <v>39203.071499999998</v>
      </c>
      <c r="R183" s="58">
        <f t="shared" si="28"/>
        <v>3.6989750889430593E-3</v>
      </c>
      <c r="S183" s="6">
        <v>1</v>
      </c>
      <c r="T183" s="58">
        <f t="shared" si="29"/>
        <v>3.6989750889430593E-3</v>
      </c>
    </row>
    <row r="184" spans="1:21" x14ac:dyDescent="0.2">
      <c r="A184" s="10" t="s">
        <v>486</v>
      </c>
      <c r="B184" s="10" t="s">
        <v>70</v>
      </c>
      <c r="C184" s="62">
        <v>54303.654999999999</v>
      </c>
      <c r="D184" s="62" t="s">
        <v>114</v>
      </c>
      <c r="E184">
        <f t="shared" si="24"/>
        <v>18655.991356963837</v>
      </c>
      <c r="F184">
        <f t="shared" si="25"/>
        <v>18656</v>
      </c>
      <c r="G184" s="58">
        <f t="shared" si="34"/>
        <v>-6.2784000037936494E-3</v>
      </c>
      <c r="K184">
        <f>G184</f>
        <v>-6.2784000037936494E-3</v>
      </c>
      <c r="O184">
        <f t="shared" ca="1" si="26"/>
        <v>-1.8799339253350034E-3</v>
      </c>
      <c r="P184">
        <f t="shared" si="33"/>
        <v>5.5868000000000001E-2</v>
      </c>
      <c r="Q184" s="2">
        <f t="shared" si="27"/>
        <v>39285.154999999999</v>
      </c>
      <c r="R184" s="58">
        <f t="shared" si="28"/>
        <v>3.8621750334315234E-3</v>
      </c>
      <c r="S184" s="6">
        <v>1</v>
      </c>
      <c r="T184" s="58">
        <f t="shared" si="29"/>
        <v>3.8621750334315234E-3</v>
      </c>
    </row>
    <row r="185" spans="1:21" x14ac:dyDescent="0.2">
      <c r="A185" s="39" t="s">
        <v>101</v>
      </c>
      <c r="B185" s="33" t="s">
        <v>70</v>
      </c>
      <c r="C185" s="19">
        <v>54572.430500000002</v>
      </c>
      <c r="D185" s="19">
        <v>2.0000000000000001E-4</v>
      </c>
      <c r="E185">
        <f t="shared" si="24"/>
        <v>19025.995875064742</v>
      </c>
      <c r="F185">
        <f t="shared" si="25"/>
        <v>19026</v>
      </c>
      <c r="G185" s="58">
        <f t="shared" si="34"/>
        <v>-2.996399998664856E-3</v>
      </c>
      <c r="K185">
        <f>G185</f>
        <v>-2.996399998664856E-3</v>
      </c>
      <c r="O185">
        <f t="shared" ca="1" si="26"/>
        <v>-1.5774236992754914E-3</v>
      </c>
      <c r="P185">
        <f t="shared" si="33"/>
        <v>5.6978000000000001E-2</v>
      </c>
      <c r="Q185" s="2">
        <f t="shared" si="27"/>
        <v>39553.930500000002</v>
      </c>
      <c r="R185" s="58">
        <f t="shared" si="28"/>
        <v>3.5969286551998511E-3</v>
      </c>
      <c r="S185" s="6">
        <v>1</v>
      </c>
      <c r="T185" s="58">
        <f t="shared" si="29"/>
        <v>3.5969286551998511E-3</v>
      </c>
    </row>
    <row r="186" spans="1:21" x14ac:dyDescent="0.2">
      <c r="A186" s="16" t="s">
        <v>91</v>
      </c>
      <c r="B186" s="36" t="s">
        <v>70</v>
      </c>
      <c r="C186" s="16">
        <v>54572.430999999997</v>
      </c>
      <c r="D186" s="16">
        <v>1E-3</v>
      </c>
      <c r="E186">
        <f t="shared" si="24"/>
        <v>19025.996563379922</v>
      </c>
      <c r="F186">
        <f t="shared" si="25"/>
        <v>19026</v>
      </c>
      <c r="G186" s="58">
        <f t="shared" si="34"/>
        <v>-2.4964000040199608E-3</v>
      </c>
      <c r="K186">
        <f>G186</f>
        <v>-2.4964000040199608E-3</v>
      </c>
      <c r="O186">
        <f t="shared" ca="1" si="26"/>
        <v>-1.5774236992754914E-3</v>
      </c>
      <c r="P186">
        <f t="shared" si="33"/>
        <v>5.6978000000000001E-2</v>
      </c>
      <c r="Q186" s="2">
        <f t="shared" si="27"/>
        <v>39553.930999999997</v>
      </c>
      <c r="R186" s="58">
        <f t="shared" si="28"/>
        <v>3.5372042558381696E-3</v>
      </c>
      <c r="S186" s="6">
        <v>1</v>
      </c>
      <c r="T186" s="58">
        <f t="shared" si="29"/>
        <v>3.5372042558381696E-3</v>
      </c>
    </row>
    <row r="187" spans="1:21" x14ac:dyDescent="0.2">
      <c r="A187" s="39" t="s">
        <v>100</v>
      </c>
      <c r="B187" s="33" t="s">
        <v>70</v>
      </c>
      <c r="C187" s="19">
        <v>54573.8819</v>
      </c>
      <c r="D187" s="19">
        <v>2.0000000000000001E-4</v>
      </c>
      <c r="E187">
        <f t="shared" si="24"/>
        <v>19027.993916395037</v>
      </c>
      <c r="F187">
        <f t="shared" si="25"/>
        <v>19028</v>
      </c>
      <c r="G187" s="58">
        <f t="shared" si="34"/>
        <v>-4.4191999986651354E-3</v>
      </c>
      <c r="K187">
        <f>G187</f>
        <v>-4.4191999986651354E-3</v>
      </c>
      <c r="O187">
        <f t="shared" ca="1" si="26"/>
        <v>-1.5757885088643585E-3</v>
      </c>
      <c r="P187">
        <f t="shared" si="33"/>
        <v>5.6984E-2</v>
      </c>
      <c r="Q187" s="2">
        <f t="shared" si="27"/>
        <v>39555.3819</v>
      </c>
      <c r="R187" s="58">
        <f t="shared" si="28"/>
        <v>3.7703529700760701E-3</v>
      </c>
      <c r="S187" s="6">
        <v>1</v>
      </c>
      <c r="T187" s="58">
        <f t="shared" si="29"/>
        <v>3.7703529700760701E-3</v>
      </c>
    </row>
    <row r="188" spans="1:21" x14ac:dyDescent="0.2">
      <c r="A188" s="16" t="s">
        <v>95</v>
      </c>
      <c r="B188" s="36" t="s">
        <v>70</v>
      </c>
      <c r="C188" s="16">
        <v>54596.400699999998</v>
      </c>
      <c r="D188" s="16">
        <v>1E-4</v>
      </c>
      <c r="E188">
        <f t="shared" si="24"/>
        <v>19058.993980546009</v>
      </c>
      <c r="F188">
        <f t="shared" si="25"/>
        <v>19059</v>
      </c>
      <c r="G188" s="58">
        <f t="shared" si="34"/>
        <v>-4.3726000003516674E-3</v>
      </c>
      <c r="J188">
        <f>G188</f>
        <v>-4.3726000003516674E-3</v>
      </c>
      <c r="O188">
        <f t="shared" ca="1" si="26"/>
        <v>-1.550443057491805E-3</v>
      </c>
      <c r="P188">
        <f t="shared" si="33"/>
        <v>5.7076999999999996E-2</v>
      </c>
      <c r="Q188" s="2">
        <f t="shared" si="27"/>
        <v>39577.900699999998</v>
      </c>
      <c r="R188" s="58">
        <f t="shared" si="28"/>
        <v>3.776053340203219E-3</v>
      </c>
      <c r="S188" s="6">
        <v>1</v>
      </c>
      <c r="T188" s="58">
        <f t="shared" si="29"/>
        <v>3.776053340203219E-3</v>
      </c>
    </row>
    <row r="189" spans="1:21" x14ac:dyDescent="0.2">
      <c r="A189" s="39" t="s">
        <v>100</v>
      </c>
      <c r="B189" s="33" t="s">
        <v>70</v>
      </c>
      <c r="C189" s="19">
        <v>54624.730199999998</v>
      </c>
      <c r="D189" s="19">
        <v>2.9999999999999997E-4</v>
      </c>
      <c r="E189">
        <f t="shared" si="24"/>
        <v>19097.993230833104</v>
      </c>
      <c r="F189">
        <f t="shared" si="25"/>
        <v>19098</v>
      </c>
      <c r="G189" s="58">
        <f t="shared" si="34"/>
        <v>-4.9171999999089167E-3</v>
      </c>
      <c r="K189">
        <f>G189</f>
        <v>-4.9171999999089167E-3</v>
      </c>
      <c r="O189">
        <f t="shared" ca="1" si="26"/>
        <v>-1.5185568444747218E-3</v>
      </c>
      <c r="P189">
        <f t="shared" si="33"/>
        <v>5.7194000000000002E-2</v>
      </c>
      <c r="Q189" s="2">
        <f t="shared" si="27"/>
        <v>39606.230199999998</v>
      </c>
      <c r="R189" s="58">
        <f t="shared" si="28"/>
        <v>3.8578011654286856E-3</v>
      </c>
      <c r="S189" s="6">
        <v>1</v>
      </c>
      <c r="T189" s="58">
        <f t="shared" si="29"/>
        <v>3.8578011654286856E-3</v>
      </c>
    </row>
    <row r="190" spans="1:21" x14ac:dyDescent="0.2">
      <c r="A190" s="39" t="s">
        <v>100</v>
      </c>
      <c r="B190" s="33" t="s">
        <v>70</v>
      </c>
      <c r="C190" s="19">
        <v>54680.664599999996</v>
      </c>
      <c r="D190" s="19">
        <v>2.0000000000000001E-4</v>
      </c>
      <c r="E190">
        <f t="shared" si="24"/>
        <v>19174.994225035563</v>
      </c>
      <c r="F190">
        <f t="shared" si="25"/>
        <v>19175</v>
      </c>
      <c r="G190" s="58">
        <f t="shared" si="34"/>
        <v>-4.1950000013457611E-3</v>
      </c>
      <c r="K190">
        <f>G190</f>
        <v>-4.1950000013457611E-3</v>
      </c>
      <c r="O190">
        <f t="shared" ca="1" si="26"/>
        <v>-1.4556020136461192E-3</v>
      </c>
      <c r="P190">
        <f t="shared" si="33"/>
        <v>5.7424999999999997E-2</v>
      </c>
      <c r="Q190" s="2">
        <f t="shared" si="27"/>
        <v>39662.164599999996</v>
      </c>
      <c r="R190" s="58">
        <f t="shared" si="28"/>
        <v>3.7970244001658514E-3</v>
      </c>
      <c r="S190" s="6">
        <v>1</v>
      </c>
      <c r="T190" s="58">
        <f t="shared" si="29"/>
        <v>3.7970244001658514E-3</v>
      </c>
    </row>
    <row r="191" spans="1:21" x14ac:dyDescent="0.2">
      <c r="A191" s="16" t="s">
        <v>96</v>
      </c>
      <c r="B191" s="36" t="s">
        <v>70</v>
      </c>
      <c r="C191" s="16">
        <v>54922.562299999998</v>
      </c>
      <c r="D191" s="16">
        <v>2.0000000000000001E-4</v>
      </c>
      <c r="E191">
        <f t="shared" si="24"/>
        <v>19507.99794716878</v>
      </c>
      <c r="F191">
        <f t="shared" si="25"/>
        <v>19508</v>
      </c>
      <c r="G191" s="58">
        <f t="shared" si="34"/>
        <v>-1.4911999969626777E-3</v>
      </c>
      <c r="J191">
        <f>G191</f>
        <v>-1.4911999969626777E-3</v>
      </c>
      <c r="O191">
        <f t="shared" ca="1" si="26"/>
        <v>-1.1833428101925593E-3</v>
      </c>
      <c r="P191">
        <f t="shared" si="33"/>
        <v>5.8423999999999997E-2</v>
      </c>
      <c r="Q191" s="2">
        <f t="shared" si="27"/>
        <v>39904.062299999998</v>
      </c>
      <c r="R191" s="58">
        <f t="shared" si="28"/>
        <v>3.5898311906760361E-3</v>
      </c>
      <c r="S191" s="6">
        <v>1</v>
      </c>
      <c r="T191" s="58">
        <f t="shared" si="29"/>
        <v>3.5898311906760361E-3</v>
      </c>
    </row>
    <row r="192" spans="1:21" x14ac:dyDescent="0.2">
      <c r="A192" s="39" t="s">
        <v>98</v>
      </c>
      <c r="B192" s="33" t="s">
        <v>70</v>
      </c>
      <c r="C192" s="19">
        <v>54951.618699999999</v>
      </c>
      <c r="D192" s="19">
        <v>1E-4</v>
      </c>
      <c r="E192">
        <f t="shared" si="24"/>
        <v>19547.997870077481</v>
      </c>
      <c r="F192">
        <f t="shared" si="25"/>
        <v>19548</v>
      </c>
      <c r="G192" s="58">
        <f t="shared" si="34"/>
        <v>-1.5472000013687648E-3</v>
      </c>
      <c r="K192">
        <f>G192</f>
        <v>-1.5472000013687648E-3</v>
      </c>
      <c r="O192">
        <f t="shared" ca="1" si="26"/>
        <v>-1.1506390019699088E-3</v>
      </c>
      <c r="P192">
        <f t="shared" si="33"/>
        <v>5.8543999999999999E-2</v>
      </c>
      <c r="Q192" s="2">
        <f t="shared" si="27"/>
        <v>39933.118699999999</v>
      </c>
      <c r="R192" s="58">
        <f t="shared" si="28"/>
        <v>3.6109523176045015E-3</v>
      </c>
      <c r="S192" s="6">
        <v>1</v>
      </c>
      <c r="T192" s="58">
        <f t="shared" si="29"/>
        <v>3.6109523176045015E-3</v>
      </c>
    </row>
    <row r="193" spans="1:20" x14ac:dyDescent="0.2">
      <c r="A193" s="19" t="s">
        <v>89</v>
      </c>
      <c r="B193" s="33" t="s">
        <v>70</v>
      </c>
      <c r="C193" s="19">
        <v>54961.788399999998</v>
      </c>
      <c r="D193" s="19">
        <v>2.9999999999999997E-4</v>
      </c>
      <c r="E193">
        <f t="shared" si="24"/>
        <v>19561.997788030309</v>
      </c>
      <c r="F193">
        <f t="shared" si="25"/>
        <v>19562</v>
      </c>
      <c r="G193" s="58">
        <f t="shared" si="34"/>
        <v>-1.6068000040831976E-3</v>
      </c>
      <c r="K193">
        <f>G193</f>
        <v>-1.6068000040831976E-3</v>
      </c>
      <c r="O193">
        <f t="shared" ca="1" si="26"/>
        <v>-1.1391926690919804E-3</v>
      </c>
      <c r="P193">
        <f t="shared" si="33"/>
        <v>5.8585999999999999E-2</v>
      </c>
      <c r="Q193" s="2">
        <f t="shared" si="27"/>
        <v>39943.288399999998</v>
      </c>
      <c r="R193" s="58">
        <f t="shared" si="28"/>
        <v>3.6231731723315582E-3</v>
      </c>
      <c r="S193" s="6">
        <v>1</v>
      </c>
      <c r="T193" s="58">
        <f t="shared" si="29"/>
        <v>3.6231731723315582E-3</v>
      </c>
    </row>
    <row r="194" spans="1:20" x14ac:dyDescent="0.2">
      <c r="A194" s="16" t="s">
        <v>95</v>
      </c>
      <c r="B194" s="36" t="s">
        <v>64</v>
      </c>
      <c r="C194" s="16">
        <v>54974.502200000003</v>
      </c>
      <c r="D194" s="16">
        <v>5.0000000000000001E-4</v>
      </c>
      <c r="E194">
        <f t="shared" si="24"/>
        <v>19579.499991327233</v>
      </c>
      <c r="F194">
        <f t="shared" si="25"/>
        <v>19579.5</v>
      </c>
      <c r="G194" s="58">
        <f t="shared" si="34"/>
        <v>-6.2999970396049321E-6</v>
      </c>
      <c r="J194">
        <f>G194</f>
        <v>-6.2999970396049321E-6</v>
      </c>
      <c r="O194">
        <f t="shared" ca="1" si="26"/>
        <v>-1.1248847529945726E-3</v>
      </c>
      <c r="P194">
        <f t="shared" si="33"/>
        <v>5.8638499999999996E-2</v>
      </c>
      <c r="Q194" s="2">
        <f t="shared" si="27"/>
        <v>39956.002200000003</v>
      </c>
      <c r="R194" s="58">
        <f t="shared" si="28"/>
        <v>3.4392125666927761E-3</v>
      </c>
      <c r="S194" s="6">
        <v>1</v>
      </c>
      <c r="T194" s="58">
        <f t="shared" si="29"/>
        <v>3.4392125666927761E-3</v>
      </c>
    </row>
    <row r="195" spans="1:20" x14ac:dyDescent="0.2">
      <c r="A195" s="39" t="s">
        <v>98</v>
      </c>
      <c r="B195" s="33" t="s">
        <v>70</v>
      </c>
      <c r="C195" s="19">
        <v>54996.656499999997</v>
      </c>
      <c r="D195" s="19">
        <v>2.0000000000000001E-4</v>
      </c>
      <c r="E195">
        <f t="shared" si="24"/>
        <v>19609.998273705503</v>
      </c>
      <c r="F195">
        <f t="shared" si="25"/>
        <v>19610</v>
      </c>
      <c r="G195" s="58">
        <f t="shared" si="34"/>
        <v>-1.2540000025182962E-3</v>
      </c>
      <c r="K195">
        <f>G195</f>
        <v>-1.2540000025182962E-3</v>
      </c>
      <c r="O195">
        <f t="shared" ca="1" si="26"/>
        <v>-1.0999480992248019E-3</v>
      </c>
      <c r="P195">
        <f t="shared" si="33"/>
        <v>5.8729999999999997E-2</v>
      </c>
      <c r="Q195" s="2">
        <f t="shared" si="27"/>
        <v>39978.156499999997</v>
      </c>
      <c r="R195" s="58">
        <f t="shared" si="28"/>
        <v>3.5980802563021145E-3</v>
      </c>
      <c r="S195" s="6">
        <v>1</v>
      </c>
      <c r="T195" s="58">
        <f t="shared" si="29"/>
        <v>3.5980802563021145E-3</v>
      </c>
    </row>
    <row r="196" spans="1:20" x14ac:dyDescent="0.2">
      <c r="A196" s="16" t="s">
        <v>96</v>
      </c>
      <c r="B196" s="36" t="s">
        <v>70</v>
      </c>
      <c r="C196" s="16">
        <v>55281.411699999997</v>
      </c>
      <c r="D196" s="16">
        <v>6.4000000000000003E-3</v>
      </c>
      <c r="E196">
        <f t="shared" si="24"/>
        <v>20002.00093225409</v>
      </c>
      <c r="F196">
        <f t="shared" si="25"/>
        <v>20002</v>
      </c>
      <c r="G196" s="58">
        <f t="shared" si="34"/>
        <v>6.7719999788096175E-4</v>
      </c>
      <c r="J196">
        <f>G196</f>
        <v>6.7719999788096175E-4</v>
      </c>
      <c r="O196">
        <f t="shared" ca="1" si="26"/>
        <v>-7.7945077864283174E-4</v>
      </c>
      <c r="P196">
        <f t="shared" si="33"/>
        <v>5.9906000000000001E-2</v>
      </c>
      <c r="Q196" s="2">
        <f t="shared" si="27"/>
        <v>40262.911699999997</v>
      </c>
      <c r="R196" s="58">
        <f t="shared" si="28"/>
        <v>3.5080507496910163E-3</v>
      </c>
      <c r="S196" s="6">
        <v>1</v>
      </c>
      <c r="T196" s="58">
        <f t="shared" si="29"/>
        <v>3.5080507496910163E-3</v>
      </c>
    </row>
    <row r="197" spans="1:20" x14ac:dyDescent="0.2">
      <c r="A197" s="16" t="s">
        <v>96</v>
      </c>
      <c r="B197" s="36" t="s">
        <v>70</v>
      </c>
      <c r="C197" s="16">
        <v>55294.487200000003</v>
      </c>
      <c r="D197" s="16">
        <v>4.0000000000000002E-4</v>
      </c>
      <c r="E197">
        <f t="shared" si="24"/>
        <v>20020.001062758656</v>
      </c>
      <c r="F197">
        <f t="shared" si="25"/>
        <v>20020</v>
      </c>
      <c r="G197" s="58">
        <f t="shared" si="34"/>
        <v>7.7200000669108704E-4</v>
      </c>
      <c r="J197">
        <f>G197</f>
        <v>7.7200000669108704E-4</v>
      </c>
      <c r="O197">
        <f t="shared" ca="1" si="26"/>
        <v>-7.6473406494263763E-4</v>
      </c>
      <c r="P197">
        <f t="shared" si="33"/>
        <v>5.9959999999999999E-2</v>
      </c>
      <c r="Q197" s="2">
        <f t="shared" si="27"/>
        <v>40275.987200000003</v>
      </c>
      <c r="R197" s="58">
        <f t="shared" si="28"/>
        <v>3.5032193432079357E-3</v>
      </c>
      <c r="S197" s="6">
        <v>1</v>
      </c>
      <c r="T197" s="58">
        <f t="shared" si="29"/>
        <v>3.5032193432079357E-3</v>
      </c>
    </row>
    <row r="198" spans="1:20" x14ac:dyDescent="0.2">
      <c r="A198" s="39" t="s">
        <v>99</v>
      </c>
      <c r="B198" s="33" t="s">
        <v>70</v>
      </c>
      <c r="C198" s="19">
        <v>55304.6558</v>
      </c>
      <c r="D198" s="19">
        <v>2.0000000000000001E-4</v>
      </c>
      <c r="E198">
        <f t="shared" si="24"/>
        <v>20033.999466418067</v>
      </c>
      <c r="F198">
        <f t="shared" si="25"/>
        <v>20034</v>
      </c>
      <c r="G198" s="58">
        <f t="shared" si="34"/>
        <v>-3.8759999733883888E-4</v>
      </c>
      <c r="K198">
        <f t="shared" ref="K198:K203" si="35">G198</f>
        <v>-3.8759999733883888E-4</v>
      </c>
      <c r="O198">
        <f t="shared" ca="1" si="26"/>
        <v>-7.5328773206471272E-4</v>
      </c>
      <c r="P198">
        <f t="shared" si="33"/>
        <v>6.0002E-2</v>
      </c>
      <c r="Q198" s="2">
        <f t="shared" si="27"/>
        <v>40286.1558</v>
      </c>
      <c r="R198" s="58">
        <f t="shared" si="28"/>
        <v>3.6469037878385869E-3</v>
      </c>
      <c r="S198" s="6">
        <v>1</v>
      </c>
      <c r="T198" s="58">
        <f t="shared" si="29"/>
        <v>3.6469037878385869E-3</v>
      </c>
    </row>
    <row r="199" spans="1:20" x14ac:dyDescent="0.2">
      <c r="A199" s="37" t="s">
        <v>93</v>
      </c>
      <c r="B199" s="38" t="s">
        <v>70</v>
      </c>
      <c r="C199" s="17">
        <v>55337.346700000002</v>
      </c>
      <c r="D199" s="17">
        <v>8.9999999999999998E-4</v>
      </c>
      <c r="E199">
        <f t="shared" si="24"/>
        <v>20079.002752434782</v>
      </c>
      <c r="F199">
        <f t="shared" si="25"/>
        <v>20079</v>
      </c>
      <c r="G199" s="58">
        <f t="shared" si="34"/>
        <v>1.9994000031147152E-3</v>
      </c>
      <c r="K199">
        <f t="shared" si="35"/>
        <v>1.9994000031147152E-3</v>
      </c>
      <c r="O199">
        <f t="shared" ca="1" si="26"/>
        <v>-7.164959478142309E-4</v>
      </c>
      <c r="P199">
        <f t="shared" si="33"/>
        <v>6.0136999999999996E-2</v>
      </c>
      <c r="Q199" s="2">
        <f t="shared" si="27"/>
        <v>40318.846700000002</v>
      </c>
      <c r="R199" s="58">
        <f t="shared" si="28"/>
        <v>3.3799805333978353E-3</v>
      </c>
      <c r="S199" s="6">
        <v>1</v>
      </c>
      <c r="T199" s="58">
        <f t="shared" si="29"/>
        <v>3.3799805333978353E-3</v>
      </c>
    </row>
    <row r="200" spans="1:20" x14ac:dyDescent="0.2">
      <c r="A200" s="10" t="s">
        <v>707</v>
      </c>
      <c r="B200" s="10" t="s">
        <v>64</v>
      </c>
      <c r="C200" s="62">
        <v>55662.41</v>
      </c>
      <c r="D200" s="62" t="s">
        <v>114</v>
      </c>
      <c r="E200">
        <f t="shared" si="24"/>
        <v>20526.494765913645</v>
      </c>
      <c r="F200">
        <f t="shared" si="25"/>
        <v>20526.5</v>
      </c>
      <c r="G200" s="58">
        <f t="shared" si="34"/>
        <v>-3.8020999927539378E-3</v>
      </c>
      <c r="K200">
        <f t="shared" si="35"/>
        <v>-3.8020999927539378E-3</v>
      </c>
      <c r="O200">
        <f t="shared" ca="1" si="26"/>
        <v>-3.5062209332333352E-4</v>
      </c>
      <c r="P200">
        <f t="shared" si="33"/>
        <v>6.1479499999999999E-2</v>
      </c>
      <c r="Q200" s="2">
        <f t="shared" si="27"/>
        <v>40643.910000000003</v>
      </c>
      <c r="R200" s="58">
        <f t="shared" si="28"/>
        <v>4.2616872976139301E-3</v>
      </c>
      <c r="S200" s="6">
        <v>1</v>
      </c>
      <c r="T200" s="58">
        <f t="shared" si="29"/>
        <v>4.2616872976139301E-3</v>
      </c>
    </row>
    <row r="201" spans="1:20" x14ac:dyDescent="0.2">
      <c r="A201" s="16" t="s">
        <v>97</v>
      </c>
      <c r="B201" s="36" t="s">
        <v>70</v>
      </c>
      <c r="C201" s="16">
        <v>55667.861900000004</v>
      </c>
      <c r="D201" s="16">
        <v>2.0000000000000001E-4</v>
      </c>
      <c r="E201">
        <f t="shared" si="24"/>
        <v>20534.000017070222</v>
      </c>
      <c r="F201">
        <f t="shared" si="25"/>
        <v>20534</v>
      </c>
      <c r="G201" s="58">
        <f t="shared" si="34"/>
        <v>1.2400007108226418E-5</v>
      </c>
      <c r="K201">
        <f t="shared" si="35"/>
        <v>1.2400007108226418E-5</v>
      </c>
      <c r="O201">
        <f t="shared" ca="1" si="26"/>
        <v>-3.4449012928158482E-4</v>
      </c>
      <c r="P201">
        <f t="shared" si="33"/>
        <v>6.1502000000000001E-2</v>
      </c>
      <c r="Q201" s="2">
        <f t="shared" si="27"/>
        <v>40649.361900000004</v>
      </c>
      <c r="R201" s="58">
        <f t="shared" si="28"/>
        <v>3.7809709072858361E-3</v>
      </c>
      <c r="S201" s="6">
        <v>1</v>
      </c>
      <c r="T201" s="58">
        <f t="shared" si="29"/>
        <v>3.7809709072858361E-3</v>
      </c>
    </row>
    <row r="202" spans="1:20" x14ac:dyDescent="0.2">
      <c r="A202" s="10" t="s">
        <v>707</v>
      </c>
      <c r="B202" s="10" t="s">
        <v>70</v>
      </c>
      <c r="C202" s="62">
        <v>55775.371299999999</v>
      </c>
      <c r="D202" s="62" t="s">
        <v>114</v>
      </c>
      <c r="E202">
        <f t="shared" si="24"/>
        <v>20682.000723006273</v>
      </c>
      <c r="F202">
        <f t="shared" si="25"/>
        <v>20682</v>
      </c>
      <c r="G202" s="58">
        <f t="shared" si="34"/>
        <v>5.2519999735523015E-4</v>
      </c>
      <c r="K202">
        <f t="shared" si="35"/>
        <v>5.2519999735523015E-4</v>
      </c>
      <c r="O202">
        <f t="shared" ca="1" si="26"/>
        <v>-2.2348603885778001E-4</v>
      </c>
      <c r="P202">
        <f t="shared" si="33"/>
        <v>6.1946000000000001E-2</v>
      </c>
      <c r="Q202" s="2">
        <f t="shared" si="27"/>
        <v>40756.871299999999</v>
      </c>
      <c r="R202" s="58">
        <f t="shared" si="28"/>
        <v>3.7725146729648881E-3</v>
      </c>
      <c r="S202" s="6">
        <v>1</v>
      </c>
      <c r="T202" s="58">
        <f t="shared" si="29"/>
        <v>3.7725146729648881E-3</v>
      </c>
    </row>
    <row r="203" spans="1:20" x14ac:dyDescent="0.2">
      <c r="A203" s="10" t="s">
        <v>707</v>
      </c>
      <c r="B203" s="10" t="s">
        <v>64</v>
      </c>
      <c r="C203" s="62">
        <v>55776.463600000003</v>
      </c>
      <c r="D203" s="62" t="s">
        <v>114</v>
      </c>
      <c r="E203">
        <f t="shared" si="24"/>
        <v>20683.504416367919</v>
      </c>
      <c r="F203">
        <f t="shared" si="25"/>
        <v>20683.5</v>
      </c>
      <c r="G203" s="58">
        <f t="shared" si="34"/>
        <v>3.2081000026664697E-3</v>
      </c>
      <c r="K203">
        <f t="shared" si="35"/>
        <v>3.2081000026664697E-3</v>
      </c>
      <c r="O203">
        <f t="shared" ca="1" si="26"/>
        <v>-2.2225964604943166E-4</v>
      </c>
      <c r="P203">
        <f t="shared" si="33"/>
        <v>6.1950499999999999E-2</v>
      </c>
      <c r="Q203" s="2">
        <f t="shared" si="27"/>
        <v>40757.963600000003</v>
      </c>
      <c r="R203" s="58">
        <f t="shared" si="28"/>
        <v>3.4506695574467302E-3</v>
      </c>
      <c r="S203" s="6">
        <v>1</v>
      </c>
      <c r="T203" s="58">
        <f t="shared" si="29"/>
        <v>3.4506695574467302E-3</v>
      </c>
    </row>
    <row r="204" spans="1:20" x14ac:dyDescent="0.2">
      <c r="A204" s="39" t="s">
        <v>103</v>
      </c>
      <c r="B204" s="33" t="s">
        <v>64</v>
      </c>
      <c r="C204" s="19">
        <v>56012.544600000001</v>
      </c>
      <c r="D204" s="19">
        <v>5.8999999999999999E-3</v>
      </c>
      <c r="E204">
        <f t="shared" si="24"/>
        <v>21008.500692582747</v>
      </c>
      <c r="F204">
        <f t="shared" si="25"/>
        <v>21008.5</v>
      </c>
      <c r="G204" s="58">
        <f t="shared" si="34"/>
        <v>5.0310000369790941E-4</v>
      </c>
      <c r="J204">
        <f>G204</f>
        <v>5.0310000369790941E-4</v>
      </c>
      <c r="O204">
        <f t="shared" ca="1" si="26"/>
        <v>4.3458795759600266E-5</v>
      </c>
      <c r="P204">
        <f t="shared" si="33"/>
        <v>6.2925499999999995E-2</v>
      </c>
      <c r="Q204" s="2">
        <f t="shared" si="27"/>
        <v>40994.044600000001</v>
      </c>
      <c r="R204" s="58">
        <f t="shared" si="28"/>
        <v>3.8965560212983349E-3</v>
      </c>
      <c r="S204" s="6">
        <v>1</v>
      </c>
      <c r="T204" s="58">
        <f t="shared" si="29"/>
        <v>3.8965560212983349E-3</v>
      </c>
    </row>
    <row r="205" spans="1:20" x14ac:dyDescent="0.2">
      <c r="A205" s="19" t="s">
        <v>102</v>
      </c>
      <c r="B205" s="33" t="s">
        <v>70</v>
      </c>
      <c r="C205" s="19">
        <v>56036.876700000001</v>
      </c>
      <c r="D205" s="19">
        <v>2.0000000000000001E-4</v>
      </c>
      <c r="E205">
        <f t="shared" si="24"/>
        <v>21041.997000597734</v>
      </c>
      <c r="F205">
        <f t="shared" si="25"/>
        <v>21042</v>
      </c>
      <c r="G205" s="58">
        <f t="shared" si="34"/>
        <v>-2.1787999939988367E-3</v>
      </c>
      <c r="K205">
        <f t="shared" ref="K205:K239" si="36">G205</f>
        <v>-2.1787999939988367E-3</v>
      </c>
      <c r="O205">
        <f t="shared" ca="1" si="26"/>
        <v>7.084823514606764E-5</v>
      </c>
      <c r="P205">
        <f t="shared" si="33"/>
        <v>6.3025999999999999E-2</v>
      </c>
      <c r="Q205" s="2">
        <f t="shared" si="27"/>
        <v>41018.376700000001</v>
      </c>
      <c r="R205" s="58">
        <f t="shared" si="28"/>
        <v>4.2516659422573901E-3</v>
      </c>
      <c r="S205" s="6">
        <v>1</v>
      </c>
      <c r="T205" s="58">
        <f t="shared" si="29"/>
        <v>4.2516659422573901E-3</v>
      </c>
    </row>
    <row r="206" spans="1:20" x14ac:dyDescent="0.2">
      <c r="A206" s="39" t="s">
        <v>104</v>
      </c>
      <c r="B206" s="33" t="s">
        <v>70</v>
      </c>
      <c r="C206" s="19">
        <v>56451.658199999998</v>
      </c>
      <c r="D206" s="19">
        <v>2.0000000000000001E-4</v>
      </c>
      <c r="E206">
        <f t="shared" si="24"/>
        <v>21612.997813635633</v>
      </c>
      <c r="F206">
        <f t="shared" si="25"/>
        <v>21613</v>
      </c>
      <c r="G206" s="58">
        <f t="shared" si="34"/>
        <v>-1.5882000006968156E-3</v>
      </c>
      <c r="K206">
        <f t="shared" si="36"/>
        <v>-1.5882000006968156E-3</v>
      </c>
      <c r="O206">
        <f t="shared" ca="1" si="26"/>
        <v>5.3769509752439604E-4</v>
      </c>
      <c r="P206">
        <f t="shared" si="33"/>
        <v>6.4739000000000005E-2</v>
      </c>
      <c r="Q206" s="2">
        <f t="shared" si="27"/>
        <v>41433.158199999998</v>
      </c>
      <c r="R206" s="58">
        <f t="shared" si="28"/>
        <v>4.3992974599324367E-3</v>
      </c>
      <c r="S206" s="6">
        <v>1</v>
      </c>
      <c r="T206" s="58">
        <f t="shared" si="29"/>
        <v>4.3992974599324367E-3</v>
      </c>
    </row>
    <row r="207" spans="1:20" x14ac:dyDescent="0.2">
      <c r="A207" s="85" t="s">
        <v>105</v>
      </c>
      <c r="B207" s="86" t="s">
        <v>70</v>
      </c>
      <c r="C207" s="87">
        <v>56753.845699999998</v>
      </c>
      <c r="D207" s="87">
        <v>1E-4</v>
      </c>
      <c r="E207">
        <f t="shared" si="24"/>
        <v>22028.998305918656</v>
      </c>
      <c r="F207">
        <f t="shared" si="25"/>
        <v>22029</v>
      </c>
      <c r="G207" s="58">
        <f t="shared" si="34"/>
        <v>-1.2305999989621341E-3</v>
      </c>
      <c r="K207">
        <f t="shared" si="36"/>
        <v>-1.2305999989621341E-3</v>
      </c>
      <c r="O207">
        <f t="shared" ca="1" si="26"/>
        <v>8.7781470303995718E-4</v>
      </c>
      <c r="P207">
        <f t="shared" si="33"/>
        <v>6.5987000000000004E-2</v>
      </c>
      <c r="Q207" s="2">
        <f t="shared" si="27"/>
        <v>41735.345699999998</v>
      </c>
      <c r="R207" s="58">
        <f t="shared" si="28"/>
        <v>4.518205749620475E-3</v>
      </c>
      <c r="S207" s="6">
        <v>1</v>
      </c>
      <c r="T207" s="58">
        <f t="shared" si="29"/>
        <v>4.518205749620475E-3</v>
      </c>
    </row>
    <row r="208" spans="1:20" x14ac:dyDescent="0.2">
      <c r="A208" s="88" t="s">
        <v>758</v>
      </c>
      <c r="B208" s="89" t="s">
        <v>70</v>
      </c>
      <c r="C208" s="88">
        <v>56764.378299999997</v>
      </c>
      <c r="D208" s="88">
        <v>1.9400000000000001E-2</v>
      </c>
      <c r="E208">
        <f t="shared" si="24"/>
        <v>22043.497803035578</v>
      </c>
      <c r="F208">
        <f t="shared" si="25"/>
        <v>22043.5</v>
      </c>
      <c r="G208" s="58">
        <f t="shared" si="34"/>
        <v>-1.5959000011207536E-3</v>
      </c>
      <c r="K208">
        <f t="shared" si="36"/>
        <v>-1.5959000011207536E-3</v>
      </c>
      <c r="O208">
        <f t="shared" ca="1" si="26"/>
        <v>8.8966983352066834E-4</v>
      </c>
      <c r="P208">
        <f t="shared" si="33"/>
        <v>6.6030499999999992E-2</v>
      </c>
      <c r="Q208" s="2">
        <f t="shared" si="27"/>
        <v>41745.878299999997</v>
      </c>
      <c r="R208" s="58">
        <f t="shared" si="28"/>
        <v>4.5733299771115836E-3</v>
      </c>
      <c r="S208" s="6">
        <v>1</v>
      </c>
      <c r="T208" s="58">
        <f t="shared" si="29"/>
        <v>4.5733299771115836E-3</v>
      </c>
    </row>
    <row r="209" spans="1:20" x14ac:dyDescent="0.2">
      <c r="A209" s="88" t="s">
        <v>758</v>
      </c>
      <c r="B209" s="89" t="s">
        <v>70</v>
      </c>
      <c r="C209" s="88">
        <v>56776.365599999997</v>
      </c>
      <c r="D209" s="88">
        <v>2.0000000000000001E-4</v>
      </c>
      <c r="E209">
        <f t="shared" si="24"/>
        <v>22059.999884363046</v>
      </c>
      <c r="F209">
        <f t="shared" si="25"/>
        <v>22060</v>
      </c>
      <c r="G209" s="58">
        <f t="shared" si="34"/>
        <v>-8.3999999333173037E-5</v>
      </c>
      <c r="K209">
        <f t="shared" si="36"/>
        <v>-8.3999999333173037E-5</v>
      </c>
      <c r="O209">
        <f t="shared" ca="1" si="26"/>
        <v>9.0316015441251063E-4</v>
      </c>
      <c r="P209">
        <f t="shared" si="33"/>
        <v>6.608E-2</v>
      </c>
      <c r="Q209" s="2">
        <f t="shared" si="27"/>
        <v>41757.865599999997</v>
      </c>
      <c r="R209" s="58">
        <f t="shared" si="28"/>
        <v>4.3776748959117604E-3</v>
      </c>
      <c r="S209" s="6">
        <v>1</v>
      </c>
      <c r="T209" s="58">
        <f t="shared" si="29"/>
        <v>4.3776748959117604E-3</v>
      </c>
    </row>
    <row r="210" spans="1:20" x14ac:dyDescent="0.2">
      <c r="A210" s="90" t="s">
        <v>3</v>
      </c>
      <c r="B210" s="91" t="s">
        <v>70</v>
      </c>
      <c r="C210" s="92">
        <v>57125.400199999996</v>
      </c>
      <c r="D210" s="92">
        <v>9.4999999999999998E-3</v>
      </c>
      <c r="E210">
        <f t="shared" si="24"/>
        <v>22540.491517616596</v>
      </c>
      <c r="F210">
        <f t="shared" si="25"/>
        <v>22540.5</v>
      </c>
      <c r="G210" s="58">
        <f t="shared" si="34"/>
        <v>-6.161700002849102E-3</v>
      </c>
      <c r="K210">
        <f t="shared" si="36"/>
        <v>-6.161700002849102E-3</v>
      </c>
      <c r="O210">
        <f t="shared" ca="1" si="26"/>
        <v>1.2960146506870926E-3</v>
      </c>
      <c r="P210">
        <f t="shared" ref="P210:P242" si="37">+$D$11+$D$12*$F210</f>
        <v>6.7521499999999998E-2</v>
      </c>
      <c r="Q210" s="2">
        <f t="shared" si="27"/>
        <v>42106.900199999996</v>
      </c>
      <c r="R210" s="58">
        <f t="shared" si="28"/>
        <v>5.429213962659862E-3</v>
      </c>
      <c r="S210" s="6">
        <v>1</v>
      </c>
      <c r="T210" s="58">
        <f t="shared" si="29"/>
        <v>5.429213962659862E-3</v>
      </c>
    </row>
    <row r="211" spans="1:20" x14ac:dyDescent="0.2">
      <c r="A211" s="96" t="s">
        <v>760</v>
      </c>
      <c r="B211" s="97" t="s">
        <v>70</v>
      </c>
      <c r="C211" s="98">
        <v>57128.675300000003</v>
      </c>
      <c r="D211" s="98">
        <v>1E-4</v>
      </c>
      <c r="E211">
        <f t="shared" si="24"/>
        <v>22545.000119766846</v>
      </c>
      <c r="F211">
        <f t="shared" si="25"/>
        <v>22545</v>
      </c>
      <c r="G211" s="58">
        <f t="shared" si="34"/>
        <v>8.7000007624737918E-5</v>
      </c>
      <c r="K211">
        <f t="shared" si="36"/>
        <v>8.7000007624737918E-5</v>
      </c>
      <c r="O211">
        <f t="shared" ca="1" si="26"/>
        <v>1.2996938291121411E-3</v>
      </c>
      <c r="P211">
        <f t="shared" si="37"/>
        <v>6.7534999999999998E-2</v>
      </c>
      <c r="Q211" s="2">
        <f t="shared" si="27"/>
        <v>42110.175300000003</v>
      </c>
      <c r="R211" s="58">
        <f t="shared" si="28"/>
        <v>4.549232702971453E-3</v>
      </c>
      <c r="S211" s="6">
        <v>1</v>
      </c>
      <c r="T211" s="58">
        <f t="shared" si="29"/>
        <v>4.549232702971453E-3</v>
      </c>
    </row>
    <row r="212" spans="1:20" x14ac:dyDescent="0.2">
      <c r="A212" s="90" t="s">
        <v>3</v>
      </c>
      <c r="B212" s="91" t="s">
        <v>70</v>
      </c>
      <c r="C212" s="92">
        <v>57131.581200000001</v>
      </c>
      <c r="D212" s="92">
        <v>1.9E-3</v>
      </c>
      <c r="E212">
        <f t="shared" si="24"/>
        <v>22549.000469981613</v>
      </c>
      <c r="F212">
        <f t="shared" si="25"/>
        <v>22549</v>
      </c>
      <c r="G212" s="58">
        <f t="shared" ref="G212:G239" si="38">+C212-(C$7+F212*C$8)</f>
        <v>3.4140000207116827E-4</v>
      </c>
      <c r="K212">
        <f t="shared" si="36"/>
        <v>3.4140000207116827E-4</v>
      </c>
      <c r="O212">
        <f t="shared" ca="1" si="26"/>
        <v>1.3029642099344069E-3</v>
      </c>
      <c r="P212">
        <f t="shared" si="37"/>
        <v>6.7546999999999996E-2</v>
      </c>
      <c r="Q212" s="2">
        <f t="shared" si="27"/>
        <v>42113.081200000001</v>
      </c>
      <c r="R212" s="58">
        <f t="shared" si="28"/>
        <v>4.5165926710816111E-3</v>
      </c>
      <c r="S212" s="6">
        <v>1</v>
      </c>
      <c r="T212" s="58">
        <f t="shared" si="29"/>
        <v>4.5165926710816111E-3</v>
      </c>
    </row>
    <row r="213" spans="1:20" x14ac:dyDescent="0.2">
      <c r="A213" s="90" t="s">
        <v>3</v>
      </c>
      <c r="B213" s="91" t="s">
        <v>70</v>
      </c>
      <c r="C213" s="92">
        <v>57137.392500000002</v>
      </c>
      <c r="D213" s="92">
        <v>1.1000000000000001E-3</v>
      </c>
      <c r="E213">
        <f t="shared" ref="E213:E239" si="39">+(C213-C$7)/C$8</f>
        <v>22557.000482095962</v>
      </c>
      <c r="F213">
        <f t="shared" ref="F213:F241" si="40">ROUND(2*E213,0)/2</f>
        <v>22557</v>
      </c>
      <c r="G213" s="58">
        <f t="shared" si="38"/>
        <v>3.502000035950914E-4</v>
      </c>
      <c r="K213">
        <f t="shared" si="36"/>
        <v>3.502000035950914E-4</v>
      </c>
      <c r="O213">
        <f t="shared" ref="O213:O239" ca="1" si="41">+C$11+C$12*F213</f>
        <v>1.3095049715789384E-3</v>
      </c>
      <c r="P213">
        <f t="shared" si="37"/>
        <v>6.7570999999999992E-2</v>
      </c>
      <c r="Q213" s="2">
        <f t="shared" ref="Q213:Q239" si="42">+C213-15018.5</f>
        <v>42118.892500000002</v>
      </c>
      <c r="R213" s="58">
        <f t="shared" ref="R213:R239" si="43">+(P213-G213)^2</f>
        <v>4.5186359521566695E-3</v>
      </c>
      <c r="S213" s="6">
        <v>1</v>
      </c>
      <c r="T213" s="58">
        <f t="shared" ref="T213:T239" si="44">+S213*R213</f>
        <v>4.5186359521566695E-3</v>
      </c>
    </row>
    <row r="214" spans="1:20" x14ac:dyDescent="0.2">
      <c r="A214" s="111" t="s">
        <v>759</v>
      </c>
      <c r="B214" s="112"/>
      <c r="C214" s="111">
        <v>57154.459600000002</v>
      </c>
      <c r="D214" s="111">
        <v>1.8E-3</v>
      </c>
      <c r="E214">
        <f t="shared" si="39"/>
        <v>22580.495570416439</v>
      </c>
      <c r="F214">
        <f t="shared" si="40"/>
        <v>22580.5</v>
      </c>
      <c r="G214" s="58">
        <f t="shared" si="38"/>
        <v>-3.2176999957300723E-3</v>
      </c>
      <c r="K214">
        <f t="shared" si="36"/>
        <v>-3.2176999957300723E-3</v>
      </c>
      <c r="O214">
        <f t="shared" ca="1" si="41"/>
        <v>1.3287184589097431E-3</v>
      </c>
      <c r="P214">
        <f t="shared" si="37"/>
        <v>6.7641499999999993E-2</v>
      </c>
      <c r="Q214" s="2">
        <f t="shared" si="42"/>
        <v>42135.959600000002</v>
      </c>
      <c r="R214" s="58">
        <f t="shared" si="43"/>
        <v>5.0210262240348719E-3</v>
      </c>
      <c r="S214" s="6">
        <v>1</v>
      </c>
      <c r="T214" s="58">
        <f t="shared" si="44"/>
        <v>5.0210262240348719E-3</v>
      </c>
    </row>
    <row r="215" spans="1:20" x14ac:dyDescent="0.2">
      <c r="A215" s="104" t="s">
        <v>0</v>
      </c>
      <c r="B215" s="113" t="s">
        <v>70</v>
      </c>
      <c r="C215" s="104">
        <v>57427.231899999999</v>
      </c>
      <c r="D215" s="104" t="s">
        <v>58</v>
      </c>
      <c r="E215">
        <f t="shared" si="39"/>
        <v>22956.002204811211</v>
      </c>
      <c r="F215">
        <f t="shared" si="40"/>
        <v>22956</v>
      </c>
      <c r="G215" s="58">
        <f t="shared" si="38"/>
        <v>1.6016000008676201E-3</v>
      </c>
      <c r="K215">
        <f t="shared" si="36"/>
        <v>1.6016000008676201E-3</v>
      </c>
      <c r="O215">
        <f t="shared" ca="1" si="41"/>
        <v>1.635725458599871E-3</v>
      </c>
      <c r="P215">
        <f t="shared" si="37"/>
        <v>6.8767999999999996E-2</v>
      </c>
      <c r="Q215" s="2">
        <f t="shared" si="42"/>
        <v>42408.731899999999</v>
      </c>
      <c r="R215" s="58">
        <f t="shared" si="43"/>
        <v>4.5113252888434492E-3</v>
      </c>
      <c r="S215" s="6">
        <v>1</v>
      </c>
      <c r="T215" s="58">
        <f t="shared" si="44"/>
        <v>4.5113252888434492E-3</v>
      </c>
    </row>
    <row r="216" spans="1:20" x14ac:dyDescent="0.2">
      <c r="A216" s="90" t="s">
        <v>3</v>
      </c>
      <c r="B216" s="91" t="s">
        <v>70</v>
      </c>
      <c r="C216" s="92">
        <v>57500.600700000003</v>
      </c>
      <c r="D216" s="92">
        <v>1E-3</v>
      </c>
      <c r="E216">
        <f t="shared" si="39"/>
        <v>23057.003923671909</v>
      </c>
      <c r="F216">
        <f t="shared" si="40"/>
        <v>23057</v>
      </c>
      <c r="G216" s="58">
        <f t="shared" si="38"/>
        <v>2.8501999986474402E-3</v>
      </c>
      <c r="K216">
        <f t="shared" si="36"/>
        <v>2.8501999986474402E-3</v>
      </c>
      <c r="O216">
        <f t="shared" ca="1" si="41"/>
        <v>1.7183025743620628E-3</v>
      </c>
      <c r="P216">
        <f t="shared" si="37"/>
        <v>6.9070999999999994E-2</v>
      </c>
      <c r="Q216" s="2">
        <f t="shared" si="42"/>
        <v>42482.100700000003</v>
      </c>
      <c r="R216" s="58">
        <f t="shared" si="43"/>
        <v>4.3851943528191344E-3</v>
      </c>
      <c r="S216" s="6">
        <v>1</v>
      </c>
      <c r="T216" s="58">
        <f t="shared" si="44"/>
        <v>4.3851943528191344E-3</v>
      </c>
    </row>
    <row r="217" spans="1:20" x14ac:dyDescent="0.2">
      <c r="A217" s="96" t="s">
        <v>761</v>
      </c>
      <c r="B217" s="97" t="s">
        <v>70</v>
      </c>
      <c r="C217" s="98">
        <v>57606.6567</v>
      </c>
      <c r="D217" s="98">
        <v>1E-4</v>
      </c>
      <c r="E217">
        <f t="shared" si="39"/>
        <v>23203.003835016905</v>
      </c>
      <c r="F217">
        <f t="shared" si="40"/>
        <v>23203</v>
      </c>
      <c r="G217" s="58">
        <f t="shared" si="38"/>
        <v>2.785800003039185E-3</v>
      </c>
      <c r="K217">
        <f t="shared" si="36"/>
        <v>2.785800003039185E-3</v>
      </c>
      <c r="O217">
        <f t="shared" ca="1" si="41"/>
        <v>1.837671474374733E-3</v>
      </c>
      <c r="P217">
        <f t="shared" si="37"/>
        <v>6.9509000000000001E-2</v>
      </c>
      <c r="Q217" s="2">
        <f t="shared" si="42"/>
        <v>42588.1567</v>
      </c>
      <c r="R217" s="58">
        <f t="shared" si="43"/>
        <v>4.4519854178344323E-3</v>
      </c>
      <c r="S217" s="6">
        <v>1</v>
      </c>
      <c r="T217" s="58">
        <f t="shared" si="44"/>
        <v>4.4519854178344323E-3</v>
      </c>
    </row>
    <row r="218" spans="1:20" x14ac:dyDescent="0.2">
      <c r="A218" s="109" t="s">
        <v>770</v>
      </c>
      <c r="B218" s="110" t="s">
        <v>64</v>
      </c>
      <c r="C218" s="102">
        <v>57799.52126999991</v>
      </c>
      <c r="D218" s="102">
        <v>1.4E-3</v>
      </c>
      <c r="E218">
        <f t="shared" si="39"/>
        <v>23468.507060874748</v>
      </c>
      <c r="F218">
        <f t="shared" si="40"/>
        <v>23468.5</v>
      </c>
      <c r="G218" s="58">
        <f t="shared" si="38"/>
        <v>5.12909991084598E-3</v>
      </c>
      <c r="K218">
        <f t="shared" si="36"/>
        <v>5.12909991084598E-3</v>
      </c>
      <c r="O218">
        <f t="shared" ca="1" si="41"/>
        <v>2.0547430014525754E-3</v>
      </c>
      <c r="P218">
        <f t="shared" si="37"/>
        <v>7.0305499999999993E-2</v>
      </c>
      <c r="Q218" s="2">
        <f t="shared" si="42"/>
        <v>42781.02126999991</v>
      </c>
      <c r="R218" s="58">
        <f t="shared" si="43"/>
        <v>4.2479631285814749E-3</v>
      </c>
      <c r="S218" s="6">
        <v>1</v>
      </c>
      <c r="T218" s="58">
        <f t="shared" si="44"/>
        <v>4.2479631285814749E-3</v>
      </c>
    </row>
    <row r="219" spans="1:20" x14ac:dyDescent="0.2">
      <c r="A219" s="99" t="s">
        <v>762</v>
      </c>
      <c r="B219" s="100" t="s">
        <v>70</v>
      </c>
      <c r="C219" s="101">
        <v>57815.862999999998</v>
      </c>
      <c r="D219" s="101">
        <v>1E-4</v>
      </c>
      <c r="E219">
        <f t="shared" si="39"/>
        <v>23491.003582818219</v>
      </c>
      <c r="F219">
        <f t="shared" si="40"/>
        <v>23491</v>
      </c>
      <c r="G219" s="58">
        <f t="shared" si="38"/>
        <v>2.6025999977719039E-3</v>
      </c>
      <c r="K219">
        <f t="shared" si="36"/>
        <v>2.6025999977719039E-3</v>
      </c>
      <c r="O219">
        <f t="shared" ca="1" si="41"/>
        <v>2.0731388935778146E-3</v>
      </c>
      <c r="P219">
        <f t="shared" si="37"/>
        <v>7.0373000000000005E-2</v>
      </c>
      <c r="Q219" s="2">
        <f t="shared" si="42"/>
        <v>42797.362999999998</v>
      </c>
      <c r="R219" s="58">
        <f t="shared" si="43"/>
        <v>4.5928271164619987E-3</v>
      </c>
      <c r="S219" s="6">
        <v>1</v>
      </c>
      <c r="T219" s="58">
        <f t="shared" si="44"/>
        <v>4.5928271164619987E-3</v>
      </c>
    </row>
    <row r="220" spans="1:20" x14ac:dyDescent="0.2">
      <c r="A220" s="104" t="s">
        <v>1</v>
      </c>
      <c r="B220" s="105" t="s">
        <v>70</v>
      </c>
      <c r="C220" s="105">
        <v>57852.546999999999</v>
      </c>
      <c r="D220" s="105">
        <v>3.0999999999999999E-3</v>
      </c>
      <c r="E220">
        <f t="shared" si="39"/>
        <v>23541.503891596414</v>
      </c>
      <c r="F220">
        <f t="shared" si="40"/>
        <v>23541.5</v>
      </c>
      <c r="G220" s="58">
        <f t="shared" si="38"/>
        <v>2.8268999958527274E-3</v>
      </c>
      <c r="K220">
        <f t="shared" si="36"/>
        <v>2.8268999958527274E-3</v>
      </c>
      <c r="O220">
        <f t="shared" ca="1" si="41"/>
        <v>2.1144274514589105E-3</v>
      </c>
      <c r="P220">
        <f t="shared" si="37"/>
        <v>7.0524500000000004E-2</v>
      </c>
      <c r="Q220" s="2">
        <f t="shared" si="42"/>
        <v>42834.046999999999</v>
      </c>
      <c r="R220" s="58">
        <f t="shared" si="43"/>
        <v>4.5829650463215217E-3</v>
      </c>
      <c r="S220" s="6">
        <v>1</v>
      </c>
      <c r="T220" s="58">
        <f t="shared" si="44"/>
        <v>4.5829650463215217E-3</v>
      </c>
    </row>
    <row r="221" spans="1:20" x14ac:dyDescent="0.2">
      <c r="A221" s="99" t="s">
        <v>762</v>
      </c>
      <c r="B221" s="100" t="s">
        <v>70</v>
      </c>
      <c r="C221" s="101">
        <v>57896.495900000002</v>
      </c>
      <c r="D221" s="101">
        <v>1E-4</v>
      </c>
      <c r="E221">
        <f t="shared" si="39"/>
        <v>23602.005282406088</v>
      </c>
      <c r="F221">
        <f t="shared" si="40"/>
        <v>23602</v>
      </c>
      <c r="G221" s="58">
        <f t="shared" si="38"/>
        <v>3.8372000053641386E-3</v>
      </c>
      <c r="K221">
        <f t="shared" si="36"/>
        <v>3.8372000053641386E-3</v>
      </c>
      <c r="O221">
        <f t="shared" ca="1" si="41"/>
        <v>2.1638919613956691E-3</v>
      </c>
      <c r="P221">
        <f t="shared" si="37"/>
        <v>7.0706000000000005E-2</v>
      </c>
      <c r="Q221" s="2">
        <f t="shared" si="42"/>
        <v>42877.995900000002</v>
      </c>
      <c r="R221" s="58">
        <f t="shared" si="43"/>
        <v>4.4714364127226135E-3</v>
      </c>
      <c r="S221" s="6">
        <v>1</v>
      </c>
      <c r="T221" s="58">
        <f t="shared" si="44"/>
        <v>4.4714364127226135E-3</v>
      </c>
    </row>
    <row r="222" spans="1:20" x14ac:dyDescent="0.2">
      <c r="A222" s="99" t="s">
        <v>762</v>
      </c>
      <c r="B222" s="100" t="s">
        <v>70</v>
      </c>
      <c r="C222" s="101">
        <v>57904.486299999997</v>
      </c>
      <c r="D222" s="101">
        <v>1E-4</v>
      </c>
      <c r="E222">
        <f t="shared" si="39"/>
        <v>23613.005109776634</v>
      </c>
      <c r="F222">
        <f t="shared" si="40"/>
        <v>23613</v>
      </c>
      <c r="G222" s="58">
        <f t="shared" si="38"/>
        <v>3.7117999963811599E-3</v>
      </c>
      <c r="K222">
        <f t="shared" si="36"/>
        <v>3.7117999963811599E-3</v>
      </c>
      <c r="O222">
        <f t="shared" ca="1" si="41"/>
        <v>2.1728855086568973E-3</v>
      </c>
      <c r="P222">
        <f t="shared" si="37"/>
        <v>7.0738999999999996E-2</v>
      </c>
      <c r="Q222" s="2">
        <f t="shared" si="42"/>
        <v>42885.986299999997</v>
      </c>
      <c r="R222" s="58">
        <f t="shared" si="43"/>
        <v>4.4926455403251206E-3</v>
      </c>
      <c r="S222" s="6">
        <v>1</v>
      </c>
      <c r="T222" s="58">
        <f t="shared" si="44"/>
        <v>4.4926455403251206E-3</v>
      </c>
    </row>
    <row r="223" spans="1:20" x14ac:dyDescent="0.2">
      <c r="A223" s="99" t="s">
        <v>762</v>
      </c>
      <c r="B223" s="100" t="s">
        <v>70</v>
      </c>
      <c r="C223" s="101">
        <v>57912.477200000001</v>
      </c>
      <c r="D223" s="101">
        <v>2.0000000000000001E-4</v>
      </c>
      <c r="E223">
        <f t="shared" si="39"/>
        <v>23624.005625462378</v>
      </c>
      <c r="F223">
        <f t="shared" si="40"/>
        <v>23624</v>
      </c>
      <c r="G223" s="58">
        <f t="shared" si="38"/>
        <v>4.0864000038709491E-3</v>
      </c>
      <c r="K223">
        <f t="shared" si="36"/>
        <v>4.0864000038709491E-3</v>
      </c>
      <c r="O223">
        <f t="shared" ca="1" si="41"/>
        <v>2.1818790559181254E-3</v>
      </c>
      <c r="P223">
        <f t="shared" si="37"/>
        <v>7.0772000000000002E-2</v>
      </c>
      <c r="Q223" s="2">
        <f t="shared" si="42"/>
        <v>42893.977200000001</v>
      </c>
      <c r="R223" s="58">
        <f t="shared" si="43"/>
        <v>4.4469692468437272E-3</v>
      </c>
      <c r="S223" s="6">
        <v>1</v>
      </c>
      <c r="T223" s="58">
        <f t="shared" si="44"/>
        <v>4.4469692468437272E-3</v>
      </c>
    </row>
    <row r="224" spans="1:20" x14ac:dyDescent="0.2">
      <c r="A224" s="103" t="s">
        <v>2</v>
      </c>
      <c r="B224" s="103" t="s">
        <v>70</v>
      </c>
      <c r="C224" s="102">
        <v>57936.447</v>
      </c>
      <c r="D224" s="102">
        <v>3.0000000000000001E-3</v>
      </c>
      <c r="E224">
        <f t="shared" si="39"/>
        <v>23657.0031802915</v>
      </c>
      <c r="F224">
        <f t="shared" si="40"/>
        <v>23657</v>
      </c>
      <c r="G224" s="58">
        <f t="shared" si="38"/>
        <v>2.3101999977370724E-3</v>
      </c>
      <c r="K224">
        <f t="shared" si="36"/>
        <v>2.3101999977370724E-3</v>
      </c>
      <c r="O224">
        <f t="shared" ca="1" si="41"/>
        <v>2.2088596977018135E-3</v>
      </c>
      <c r="P224">
        <f t="shared" si="37"/>
        <v>7.0871000000000003E-2</v>
      </c>
      <c r="Q224" s="2">
        <f t="shared" si="42"/>
        <v>42917.947</v>
      </c>
      <c r="R224" s="58">
        <f t="shared" si="43"/>
        <v>4.7005832969502963E-3</v>
      </c>
      <c r="S224" s="6">
        <v>0.1</v>
      </c>
      <c r="T224" s="58">
        <f t="shared" si="44"/>
        <v>4.7005832969502966E-4</v>
      </c>
    </row>
    <row r="225" spans="1:20" x14ac:dyDescent="0.2">
      <c r="A225" s="94" t="s">
        <v>764</v>
      </c>
      <c r="B225" s="95"/>
      <c r="C225" s="93">
        <v>58189.965799999998</v>
      </c>
      <c r="D225" s="93">
        <v>2.9999999999999997E-4</v>
      </c>
      <c r="E225">
        <f t="shared" si="39"/>
        <v>24006.004861707839</v>
      </c>
      <c r="F225">
        <f t="shared" si="40"/>
        <v>24006</v>
      </c>
      <c r="G225" s="58">
        <f t="shared" si="38"/>
        <v>3.5315999994054437E-3</v>
      </c>
      <c r="K225">
        <f t="shared" si="36"/>
        <v>3.5315999994054437E-3</v>
      </c>
      <c r="O225">
        <f t="shared" ca="1" si="41"/>
        <v>2.494200424444433E-3</v>
      </c>
      <c r="P225">
        <f t="shared" si="37"/>
        <v>7.1917999999999996E-2</v>
      </c>
      <c r="Q225" s="2">
        <f t="shared" si="42"/>
        <v>43171.465799999998</v>
      </c>
      <c r="R225" s="58">
        <f t="shared" si="43"/>
        <v>4.6766997050413182E-3</v>
      </c>
      <c r="S225" s="6">
        <v>1</v>
      </c>
      <c r="T225" s="58">
        <f t="shared" si="44"/>
        <v>4.6766997050413182E-3</v>
      </c>
    </row>
    <row r="226" spans="1:20" x14ac:dyDescent="0.2">
      <c r="A226" s="106" t="s">
        <v>766</v>
      </c>
      <c r="B226" s="107" t="s">
        <v>70</v>
      </c>
      <c r="C226" s="108">
        <v>58216.8436</v>
      </c>
      <c r="D226" s="108">
        <v>2.0000000000000001E-4</v>
      </c>
      <c r="E226">
        <f t="shared" si="39"/>
        <v>24043.005657675527</v>
      </c>
      <c r="F226">
        <f t="shared" si="40"/>
        <v>24043</v>
      </c>
      <c r="G226" s="58">
        <f t="shared" si="38"/>
        <v>4.1098000001511537E-3</v>
      </c>
      <c r="K226">
        <f t="shared" si="36"/>
        <v>4.1098000001511537E-3</v>
      </c>
      <c r="O226">
        <f t="shared" ca="1" si="41"/>
        <v>2.5244514470503833E-3</v>
      </c>
      <c r="P226">
        <f t="shared" si="37"/>
        <v>7.2028999999999996E-2</v>
      </c>
      <c r="Q226" s="2">
        <f t="shared" si="42"/>
        <v>43198.3436</v>
      </c>
      <c r="R226" s="58">
        <f t="shared" si="43"/>
        <v>4.6130177286194674E-3</v>
      </c>
      <c r="S226" s="6">
        <v>1</v>
      </c>
      <c r="T226" s="58">
        <f t="shared" si="44"/>
        <v>4.6130177286194674E-3</v>
      </c>
    </row>
    <row r="227" spans="1:20" x14ac:dyDescent="0.2">
      <c r="A227" s="106" t="s">
        <v>765</v>
      </c>
      <c r="B227" s="107" t="s">
        <v>70</v>
      </c>
      <c r="C227" s="108">
        <v>58228.466439999997</v>
      </c>
      <c r="D227" s="108">
        <v>2.3000000000000001E-4</v>
      </c>
      <c r="E227">
        <f t="shared" si="39"/>
        <v>24059.006012295507</v>
      </c>
      <c r="F227">
        <f t="shared" si="40"/>
        <v>24059</v>
      </c>
      <c r="G227" s="58">
        <f t="shared" si="38"/>
        <v>4.36739999713609E-3</v>
      </c>
      <c r="K227">
        <f t="shared" si="36"/>
        <v>4.36739999713609E-3</v>
      </c>
      <c r="O227">
        <f t="shared" ca="1" si="41"/>
        <v>2.5375329703394463E-3</v>
      </c>
      <c r="P227">
        <f t="shared" si="37"/>
        <v>7.2077000000000002E-2</v>
      </c>
      <c r="Q227" s="2">
        <f t="shared" si="42"/>
        <v>43209.966439999997</v>
      </c>
      <c r="R227" s="58">
        <f t="shared" si="43"/>
        <v>4.5845899325478289E-3</v>
      </c>
      <c r="S227" s="6">
        <v>1</v>
      </c>
      <c r="T227" s="58">
        <f t="shared" si="44"/>
        <v>4.5845899325478289E-3</v>
      </c>
    </row>
    <row r="228" spans="1:20" x14ac:dyDescent="0.2">
      <c r="A228" s="106" t="s">
        <v>766</v>
      </c>
      <c r="B228" s="107" t="s">
        <v>70</v>
      </c>
      <c r="C228" s="108">
        <v>58257.522900000004</v>
      </c>
      <c r="D228" s="108">
        <v>1E-4</v>
      </c>
      <c r="E228">
        <f t="shared" si="39"/>
        <v>24099.006017802039</v>
      </c>
      <c r="F228">
        <f t="shared" si="40"/>
        <v>24099</v>
      </c>
      <c r="G228" s="58">
        <f t="shared" si="38"/>
        <v>4.3714000057661906E-3</v>
      </c>
      <c r="K228">
        <f t="shared" si="36"/>
        <v>4.3714000057661906E-3</v>
      </c>
      <c r="O228">
        <f t="shared" ca="1" si="41"/>
        <v>2.5702367785620933E-3</v>
      </c>
      <c r="P228">
        <f t="shared" si="37"/>
        <v>7.2196999999999997E-2</v>
      </c>
      <c r="Q228" s="2">
        <f t="shared" si="42"/>
        <v>43239.022900000004</v>
      </c>
      <c r="R228" s="58">
        <f t="shared" si="43"/>
        <v>4.6003120145778091E-3</v>
      </c>
      <c r="S228" s="6">
        <v>1</v>
      </c>
      <c r="T228" s="58">
        <f t="shared" si="44"/>
        <v>4.6003120145778091E-3</v>
      </c>
    </row>
    <row r="229" spans="1:20" x14ac:dyDescent="0.2">
      <c r="A229" s="106" t="s">
        <v>767</v>
      </c>
      <c r="B229" s="107" t="s">
        <v>70</v>
      </c>
      <c r="C229" s="108">
        <v>58562.614699999998</v>
      </c>
      <c r="D229" s="108">
        <v>1E-4</v>
      </c>
      <c r="E229">
        <f t="shared" si="39"/>
        <v>24519.004657691217</v>
      </c>
      <c r="F229">
        <f t="shared" si="40"/>
        <v>24519</v>
      </c>
      <c r="G229" s="58">
        <f t="shared" si="38"/>
        <v>3.3833999987109564E-3</v>
      </c>
      <c r="K229">
        <f t="shared" si="36"/>
        <v>3.3833999987109564E-3</v>
      </c>
      <c r="O229">
        <f t="shared" ca="1" si="41"/>
        <v>2.9136267648999202E-3</v>
      </c>
      <c r="P229">
        <f t="shared" si="37"/>
        <v>7.3456999999999995E-2</v>
      </c>
      <c r="Q229" s="2">
        <f t="shared" si="42"/>
        <v>43544.114699999998</v>
      </c>
      <c r="R229" s="58">
        <f t="shared" si="43"/>
        <v>4.9103094171406552E-3</v>
      </c>
      <c r="S229" s="6">
        <v>1</v>
      </c>
      <c r="T229" s="58">
        <f t="shared" si="44"/>
        <v>4.9103094171406552E-3</v>
      </c>
    </row>
    <row r="230" spans="1:20" x14ac:dyDescent="0.2">
      <c r="A230" s="109" t="s">
        <v>768</v>
      </c>
      <c r="B230" s="110" t="s">
        <v>70</v>
      </c>
      <c r="C230" s="102">
        <v>58724.605000000003</v>
      </c>
      <c r="D230" s="102">
        <v>2.0000000000000001E-4</v>
      </c>
      <c r="E230">
        <f t="shared" si="39"/>
        <v>24742.005425575651</v>
      </c>
      <c r="F230">
        <f t="shared" si="40"/>
        <v>24742</v>
      </c>
      <c r="G230" s="58">
        <f t="shared" si="38"/>
        <v>3.9412000041920692E-3</v>
      </c>
      <c r="K230">
        <f t="shared" si="36"/>
        <v>3.9412000041920692E-3</v>
      </c>
      <c r="O230">
        <f t="shared" ca="1" si="41"/>
        <v>3.0959504957411947E-3</v>
      </c>
      <c r="P230">
        <f t="shared" si="37"/>
        <v>7.4125999999999997E-2</v>
      </c>
      <c r="Q230" s="2">
        <f t="shared" si="42"/>
        <v>43706.105000000003</v>
      </c>
      <c r="R230" s="58">
        <f t="shared" si="43"/>
        <v>4.9259061504515608E-3</v>
      </c>
      <c r="S230" s="6">
        <v>1</v>
      </c>
      <c r="T230" s="58">
        <f t="shared" si="44"/>
        <v>4.9259061504515608E-3</v>
      </c>
    </row>
    <row r="231" spans="1:20" ht="12" customHeight="1" x14ac:dyDescent="0.2">
      <c r="A231" s="109" t="s">
        <v>771</v>
      </c>
      <c r="B231" s="110" t="s">
        <v>70</v>
      </c>
      <c r="C231" s="102">
        <v>58914.199000000001</v>
      </c>
      <c r="D231" s="102" t="s">
        <v>58</v>
      </c>
      <c r="E231">
        <f t="shared" si="39"/>
        <v>25003.006285418982</v>
      </c>
      <c r="F231">
        <f t="shared" si="40"/>
        <v>25003</v>
      </c>
      <c r="G231" s="58">
        <f t="shared" si="38"/>
        <v>4.5658000017283484E-3</v>
      </c>
      <c r="K231">
        <f t="shared" si="36"/>
        <v>4.5658000017283484E-3</v>
      </c>
      <c r="O231">
        <f t="shared" ca="1" si="41"/>
        <v>3.3093428443939851E-3</v>
      </c>
      <c r="P231">
        <f t="shared" si="37"/>
        <v>7.4909000000000003E-2</v>
      </c>
      <c r="Q231" s="2">
        <f t="shared" si="42"/>
        <v>43895.699000000001</v>
      </c>
      <c r="R231" s="58">
        <f t="shared" si="43"/>
        <v>4.9481657859968458E-3</v>
      </c>
      <c r="S231" s="6">
        <v>1</v>
      </c>
      <c r="T231" s="58">
        <f t="shared" si="44"/>
        <v>4.9481657859968458E-3</v>
      </c>
    </row>
    <row r="232" spans="1:20" ht="12" customHeight="1" x14ac:dyDescent="0.2">
      <c r="A232" s="109" t="s">
        <v>769</v>
      </c>
      <c r="B232" s="110" t="s">
        <v>70</v>
      </c>
      <c r="C232" s="102">
        <v>58949.792500000003</v>
      </c>
      <c r="D232" s="102">
        <v>1E-4</v>
      </c>
      <c r="E232">
        <f t="shared" si="39"/>
        <v>25052.005378770216</v>
      </c>
      <c r="F232">
        <f t="shared" si="40"/>
        <v>25052</v>
      </c>
      <c r="G232" s="58">
        <f t="shared" si="38"/>
        <v>3.9071999999578111E-3</v>
      </c>
      <c r="K232">
        <f t="shared" si="36"/>
        <v>3.9071999999578111E-3</v>
      </c>
      <c r="O232">
        <f t="shared" ca="1" si="41"/>
        <v>3.3494050094667292E-3</v>
      </c>
      <c r="P232">
        <f t="shared" si="37"/>
        <v>7.5055999999999998E-2</v>
      </c>
      <c r="Q232" s="2">
        <f t="shared" si="42"/>
        <v>43931.292500000003</v>
      </c>
      <c r="R232" s="58">
        <f t="shared" si="43"/>
        <v>5.0621517414460027E-3</v>
      </c>
      <c r="S232" s="6">
        <v>1</v>
      </c>
      <c r="T232" s="58">
        <f t="shared" si="44"/>
        <v>5.0621517414460027E-3</v>
      </c>
    </row>
    <row r="233" spans="1:20" ht="12" customHeight="1" x14ac:dyDescent="0.2">
      <c r="A233" s="118" t="s">
        <v>776</v>
      </c>
      <c r="B233" s="119" t="s">
        <v>70</v>
      </c>
      <c r="C233" s="124">
        <v>59330.433599999997</v>
      </c>
      <c r="D233" s="123">
        <v>5.9999999999999995E-4</v>
      </c>
      <c r="E233">
        <f t="shared" si="39"/>
        <v>25576.007480058815</v>
      </c>
      <c r="F233">
        <f t="shared" si="40"/>
        <v>25576</v>
      </c>
      <c r="G233" s="58">
        <f t="shared" si="38"/>
        <v>5.4335999957402237E-3</v>
      </c>
      <c r="K233">
        <f t="shared" si="36"/>
        <v>5.4335999957402237E-3</v>
      </c>
      <c r="O233">
        <f t="shared" ca="1" si="41"/>
        <v>3.7778248971834447E-3</v>
      </c>
      <c r="P233">
        <f t="shared" si="37"/>
        <v>7.6628000000000002E-2</v>
      </c>
      <c r="Q233" s="2">
        <f t="shared" si="42"/>
        <v>44311.933599999997</v>
      </c>
      <c r="R233" s="58">
        <f t="shared" si="43"/>
        <v>5.0686425919665443E-3</v>
      </c>
      <c r="S233" s="6">
        <v>1</v>
      </c>
      <c r="T233" s="58">
        <f t="shared" si="44"/>
        <v>5.0686425919665443E-3</v>
      </c>
    </row>
    <row r="234" spans="1:20" ht="12" customHeight="1" x14ac:dyDescent="0.2">
      <c r="A234" s="118" t="s">
        <v>776</v>
      </c>
      <c r="B234" s="119" t="s">
        <v>70</v>
      </c>
      <c r="C234" s="124">
        <v>59331.523099999999</v>
      </c>
      <c r="D234" s="123">
        <v>2.7000000000000001E-3</v>
      </c>
      <c r="E234">
        <f t="shared" si="39"/>
        <v>25577.507318855402</v>
      </c>
      <c r="F234">
        <f t="shared" si="40"/>
        <v>25577.5</v>
      </c>
      <c r="G234" s="58">
        <f t="shared" si="38"/>
        <v>5.3164999990258366E-3</v>
      </c>
      <c r="K234">
        <f t="shared" si="36"/>
        <v>5.3164999990258366E-3</v>
      </c>
      <c r="O234">
        <f t="shared" ca="1" si="41"/>
        <v>3.7790512899917965E-3</v>
      </c>
      <c r="P234">
        <f t="shared" si="37"/>
        <v>7.6632499999999992E-2</v>
      </c>
      <c r="Q234" s="2">
        <f t="shared" si="42"/>
        <v>44313.023099999999</v>
      </c>
      <c r="R234" s="58">
        <f t="shared" si="43"/>
        <v>5.0859718561389461E-3</v>
      </c>
      <c r="S234" s="6">
        <v>1</v>
      </c>
      <c r="T234" s="58">
        <f t="shared" si="44"/>
        <v>5.0859718561389461E-3</v>
      </c>
    </row>
    <row r="235" spans="1:20" ht="12" customHeight="1" x14ac:dyDescent="0.2">
      <c r="A235" s="118" t="s">
        <v>777</v>
      </c>
      <c r="B235" s="119" t="s">
        <v>70</v>
      </c>
      <c r="C235" s="124">
        <v>59339.152600000147</v>
      </c>
      <c r="D235" s="123"/>
      <c r="E235">
        <f t="shared" si="39"/>
        <v>25588.010320322821</v>
      </c>
      <c r="F235">
        <f t="shared" si="40"/>
        <v>25588</v>
      </c>
      <c r="G235" s="58">
        <f t="shared" si="38"/>
        <v>7.496800142689608E-3</v>
      </c>
      <c r="K235">
        <f t="shared" si="36"/>
        <v>7.496800142689608E-3</v>
      </c>
      <c r="O235">
        <f t="shared" ca="1" si="41"/>
        <v>3.7876360396502419E-3</v>
      </c>
      <c r="P235">
        <f t="shared" si="37"/>
        <v>7.6663999999999996E-2</v>
      </c>
      <c r="Q235" s="2">
        <f t="shared" si="42"/>
        <v>44320.652600000147</v>
      </c>
      <c r="R235" s="58">
        <f t="shared" si="43"/>
        <v>4.7841015361011182E-3</v>
      </c>
      <c r="S235" s="6">
        <v>1</v>
      </c>
      <c r="T235" s="58">
        <f t="shared" si="44"/>
        <v>4.7841015361011182E-3</v>
      </c>
    </row>
    <row r="236" spans="1:20" ht="12" customHeight="1" x14ac:dyDescent="0.2">
      <c r="A236" s="114" t="s">
        <v>772</v>
      </c>
      <c r="B236" s="107" t="s">
        <v>70</v>
      </c>
      <c r="C236" s="108">
        <v>59345.686800000003</v>
      </c>
      <c r="D236" s="108">
        <v>2.9999999999999997E-4</v>
      </c>
      <c r="E236">
        <f t="shared" si="39"/>
        <v>25597.005498537059</v>
      </c>
      <c r="F236">
        <f t="shared" si="40"/>
        <v>25597</v>
      </c>
      <c r="G236" s="58">
        <f t="shared" si="38"/>
        <v>3.994200007582549E-3</v>
      </c>
      <c r="K236">
        <f t="shared" si="36"/>
        <v>3.994200007582549E-3</v>
      </c>
      <c r="O236">
        <f t="shared" ca="1" si="41"/>
        <v>3.7949943965003355E-3</v>
      </c>
      <c r="P236">
        <f t="shared" si="37"/>
        <v>7.6690999999999995E-2</v>
      </c>
      <c r="Q236" s="2">
        <f t="shared" si="42"/>
        <v>44327.186800000003</v>
      </c>
      <c r="R236" s="58">
        <f t="shared" si="43"/>
        <v>5.2848247291375451E-3</v>
      </c>
      <c r="S236" s="6">
        <v>1</v>
      </c>
      <c r="T236" s="58">
        <f t="shared" si="44"/>
        <v>5.2848247291375451E-3</v>
      </c>
    </row>
    <row r="237" spans="1:20" ht="12" customHeight="1" x14ac:dyDescent="0.2">
      <c r="A237" s="114" t="s">
        <v>772</v>
      </c>
      <c r="B237" s="107" t="s">
        <v>70</v>
      </c>
      <c r="C237" s="108">
        <v>59391.450400000002</v>
      </c>
      <c r="D237" s="108">
        <v>1E-4</v>
      </c>
      <c r="E237">
        <f t="shared" si="39"/>
        <v>25660.005060493273</v>
      </c>
      <c r="F237">
        <f t="shared" si="40"/>
        <v>25660</v>
      </c>
      <c r="G237" s="58">
        <f t="shared" si="38"/>
        <v>3.6760000075446442E-3</v>
      </c>
      <c r="K237">
        <f t="shared" si="36"/>
        <v>3.6760000075446442E-3</v>
      </c>
      <c r="O237">
        <f t="shared" ca="1" si="41"/>
        <v>3.8465028944510114E-3</v>
      </c>
      <c r="P237">
        <f t="shared" si="37"/>
        <v>7.6880000000000004E-2</v>
      </c>
      <c r="Q237" s="2">
        <f t="shared" si="42"/>
        <v>44372.950400000002</v>
      </c>
      <c r="R237" s="58">
        <f t="shared" si="43"/>
        <v>5.3588256148954039E-3</v>
      </c>
      <c r="S237" s="6">
        <v>1</v>
      </c>
      <c r="T237" s="58">
        <f t="shared" si="44"/>
        <v>5.3588256148954039E-3</v>
      </c>
    </row>
    <row r="238" spans="1:20" ht="12" customHeight="1" x14ac:dyDescent="0.2">
      <c r="A238" s="118" t="s">
        <v>778</v>
      </c>
      <c r="B238" s="119" t="s">
        <v>70</v>
      </c>
      <c r="C238" s="124">
        <v>59703.8073</v>
      </c>
      <c r="D238" s="123">
        <v>1E-4</v>
      </c>
      <c r="E238">
        <f t="shared" si="39"/>
        <v>26090.005057740011</v>
      </c>
      <c r="F238">
        <f t="shared" si="40"/>
        <v>26090</v>
      </c>
      <c r="G238" s="58">
        <f t="shared" si="38"/>
        <v>3.6739999995916151E-3</v>
      </c>
      <c r="K238">
        <f t="shared" si="36"/>
        <v>3.6739999995916151E-3</v>
      </c>
      <c r="O238">
        <f t="shared" ca="1" si="41"/>
        <v>4.1980688328444975E-3</v>
      </c>
      <c r="P238">
        <f t="shared" si="37"/>
        <v>7.8170000000000003E-2</v>
      </c>
      <c r="Q238" s="2">
        <f t="shared" si="42"/>
        <v>44685.3073</v>
      </c>
      <c r="R238" s="58">
        <f t="shared" si="43"/>
        <v>5.5496540160608464E-3</v>
      </c>
      <c r="S238" s="6">
        <v>1</v>
      </c>
      <c r="T238" s="58">
        <f t="shared" si="44"/>
        <v>5.5496540160608464E-3</v>
      </c>
    </row>
    <row r="239" spans="1:20" ht="12" customHeight="1" x14ac:dyDescent="0.2">
      <c r="A239" s="118" t="s">
        <v>778</v>
      </c>
      <c r="B239" s="119" t="s">
        <v>70</v>
      </c>
      <c r="C239" s="124">
        <v>59784.437100000003</v>
      </c>
      <c r="D239" s="123">
        <v>1E-4</v>
      </c>
      <c r="E239">
        <f t="shared" si="39"/>
        <v>26201.002489773706</v>
      </c>
      <c r="F239">
        <f t="shared" si="40"/>
        <v>26201</v>
      </c>
      <c r="G239" s="58">
        <f t="shared" si="38"/>
        <v>1.8085999981849454E-3</v>
      </c>
      <c r="K239">
        <f t="shared" si="36"/>
        <v>1.8085999981849454E-3</v>
      </c>
      <c r="O239">
        <f t="shared" ca="1" si="41"/>
        <v>4.2888219006623519E-3</v>
      </c>
      <c r="P239">
        <f t="shared" si="37"/>
        <v>7.8503000000000003E-2</v>
      </c>
      <c r="Q239" s="2">
        <f t="shared" si="42"/>
        <v>44765.937100000003</v>
      </c>
      <c r="R239" s="58">
        <f t="shared" si="43"/>
        <v>5.8820309916384093E-3</v>
      </c>
      <c r="S239" s="6">
        <v>1</v>
      </c>
      <c r="T239" s="58">
        <f t="shared" si="44"/>
        <v>5.8820309916384093E-3</v>
      </c>
    </row>
    <row r="240" spans="1:20" ht="12" customHeight="1" x14ac:dyDescent="0.2">
      <c r="A240" s="120" t="s">
        <v>779</v>
      </c>
      <c r="B240" s="121" t="s">
        <v>70</v>
      </c>
      <c r="C240" s="125">
        <v>59792.429000000004</v>
      </c>
      <c r="D240" s="45"/>
      <c r="E240">
        <f t="shared" ref="E240:E241" si="45">+(C240-C$7)/C$8</f>
        <v>26212.004382089825</v>
      </c>
      <c r="F240">
        <f t="shared" si="40"/>
        <v>26212</v>
      </c>
      <c r="G240" s="58">
        <f t="shared" ref="G240:G241" si="46">+C240-(C$7+F240*C$8)</f>
        <v>3.1832000095164403E-3</v>
      </c>
      <c r="K240">
        <f t="shared" ref="K240:K241" si="47">G240</f>
        <v>3.1832000095164403E-3</v>
      </c>
      <c r="O240">
        <f t="shared" ref="O240:O241" ca="1" si="48">+C$11+C$12*F240</f>
        <v>4.2978154479235801E-3</v>
      </c>
      <c r="P240">
        <f t="shared" si="37"/>
        <v>7.8535999999999995E-2</v>
      </c>
      <c r="Q240" s="2">
        <f t="shared" ref="Q240:Q241" si="49">+C240-15018.5</f>
        <v>44773.929000000004</v>
      </c>
      <c r="R240" s="58">
        <f t="shared" ref="R240:R241" si="50">+(P240-G240)^2</f>
        <v>5.6780444664058186E-3</v>
      </c>
      <c r="S240" s="6">
        <v>1</v>
      </c>
      <c r="T240" s="58">
        <f t="shared" ref="T240:T241" si="51">+S240*R240</f>
        <v>5.6780444664058186E-3</v>
      </c>
    </row>
    <row r="241" spans="1:20" ht="12" customHeight="1" x14ac:dyDescent="0.2">
      <c r="A241" s="120" t="s">
        <v>779</v>
      </c>
      <c r="B241" s="121" t="s">
        <v>70</v>
      </c>
      <c r="C241" s="125">
        <v>59800.419499999844</v>
      </c>
      <c r="D241" s="45"/>
      <c r="E241">
        <f t="shared" si="45"/>
        <v>26223.004347123191</v>
      </c>
      <c r="F241">
        <f t="shared" si="40"/>
        <v>26223</v>
      </c>
      <c r="G241" s="58">
        <f t="shared" si="46"/>
        <v>3.1577998452121392E-3</v>
      </c>
      <c r="K241">
        <f t="shared" si="47"/>
        <v>3.1577998452121392E-3</v>
      </c>
      <c r="O241">
        <f t="shared" ca="1" si="48"/>
        <v>4.3068089951848083E-3</v>
      </c>
      <c r="P241">
        <f t="shared" si="37"/>
        <v>7.8569E-2</v>
      </c>
      <c r="Q241" s="2">
        <f t="shared" si="49"/>
        <v>44781.919499999844</v>
      </c>
      <c r="R241" s="58">
        <f t="shared" si="50"/>
        <v>5.6868491087854771E-3</v>
      </c>
      <c r="S241" s="6">
        <v>1</v>
      </c>
      <c r="T241" s="58">
        <f t="shared" si="51"/>
        <v>5.6868491087854771E-3</v>
      </c>
    </row>
    <row r="242" spans="1:20" x14ac:dyDescent="0.2">
      <c r="A242" s="122" t="s">
        <v>780</v>
      </c>
      <c r="B242" s="121" t="s">
        <v>70</v>
      </c>
      <c r="C242" s="123">
        <v>60094.6126</v>
      </c>
      <c r="D242" s="123">
        <v>5.9999999999999995E-4</v>
      </c>
      <c r="E242">
        <f t="shared" ref="E242" si="52">+(C242-C$7)/C$8</f>
        <v>26627.99950551437</v>
      </c>
      <c r="F242">
        <f t="shared" ref="F242" si="53">ROUND(2*E242,0)/2</f>
        <v>26628</v>
      </c>
      <c r="G242" s="58">
        <f t="shared" ref="G242" si="54">+C242-(C$7+F242*C$8)</f>
        <v>-3.5919999936595559E-4</v>
      </c>
      <c r="K242">
        <f t="shared" ref="K242" si="55">G242</f>
        <v>-3.5919999936595559E-4</v>
      </c>
      <c r="O242">
        <f t="shared" ref="O242" ca="1" si="56">+C$11+C$12*F242</f>
        <v>4.6379350534391413E-3</v>
      </c>
      <c r="P242">
        <f t="shared" si="37"/>
        <v>7.9783999999999994E-2</v>
      </c>
      <c r="Q242" s="2">
        <f t="shared" ref="Q242" si="57">+C242-15018.5</f>
        <v>45076.1126</v>
      </c>
      <c r="R242" s="58">
        <f t="shared" ref="R242" si="58">+(P242-G242)^2</f>
        <v>6.4229325061383701E-3</v>
      </c>
      <c r="S242" s="6">
        <v>1</v>
      </c>
      <c r="T242" s="58">
        <f t="shared" ref="T242" si="59">+S242*R242</f>
        <v>6.4229325061383701E-3</v>
      </c>
    </row>
    <row r="243" spans="1:20" x14ac:dyDescent="0.2">
      <c r="A243" s="15"/>
      <c r="D243" s="45"/>
    </row>
    <row r="244" spans="1:20" x14ac:dyDescent="0.2">
      <c r="A244" s="15"/>
      <c r="D244" s="45"/>
    </row>
    <row r="245" spans="1:20" x14ac:dyDescent="0.2">
      <c r="A245" s="15"/>
      <c r="D245" s="45"/>
    </row>
    <row r="246" spans="1:20" x14ac:dyDescent="0.2">
      <c r="A246" s="15"/>
      <c r="D246" s="45"/>
    </row>
    <row r="247" spans="1:20" x14ac:dyDescent="0.2">
      <c r="A247" s="15"/>
      <c r="D247" s="45"/>
    </row>
    <row r="248" spans="1:20" x14ac:dyDescent="0.2">
      <c r="A248" s="15"/>
      <c r="D248" s="45"/>
    </row>
    <row r="249" spans="1:20" x14ac:dyDescent="0.2">
      <c r="A249" s="15"/>
      <c r="D249" s="45"/>
    </row>
    <row r="250" spans="1:20" x14ac:dyDescent="0.2">
      <c r="A250" s="15"/>
      <c r="D250" s="45"/>
    </row>
    <row r="251" spans="1:20" x14ac:dyDescent="0.2">
      <c r="A251" s="15"/>
      <c r="D251" s="45"/>
    </row>
    <row r="252" spans="1:20" x14ac:dyDescent="0.2">
      <c r="A252" s="15"/>
      <c r="D252" s="45"/>
    </row>
    <row r="253" spans="1:20" x14ac:dyDescent="0.2">
      <c r="A253" s="15"/>
      <c r="D253" s="45"/>
    </row>
    <row r="254" spans="1:20" x14ac:dyDescent="0.2">
      <c r="A254" s="15"/>
    </row>
    <row r="255" spans="1:20" x14ac:dyDescent="0.2">
      <c r="A255" s="15"/>
    </row>
    <row r="256" spans="1:20" x14ac:dyDescent="0.2">
      <c r="A256" s="15"/>
    </row>
    <row r="257" spans="1:1" x14ac:dyDescent="0.2">
      <c r="A257" s="15"/>
    </row>
    <row r="258" spans="1:1" x14ac:dyDescent="0.2">
      <c r="A258" s="15"/>
    </row>
    <row r="259" spans="1:1" x14ac:dyDescent="0.2">
      <c r="A259" s="15"/>
    </row>
    <row r="260" spans="1:1" x14ac:dyDescent="0.2">
      <c r="A260" s="15"/>
    </row>
    <row r="261" spans="1:1" x14ac:dyDescent="0.2">
      <c r="A261" s="15"/>
    </row>
    <row r="262" spans="1:1" x14ac:dyDescent="0.2">
      <c r="A262" s="15"/>
    </row>
    <row r="263" spans="1:1" x14ac:dyDescent="0.2">
      <c r="A263" s="15"/>
    </row>
    <row r="264" spans="1:1" x14ac:dyDescent="0.2">
      <c r="A264" s="15"/>
    </row>
    <row r="265" spans="1:1" x14ac:dyDescent="0.2">
      <c r="A265" s="15"/>
    </row>
    <row r="266" spans="1:1" x14ac:dyDescent="0.2">
      <c r="A266" s="15"/>
    </row>
    <row r="267" spans="1:1" x14ac:dyDescent="0.2">
      <c r="A267" s="15"/>
    </row>
    <row r="268" spans="1:1" x14ac:dyDescent="0.2">
      <c r="A268" s="15"/>
    </row>
    <row r="269" spans="1:1" x14ac:dyDescent="0.2">
      <c r="A269" s="15"/>
    </row>
    <row r="270" spans="1:1" x14ac:dyDescent="0.2">
      <c r="A270" s="15"/>
    </row>
    <row r="271" spans="1:1" x14ac:dyDescent="0.2">
      <c r="A271" s="15"/>
    </row>
    <row r="272" spans="1:1" x14ac:dyDescent="0.2">
      <c r="A272" s="15"/>
    </row>
    <row r="273" spans="1:1" x14ac:dyDescent="0.2">
      <c r="A273" s="15"/>
    </row>
    <row r="274" spans="1:1" x14ac:dyDescent="0.2">
      <c r="A274" s="15"/>
    </row>
    <row r="275" spans="1:1" x14ac:dyDescent="0.2">
      <c r="A275" s="15"/>
    </row>
    <row r="276" spans="1:1" x14ac:dyDescent="0.2">
      <c r="A276" s="15"/>
    </row>
    <row r="277" spans="1:1" x14ac:dyDescent="0.2">
      <c r="A277" s="15"/>
    </row>
    <row r="278" spans="1:1" x14ac:dyDescent="0.2">
      <c r="A278" s="15"/>
    </row>
    <row r="279" spans="1:1" x14ac:dyDescent="0.2">
      <c r="A279" s="15"/>
    </row>
    <row r="280" spans="1:1" x14ac:dyDescent="0.2">
      <c r="A280" s="15"/>
    </row>
    <row r="281" spans="1:1" x14ac:dyDescent="0.2">
      <c r="A281" s="15"/>
    </row>
    <row r="282" spans="1:1" x14ac:dyDescent="0.2">
      <c r="A282" s="15"/>
    </row>
    <row r="283" spans="1:1" x14ac:dyDescent="0.2">
      <c r="A283" s="15"/>
    </row>
    <row r="284" spans="1:1" x14ac:dyDescent="0.2">
      <c r="A284" s="15"/>
    </row>
    <row r="285" spans="1:1" x14ac:dyDescent="0.2">
      <c r="A285" s="15"/>
    </row>
    <row r="286" spans="1:1" x14ac:dyDescent="0.2">
      <c r="A286" s="15"/>
    </row>
    <row r="287" spans="1:1" x14ac:dyDescent="0.2">
      <c r="A287" s="15"/>
    </row>
    <row r="288" spans="1:1" x14ac:dyDescent="0.2">
      <c r="A288" s="15"/>
    </row>
    <row r="289" spans="1:1" x14ac:dyDescent="0.2">
      <c r="A289" s="15"/>
    </row>
    <row r="290" spans="1:1" x14ac:dyDescent="0.2">
      <c r="A290" s="15"/>
    </row>
    <row r="291" spans="1:1" x14ac:dyDescent="0.2">
      <c r="A291" s="15"/>
    </row>
    <row r="292" spans="1:1" x14ac:dyDescent="0.2">
      <c r="A292" s="15"/>
    </row>
    <row r="293" spans="1:1" x14ac:dyDescent="0.2">
      <c r="A293" s="15"/>
    </row>
    <row r="294" spans="1:1" x14ac:dyDescent="0.2">
      <c r="A294" s="15"/>
    </row>
    <row r="295" spans="1:1" x14ac:dyDescent="0.2">
      <c r="A295" s="15"/>
    </row>
    <row r="296" spans="1:1" x14ac:dyDescent="0.2">
      <c r="A296" s="15"/>
    </row>
    <row r="297" spans="1:1" x14ac:dyDescent="0.2">
      <c r="A297" s="15"/>
    </row>
    <row r="298" spans="1:1" x14ac:dyDescent="0.2">
      <c r="A298" s="15"/>
    </row>
    <row r="299" spans="1:1" x14ac:dyDescent="0.2">
      <c r="A299" s="15"/>
    </row>
    <row r="300" spans="1:1" x14ac:dyDescent="0.2">
      <c r="A300" s="15"/>
    </row>
    <row r="301" spans="1:1" x14ac:dyDescent="0.2">
      <c r="A301" s="15"/>
    </row>
    <row r="302" spans="1:1" x14ac:dyDescent="0.2">
      <c r="A302" s="15"/>
    </row>
    <row r="303" spans="1:1" x14ac:dyDescent="0.2">
      <c r="A303" s="15"/>
    </row>
    <row r="304" spans="1:1" x14ac:dyDescent="0.2">
      <c r="A304" s="15"/>
    </row>
    <row r="305" spans="1:1" x14ac:dyDescent="0.2">
      <c r="A305" s="15"/>
    </row>
    <row r="306" spans="1:1" x14ac:dyDescent="0.2">
      <c r="A306" s="15"/>
    </row>
    <row r="307" spans="1:1" x14ac:dyDescent="0.2">
      <c r="A307" s="15"/>
    </row>
    <row r="308" spans="1:1" x14ac:dyDescent="0.2">
      <c r="A308" s="15"/>
    </row>
    <row r="309" spans="1:1" x14ac:dyDescent="0.2">
      <c r="A309" s="15"/>
    </row>
    <row r="310" spans="1:1" x14ac:dyDescent="0.2">
      <c r="A310" s="15"/>
    </row>
    <row r="311" spans="1:1" x14ac:dyDescent="0.2">
      <c r="A311" s="15"/>
    </row>
    <row r="312" spans="1:1" x14ac:dyDescent="0.2">
      <c r="A312" s="15"/>
    </row>
    <row r="313" spans="1:1" x14ac:dyDescent="0.2">
      <c r="A313" s="15"/>
    </row>
    <row r="314" spans="1:1" x14ac:dyDescent="0.2">
      <c r="A314" s="15"/>
    </row>
    <row r="315" spans="1:1" x14ac:dyDescent="0.2">
      <c r="A315" s="15"/>
    </row>
    <row r="316" spans="1:1" x14ac:dyDescent="0.2">
      <c r="A316" s="15"/>
    </row>
    <row r="317" spans="1:1" x14ac:dyDescent="0.2">
      <c r="A317" s="15"/>
    </row>
    <row r="318" spans="1:1" x14ac:dyDescent="0.2">
      <c r="A318" s="15"/>
    </row>
    <row r="319" spans="1:1" x14ac:dyDescent="0.2">
      <c r="A319" s="15"/>
    </row>
    <row r="320" spans="1:1" x14ac:dyDescent="0.2">
      <c r="A320" s="15"/>
    </row>
    <row r="321" spans="1:1" x14ac:dyDescent="0.2">
      <c r="A321" s="15"/>
    </row>
    <row r="322" spans="1:1" x14ac:dyDescent="0.2">
      <c r="A322" s="15"/>
    </row>
    <row r="323" spans="1:1" x14ac:dyDescent="0.2">
      <c r="A323" s="15"/>
    </row>
    <row r="324" spans="1:1" x14ac:dyDescent="0.2">
      <c r="A324" s="15"/>
    </row>
    <row r="325" spans="1:1" x14ac:dyDescent="0.2">
      <c r="A325" s="15"/>
    </row>
    <row r="326" spans="1:1" x14ac:dyDescent="0.2">
      <c r="A326" s="15"/>
    </row>
    <row r="327" spans="1:1" x14ac:dyDescent="0.2">
      <c r="A327" s="15"/>
    </row>
    <row r="328" spans="1:1" x14ac:dyDescent="0.2">
      <c r="A328" s="15"/>
    </row>
    <row r="329" spans="1:1" x14ac:dyDescent="0.2">
      <c r="A329" s="15"/>
    </row>
    <row r="330" spans="1:1" x14ac:dyDescent="0.2">
      <c r="A330" s="15"/>
    </row>
    <row r="331" spans="1:1" x14ac:dyDescent="0.2">
      <c r="A331" s="15"/>
    </row>
    <row r="332" spans="1:1" x14ac:dyDescent="0.2">
      <c r="A332" s="15"/>
    </row>
    <row r="333" spans="1:1" x14ac:dyDescent="0.2">
      <c r="A333" s="15"/>
    </row>
    <row r="334" spans="1:1" x14ac:dyDescent="0.2">
      <c r="A334" s="15"/>
    </row>
    <row r="335" spans="1:1" x14ac:dyDescent="0.2">
      <c r="A335" s="15"/>
    </row>
    <row r="336" spans="1:1" x14ac:dyDescent="0.2">
      <c r="A336" s="15"/>
    </row>
    <row r="337" spans="1:1" x14ac:dyDescent="0.2">
      <c r="A337" s="15"/>
    </row>
    <row r="338" spans="1:1" x14ac:dyDescent="0.2">
      <c r="A338" s="15"/>
    </row>
    <row r="339" spans="1:1" x14ac:dyDescent="0.2">
      <c r="A339" s="15"/>
    </row>
    <row r="340" spans="1:1" x14ac:dyDescent="0.2">
      <c r="A340" s="15"/>
    </row>
    <row r="341" spans="1:1" x14ac:dyDescent="0.2">
      <c r="A341" s="15"/>
    </row>
    <row r="342" spans="1:1" x14ac:dyDescent="0.2">
      <c r="A342" s="15"/>
    </row>
    <row r="343" spans="1:1" x14ac:dyDescent="0.2">
      <c r="A343" s="15"/>
    </row>
    <row r="344" spans="1:1" x14ac:dyDescent="0.2">
      <c r="A344" s="15"/>
    </row>
    <row r="345" spans="1:1" x14ac:dyDescent="0.2">
      <c r="A345" s="15"/>
    </row>
    <row r="346" spans="1:1" x14ac:dyDescent="0.2">
      <c r="A346" s="15"/>
    </row>
    <row r="347" spans="1:1" x14ac:dyDescent="0.2">
      <c r="A347" s="15"/>
    </row>
    <row r="348" spans="1:1" x14ac:dyDescent="0.2">
      <c r="A348" s="15"/>
    </row>
    <row r="349" spans="1:1" x14ac:dyDescent="0.2">
      <c r="A349" s="15"/>
    </row>
    <row r="350" spans="1:1" x14ac:dyDescent="0.2">
      <c r="A350" s="15"/>
    </row>
    <row r="351" spans="1:1" x14ac:dyDescent="0.2">
      <c r="A351" s="15"/>
    </row>
    <row r="352" spans="1:1" x14ac:dyDescent="0.2">
      <c r="A352" s="15"/>
    </row>
    <row r="353" spans="1:1" x14ac:dyDescent="0.2">
      <c r="A353" s="15"/>
    </row>
    <row r="354" spans="1:1" x14ac:dyDescent="0.2">
      <c r="A354" s="15"/>
    </row>
    <row r="355" spans="1:1" x14ac:dyDescent="0.2">
      <c r="A355" s="15"/>
    </row>
    <row r="356" spans="1:1" x14ac:dyDescent="0.2">
      <c r="A356" s="15"/>
    </row>
    <row r="357" spans="1:1" x14ac:dyDescent="0.2">
      <c r="A357" s="15"/>
    </row>
    <row r="358" spans="1:1" x14ac:dyDescent="0.2">
      <c r="A358" s="15"/>
    </row>
    <row r="359" spans="1:1" x14ac:dyDescent="0.2">
      <c r="A359" s="15"/>
    </row>
    <row r="360" spans="1:1" x14ac:dyDescent="0.2">
      <c r="A360" s="15"/>
    </row>
    <row r="361" spans="1:1" x14ac:dyDescent="0.2">
      <c r="A361" s="15"/>
    </row>
    <row r="362" spans="1:1" x14ac:dyDescent="0.2">
      <c r="A362" s="15"/>
    </row>
    <row r="363" spans="1:1" x14ac:dyDescent="0.2">
      <c r="A363" s="15"/>
    </row>
    <row r="364" spans="1:1" x14ac:dyDescent="0.2">
      <c r="A364" s="15"/>
    </row>
    <row r="365" spans="1:1" x14ac:dyDescent="0.2">
      <c r="A365" s="15"/>
    </row>
    <row r="366" spans="1:1" x14ac:dyDescent="0.2">
      <c r="A366" s="15"/>
    </row>
    <row r="367" spans="1:1" x14ac:dyDescent="0.2">
      <c r="A367" s="15"/>
    </row>
    <row r="368" spans="1:1" x14ac:dyDescent="0.2">
      <c r="A368" s="15"/>
    </row>
    <row r="369" spans="1:1" x14ac:dyDescent="0.2">
      <c r="A369" s="15"/>
    </row>
    <row r="370" spans="1:1" x14ac:dyDescent="0.2">
      <c r="A370" s="15"/>
    </row>
    <row r="371" spans="1:1" x14ac:dyDescent="0.2">
      <c r="A371" s="15"/>
    </row>
    <row r="372" spans="1:1" x14ac:dyDescent="0.2">
      <c r="A372" s="15"/>
    </row>
    <row r="373" spans="1:1" x14ac:dyDescent="0.2">
      <c r="A373" s="15"/>
    </row>
    <row r="374" spans="1:1" x14ac:dyDescent="0.2">
      <c r="A374" s="15"/>
    </row>
    <row r="375" spans="1:1" x14ac:dyDescent="0.2">
      <c r="A375" s="15"/>
    </row>
    <row r="376" spans="1:1" x14ac:dyDescent="0.2">
      <c r="A376" s="15"/>
    </row>
    <row r="377" spans="1:1" x14ac:dyDescent="0.2">
      <c r="A377" s="15"/>
    </row>
    <row r="378" spans="1:1" x14ac:dyDescent="0.2">
      <c r="A378" s="15"/>
    </row>
    <row r="379" spans="1:1" x14ac:dyDescent="0.2">
      <c r="A379" s="15"/>
    </row>
    <row r="380" spans="1:1" x14ac:dyDescent="0.2">
      <c r="A380" s="15"/>
    </row>
    <row r="381" spans="1:1" x14ac:dyDescent="0.2">
      <c r="A381" s="15"/>
    </row>
    <row r="382" spans="1:1" x14ac:dyDescent="0.2">
      <c r="A382" s="15"/>
    </row>
    <row r="383" spans="1:1" x14ac:dyDescent="0.2">
      <c r="A383" s="15"/>
    </row>
    <row r="384" spans="1:1" x14ac:dyDescent="0.2">
      <c r="A384" s="15"/>
    </row>
    <row r="385" spans="1:1" x14ac:dyDescent="0.2">
      <c r="A385" s="15"/>
    </row>
    <row r="386" spans="1:1" x14ac:dyDescent="0.2">
      <c r="A386" s="15"/>
    </row>
    <row r="387" spans="1:1" x14ac:dyDescent="0.2">
      <c r="A387" s="15"/>
    </row>
    <row r="388" spans="1:1" x14ac:dyDescent="0.2">
      <c r="A388" s="15"/>
    </row>
    <row r="389" spans="1:1" x14ac:dyDescent="0.2">
      <c r="A389" s="15"/>
    </row>
    <row r="390" spans="1:1" x14ac:dyDescent="0.2">
      <c r="A390" s="15"/>
    </row>
    <row r="391" spans="1:1" x14ac:dyDescent="0.2">
      <c r="A391" s="15"/>
    </row>
    <row r="392" spans="1:1" x14ac:dyDescent="0.2">
      <c r="A392" s="15"/>
    </row>
    <row r="393" spans="1:1" x14ac:dyDescent="0.2">
      <c r="A393" s="15"/>
    </row>
    <row r="394" spans="1:1" x14ac:dyDescent="0.2">
      <c r="A394" s="15"/>
    </row>
    <row r="395" spans="1:1" x14ac:dyDescent="0.2">
      <c r="A395" s="15"/>
    </row>
    <row r="396" spans="1:1" x14ac:dyDescent="0.2">
      <c r="A396" s="15"/>
    </row>
    <row r="397" spans="1:1" x14ac:dyDescent="0.2">
      <c r="A397" s="15"/>
    </row>
    <row r="398" spans="1:1" x14ac:dyDescent="0.2">
      <c r="A398" s="15"/>
    </row>
    <row r="399" spans="1:1" x14ac:dyDescent="0.2">
      <c r="A399" s="15"/>
    </row>
    <row r="400" spans="1:1" x14ac:dyDescent="0.2">
      <c r="A400" s="15"/>
    </row>
    <row r="401" spans="1:1" x14ac:dyDescent="0.2">
      <c r="A401" s="15"/>
    </row>
    <row r="402" spans="1:1" x14ac:dyDescent="0.2">
      <c r="A402" s="15"/>
    </row>
    <row r="403" spans="1:1" x14ac:dyDescent="0.2">
      <c r="A403" s="15"/>
    </row>
    <row r="404" spans="1:1" x14ac:dyDescent="0.2">
      <c r="A404" s="15"/>
    </row>
    <row r="405" spans="1:1" x14ac:dyDescent="0.2">
      <c r="A405" s="15"/>
    </row>
    <row r="406" spans="1:1" x14ac:dyDescent="0.2">
      <c r="A406" s="15"/>
    </row>
    <row r="407" spans="1:1" x14ac:dyDescent="0.2">
      <c r="A407" s="15"/>
    </row>
    <row r="408" spans="1:1" x14ac:dyDescent="0.2">
      <c r="A408" s="15"/>
    </row>
    <row r="409" spans="1:1" x14ac:dyDescent="0.2">
      <c r="A409" s="15"/>
    </row>
    <row r="410" spans="1:1" x14ac:dyDescent="0.2">
      <c r="A410" s="15"/>
    </row>
    <row r="411" spans="1:1" x14ac:dyDescent="0.2">
      <c r="A411" s="15"/>
    </row>
    <row r="412" spans="1:1" x14ac:dyDescent="0.2">
      <c r="A412" s="15"/>
    </row>
    <row r="413" spans="1:1" x14ac:dyDescent="0.2">
      <c r="A413" s="15"/>
    </row>
    <row r="414" spans="1:1" x14ac:dyDescent="0.2">
      <c r="A414" s="15"/>
    </row>
    <row r="415" spans="1:1" x14ac:dyDescent="0.2">
      <c r="A415" s="15"/>
    </row>
    <row r="416" spans="1:1" x14ac:dyDescent="0.2">
      <c r="A416" s="15"/>
    </row>
    <row r="417" spans="1:1" x14ac:dyDescent="0.2">
      <c r="A417" s="15"/>
    </row>
    <row r="418" spans="1:1" x14ac:dyDescent="0.2">
      <c r="A418" s="15"/>
    </row>
    <row r="419" spans="1:1" x14ac:dyDescent="0.2">
      <c r="A419" s="15"/>
    </row>
    <row r="420" spans="1:1" x14ac:dyDescent="0.2">
      <c r="A420" s="15"/>
    </row>
    <row r="421" spans="1:1" x14ac:dyDescent="0.2">
      <c r="A421" s="15"/>
    </row>
    <row r="422" spans="1:1" x14ac:dyDescent="0.2">
      <c r="A422" s="15"/>
    </row>
    <row r="423" spans="1:1" x14ac:dyDescent="0.2">
      <c r="A423" s="15"/>
    </row>
    <row r="424" spans="1:1" x14ac:dyDescent="0.2">
      <c r="A424" s="15"/>
    </row>
    <row r="425" spans="1:1" x14ac:dyDescent="0.2">
      <c r="A425" s="15"/>
    </row>
    <row r="426" spans="1:1" x14ac:dyDescent="0.2">
      <c r="A426" s="15"/>
    </row>
    <row r="427" spans="1:1" x14ac:dyDescent="0.2">
      <c r="A427" s="15"/>
    </row>
    <row r="428" spans="1:1" x14ac:dyDescent="0.2">
      <c r="A428" s="15"/>
    </row>
    <row r="429" spans="1:1" x14ac:dyDescent="0.2">
      <c r="A429" s="15"/>
    </row>
    <row r="430" spans="1:1" x14ac:dyDescent="0.2">
      <c r="A430" s="15"/>
    </row>
    <row r="431" spans="1:1" x14ac:dyDescent="0.2">
      <c r="A431" s="15"/>
    </row>
    <row r="432" spans="1:1" x14ac:dyDescent="0.2">
      <c r="A432" s="15"/>
    </row>
    <row r="433" spans="1:1" x14ac:dyDescent="0.2">
      <c r="A433" s="15"/>
    </row>
    <row r="434" spans="1:1" x14ac:dyDescent="0.2">
      <c r="A434" s="15"/>
    </row>
    <row r="435" spans="1:1" x14ac:dyDescent="0.2">
      <c r="A435" s="15"/>
    </row>
    <row r="436" spans="1:1" x14ac:dyDescent="0.2">
      <c r="A436" s="15"/>
    </row>
    <row r="437" spans="1:1" x14ac:dyDescent="0.2">
      <c r="A437" s="15"/>
    </row>
    <row r="438" spans="1:1" x14ac:dyDescent="0.2">
      <c r="A438" s="15"/>
    </row>
    <row r="439" spans="1:1" x14ac:dyDescent="0.2">
      <c r="A439" s="15"/>
    </row>
    <row r="440" spans="1:1" x14ac:dyDescent="0.2">
      <c r="A440" s="15"/>
    </row>
    <row r="441" spans="1:1" x14ac:dyDescent="0.2">
      <c r="A441" s="15"/>
    </row>
    <row r="442" spans="1:1" x14ac:dyDescent="0.2">
      <c r="A442" s="15"/>
    </row>
    <row r="443" spans="1:1" x14ac:dyDescent="0.2">
      <c r="A443" s="15"/>
    </row>
    <row r="444" spans="1:1" x14ac:dyDescent="0.2">
      <c r="A444" s="15"/>
    </row>
    <row r="445" spans="1:1" x14ac:dyDescent="0.2">
      <c r="A445" s="15"/>
    </row>
    <row r="446" spans="1:1" x14ac:dyDescent="0.2">
      <c r="A446" s="15"/>
    </row>
    <row r="447" spans="1:1" x14ac:dyDescent="0.2">
      <c r="A447" s="15"/>
    </row>
    <row r="448" spans="1:1" x14ac:dyDescent="0.2">
      <c r="A448" s="15"/>
    </row>
    <row r="449" spans="1:1" x14ac:dyDescent="0.2">
      <c r="A449" s="15"/>
    </row>
    <row r="450" spans="1:1" x14ac:dyDescent="0.2">
      <c r="A450" s="15"/>
    </row>
    <row r="451" spans="1:1" x14ac:dyDescent="0.2">
      <c r="A451" s="15"/>
    </row>
    <row r="452" spans="1:1" x14ac:dyDescent="0.2">
      <c r="A452" s="15"/>
    </row>
    <row r="453" spans="1:1" x14ac:dyDescent="0.2">
      <c r="A453" s="15"/>
    </row>
    <row r="454" spans="1:1" x14ac:dyDescent="0.2">
      <c r="A454" s="15"/>
    </row>
    <row r="455" spans="1:1" x14ac:dyDescent="0.2">
      <c r="A455" s="15"/>
    </row>
    <row r="456" spans="1:1" x14ac:dyDescent="0.2">
      <c r="A456" s="15"/>
    </row>
    <row r="457" spans="1:1" x14ac:dyDescent="0.2">
      <c r="A457" s="15"/>
    </row>
    <row r="458" spans="1:1" x14ac:dyDescent="0.2">
      <c r="A458" s="15"/>
    </row>
    <row r="459" spans="1:1" x14ac:dyDescent="0.2">
      <c r="A459" s="15"/>
    </row>
    <row r="460" spans="1:1" x14ac:dyDescent="0.2">
      <c r="A460" s="15"/>
    </row>
    <row r="461" spans="1:1" x14ac:dyDescent="0.2">
      <c r="A461" s="15"/>
    </row>
    <row r="462" spans="1:1" x14ac:dyDescent="0.2">
      <c r="A462" s="15"/>
    </row>
    <row r="463" spans="1:1" x14ac:dyDescent="0.2">
      <c r="A463" s="15"/>
    </row>
    <row r="464" spans="1:1" x14ac:dyDescent="0.2">
      <c r="A464" s="15"/>
    </row>
    <row r="465" spans="1:1" x14ac:dyDescent="0.2">
      <c r="A465" s="15"/>
    </row>
    <row r="466" spans="1:1" x14ac:dyDescent="0.2">
      <c r="A466" s="15"/>
    </row>
    <row r="467" spans="1:1" x14ac:dyDescent="0.2">
      <c r="A467" s="15"/>
    </row>
    <row r="468" spans="1:1" x14ac:dyDescent="0.2">
      <c r="A468" s="15"/>
    </row>
    <row r="469" spans="1:1" x14ac:dyDescent="0.2">
      <c r="A469" s="15"/>
    </row>
    <row r="470" spans="1:1" x14ac:dyDescent="0.2">
      <c r="A470" s="15"/>
    </row>
    <row r="471" spans="1:1" x14ac:dyDescent="0.2">
      <c r="A471" s="15"/>
    </row>
    <row r="472" spans="1:1" x14ac:dyDescent="0.2">
      <c r="A472" s="15"/>
    </row>
    <row r="473" spans="1:1" x14ac:dyDescent="0.2">
      <c r="A473" s="15"/>
    </row>
    <row r="474" spans="1:1" x14ac:dyDescent="0.2">
      <c r="A474" s="15"/>
    </row>
    <row r="475" spans="1:1" x14ac:dyDescent="0.2">
      <c r="A475" s="15"/>
    </row>
    <row r="476" spans="1:1" x14ac:dyDescent="0.2">
      <c r="A476" s="15"/>
    </row>
    <row r="477" spans="1:1" x14ac:dyDescent="0.2">
      <c r="A477" s="15"/>
    </row>
    <row r="478" spans="1:1" x14ac:dyDescent="0.2">
      <c r="A478" s="15"/>
    </row>
    <row r="479" spans="1:1" x14ac:dyDescent="0.2">
      <c r="A479" s="15"/>
    </row>
    <row r="480" spans="1:1" x14ac:dyDescent="0.2">
      <c r="A480" s="15"/>
    </row>
    <row r="481" spans="1:1" x14ac:dyDescent="0.2">
      <c r="A481" s="15"/>
    </row>
    <row r="482" spans="1:1" x14ac:dyDescent="0.2">
      <c r="A482" s="15"/>
    </row>
    <row r="483" spans="1:1" x14ac:dyDescent="0.2">
      <c r="A483" s="15"/>
    </row>
    <row r="484" spans="1:1" x14ac:dyDescent="0.2">
      <c r="A484" s="15"/>
    </row>
    <row r="485" spans="1:1" x14ac:dyDescent="0.2">
      <c r="A485" s="15"/>
    </row>
    <row r="486" spans="1:1" x14ac:dyDescent="0.2">
      <c r="A486" s="15"/>
    </row>
    <row r="487" spans="1:1" x14ac:dyDescent="0.2">
      <c r="A487" s="15"/>
    </row>
    <row r="488" spans="1:1" x14ac:dyDescent="0.2">
      <c r="A488" s="15"/>
    </row>
    <row r="489" spans="1:1" x14ac:dyDescent="0.2">
      <c r="A489" s="15"/>
    </row>
    <row r="490" spans="1:1" x14ac:dyDescent="0.2">
      <c r="A490" s="15"/>
    </row>
    <row r="491" spans="1:1" x14ac:dyDescent="0.2">
      <c r="A491" s="15"/>
    </row>
    <row r="492" spans="1:1" x14ac:dyDescent="0.2">
      <c r="A492" s="15"/>
    </row>
    <row r="493" spans="1:1" x14ac:dyDescent="0.2">
      <c r="A493" s="15"/>
    </row>
    <row r="494" spans="1:1" x14ac:dyDescent="0.2">
      <c r="A494" s="15"/>
    </row>
    <row r="495" spans="1:1" x14ac:dyDescent="0.2">
      <c r="A495" s="15"/>
    </row>
    <row r="496" spans="1:1" x14ac:dyDescent="0.2">
      <c r="A496" s="15"/>
    </row>
    <row r="497" spans="1:1" x14ac:dyDescent="0.2">
      <c r="A497" s="15"/>
    </row>
    <row r="498" spans="1:1" x14ac:dyDescent="0.2">
      <c r="A498" s="15"/>
    </row>
    <row r="499" spans="1:1" x14ac:dyDescent="0.2">
      <c r="A499" s="15"/>
    </row>
    <row r="500" spans="1:1" x14ac:dyDescent="0.2">
      <c r="A500" s="15"/>
    </row>
    <row r="501" spans="1:1" x14ac:dyDescent="0.2">
      <c r="A501" s="15"/>
    </row>
    <row r="502" spans="1:1" x14ac:dyDescent="0.2">
      <c r="A502" s="15"/>
    </row>
    <row r="503" spans="1:1" x14ac:dyDescent="0.2">
      <c r="A503" s="15"/>
    </row>
    <row r="504" spans="1:1" x14ac:dyDescent="0.2">
      <c r="A504" s="15"/>
    </row>
    <row r="505" spans="1:1" x14ac:dyDescent="0.2">
      <c r="A505" s="15"/>
    </row>
    <row r="506" spans="1:1" x14ac:dyDescent="0.2">
      <c r="A506" s="15"/>
    </row>
    <row r="507" spans="1:1" x14ac:dyDescent="0.2">
      <c r="A507" s="15"/>
    </row>
    <row r="508" spans="1:1" x14ac:dyDescent="0.2">
      <c r="A508" s="15"/>
    </row>
    <row r="509" spans="1:1" x14ac:dyDescent="0.2">
      <c r="A509" s="15"/>
    </row>
    <row r="510" spans="1:1" x14ac:dyDescent="0.2">
      <c r="A510" s="15"/>
    </row>
    <row r="511" spans="1:1" x14ac:dyDescent="0.2">
      <c r="A511" s="15"/>
    </row>
    <row r="512" spans="1:1" x14ac:dyDescent="0.2">
      <c r="A512" s="15"/>
    </row>
    <row r="513" spans="1:1" x14ac:dyDescent="0.2">
      <c r="A513" s="15"/>
    </row>
    <row r="514" spans="1:1" x14ac:dyDescent="0.2">
      <c r="A514" s="15"/>
    </row>
    <row r="515" spans="1:1" x14ac:dyDescent="0.2">
      <c r="A515" s="15"/>
    </row>
    <row r="516" spans="1:1" x14ac:dyDescent="0.2">
      <c r="A516" s="15"/>
    </row>
    <row r="517" spans="1:1" x14ac:dyDescent="0.2">
      <c r="A517" s="15"/>
    </row>
    <row r="518" spans="1:1" x14ac:dyDescent="0.2">
      <c r="A518" s="15"/>
    </row>
    <row r="519" spans="1:1" x14ac:dyDescent="0.2">
      <c r="A519" s="15"/>
    </row>
    <row r="520" spans="1:1" x14ac:dyDescent="0.2">
      <c r="A520" s="15"/>
    </row>
    <row r="521" spans="1:1" x14ac:dyDescent="0.2">
      <c r="A521" s="15"/>
    </row>
    <row r="522" spans="1:1" x14ac:dyDescent="0.2">
      <c r="A522" s="15"/>
    </row>
    <row r="523" spans="1:1" x14ac:dyDescent="0.2">
      <c r="A523" s="15"/>
    </row>
    <row r="524" spans="1:1" x14ac:dyDescent="0.2">
      <c r="A524" s="15"/>
    </row>
    <row r="525" spans="1:1" x14ac:dyDescent="0.2">
      <c r="A525" s="15"/>
    </row>
    <row r="526" spans="1:1" x14ac:dyDescent="0.2">
      <c r="A526" s="15"/>
    </row>
    <row r="527" spans="1:1" x14ac:dyDescent="0.2">
      <c r="A527" s="15"/>
    </row>
    <row r="528" spans="1:1" x14ac:dyDescent="0.2">
      <c r="A528" s="15"/>
    </row>
    <row r="529" spans="1:1" x14ac:dyDescent="0.2">
      <c r="A529" s="15"/>
    </row>
    <row r="530" spans="1:1" x14ac:dyDescent="0.2">
      <c r="A530" s="15"/>
    </row>
    <row r="531" spans="1:1" x14ac:dyDescent="0.2">
      <c r="A531" s="15"/>
    </row>
    <row r="532" spans="1:1" x14ac:dyDescent="0.2">
      <c r="A532" s="15"/>
    </row>
    <row r="533" spans="1:1" x14ac:dyDescent="0.2">
      <c r="A533" s="15"/>
    </row>
    <row r="534" spans="1:1" x14ac:dyDescent="0.2">
      <c r="A534" s="15"/>
    </row>
    <row r="535" spans="1:1" x14ac:dyDescent="0.2">
      <c r="A535" s="15"/>
    </row>
    <row r="536" spans="1:1" x14ac:dyDescent="0.2">
      <c r="A536" s="15"/>
    </row>
    <row r="537" spans="1:1" x14ac:dyDescent="0.2">
      <c r="A537" s="15"/>
    </row>
    <row r="538" spans="1:1" x14ac:dyDescent="0.2">
      <c r="A538" s="15"/>
    </row>
    <row r="539" spans="1:1" x14ac:dyDescent="0.2">
      <c r="A539" s="15"/>
    </row>
    <row r="540" spans="1:1" x14ac:dyDescent="0.2">
      <c r="A540" s="15"/>
    </row>
    <row r="541" spans="1:1" x14ac:dyDescent="0.2">
      <c r="A541" s="15"/>
    </row>
    <row r="542" spans="1:1" x14ac:dyDescent="0.2">
      <c r="A542" s="15"/>
    </row>
    <row r="543" spans="1:1" x14ac:dyDescent="0.2">
      <c r="A543" s="15"/>
    </row>
    <row r="544" spans="1:1" x14ac:dyDescent="0.2">
      <c r="A544" s="15"/>
    </row>
    <row r="545" spans="1:1" x14ac:dyDescent="0.2">
      <c r="A545" s="15"/>
    </row>
    <row r="546" spans="1:1" x14ac:dyDescent="0.2">
      <c r="A546" s="15"/>
    </row>
    <row r="547" spans="1:1" x14ac:dyDescent="0.2">
      <c r="A547" s="15"/>
    </row>
    <row r="548" spans="1:1" x14ac:dyDescent="0.2">
      <c r="A548" s="15"/>
    </row>
    <row r="549" spans="1:1" x14ac:dyDescent="0.2">
      <c r="A549" s="15"/>
    </row>
    <row r="550" spans="1:1" x14ac:dyDescent="0.2">
      <c r="A550" s="15"/>
    </row>
    <row r="551" spans="1:1" x14ac:dyDescent="0.2">
      <c r="A551" s="15"/>
    </row>
    <row r="552" spans="1:1" x14ac:dyDescent="0.2">
      <c r="A552" s="15"/>
    </row>
    <row r="553" spans="1:1" x14ac:dyDescent="0.2">
      <c r="A553" s="15"/>
    </row>
    <row r="554" spans="1:1" x14ac:dyDescent="0.2">
      <c r="A554" s="15"/>
    </row>
    <row r="555" spans="1:1" x14ac:dyDescent="0.2">
      <c r="A555" s="15"/>
    </row>
    <row r="556" spans="1:1" x14ac:dyDescent="0.2">
      <c r="A556" s="15"/>
    </row>
    <row r="557" spans="1:1" x14ac:dyDescent="0.2">
      <c r="A557" s="15"/>
    </row>
    <row r="558" spans="1:1" x14ac:dyDescent="0.2">
      <c r="A558" s="15"/>
    </row>
    <row r="559" spans="1:1" x14ac:dyDescent="0.2">
      <c r="A559" s="15"/>
    </row>
    <row r="560" spans="1:1" x14ac:dyDescent="0.2">
      <c r="A560" s="15"/>
    </row>
    <row r="561" spans="1:1" x14ac:dyDescent="0.2">
      <c r="A561" s="15"/>
    </row>
    <row r="562" spans="1:1" x14ac:dyDescent="0.2">
      <c r="A562" s="15"/>
    </row>
    <row r="563" spans="1:1" x14ac:dyDescent="0.2">
      <c r="A563" s="15"/>
    </row>
    <row r="564" spans="1:1" x14ac:dyDescent="0.2">
      <c r="A564" s="15"/>
    </row>
    <row r="565" spans="1:1" x14ac:dyDescent="0.2">
      <c r="A565" s="15"/>
    </row>
    <row r="566" spans="1:1" x14ac:dyDescent="0.2">
      <c r="A566" s="15"/>
    </row>
    <row r="567" spans="1:1" x14ac:dyDescent="0.2">
      <c r="A567" s="15"/>
    </row>
    <row r="568" spans="1:1" x14ac:dyDescent="0.2">
      <c r="A568" s="15"/>
    </row>
    <row r="569" spans="1:1" x14ac:dyDescent="0.2">
      <c r="A569" s="15"/>
    </row>
    <row r="570" spans="1:1" x14ac:dyDescent="0.2">
      <c r="A570" s="15"/>
    </row>
    <row r="571" spans="1:1" x14ac:dyDescent="0.2">
      <c r="A571" s="15"/>
    </row>
    <row r="572" spans="1:1" x14ac:dyDescent="0.2">
      <c r="A572" s="15"/>
    </row>
    <row r="573" spans="1:1" x14ac:dyDescent="0.2">
      <c r="A573" s="15"/>
    </row>
    <row r="574" spans="1:1" x14ac:dyDescent="0.2">
      <c r="A574" s="15"/>
    </row>
    <row r="575" spans="1:1" x14ac:dyDescent="0.2">
      <c r="A575" s="15"/>
    </row>
    <row r="576" spans="1:1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  <row r="583" spans="1:1" x14ac:dyDescent="0.2">
      <c r="A583" s="15"/>
    </row>
    <row r="584" spans="1:1" x14ac:dyDescent="0.2">
      <c r="A584" s="15"/>
    </row>
    <row r="585" spans="1:1" x14ac:dyDescent="0.2">
      <c r="A585" s="15"/>
    </row>
    <row r="586" spans="1:1" x14ac:dyDescent="0.2">
      <c r="A586" s="15"/>
    </row>
    <row r="587" spans="1:1" x14ac:dyDescent="0.2">
      <c r="A587" s="15"/>
    </row>
    <row r="588" spans="1:1" x14ac:dyDescent="0.2">
      <c r="A588" s="15"/>
    </row>
    <row r="589" spans="1:1" x14ac:dyDescent="0.2">
      <c r="A589" s="15"/>
    </row>
    <row r="590" spans="1:1" x14ac:dyDescent="0.2">
      <c r="A590" s="15"/>
    </row>
    <row r="591" spans="1:1" x14ac:dyDescent="0.2">
      <c r="A591" s="15"/>
    </row>
    <row r="592" spans="1:1" x14ac:dyDescent="0.2">
      <c r="A592" s="15"/>
    </row>
    <row r="593" spans="1:1" x14ac:dyDescent="0.2">
      <c r="A593" s="15"/>
    </row>
    <row r="594" spans="1:1" x14ac:dyDescent="0.2">
      <c r="A594" s="15"/>
    </row>
    <row r="595" spans="1:1" x14ac:dyDescent="0.2">
      <c r="A595" s="15"/>
    </row>
    <row r="596" spans="1:1" x14ac:dyDescent="0.2">
      <c r="A596" s="15"/>
    </row>
    <row r="597" spans="1:1" x14ac:dyDescent="0.2">
      <c r="A597" s="15"/>
    </row>
    <row r="598" spans="1:1" x14ac:dyDescent="0.2">
      <c r="A598" s="15"/>
    </row>
    <row r="599" spans="1:1" x14ac:dyDescent="0.2">
      <c r="A599" s="15"/>
    </row>
    <row r="600" spans="1:1" x14ac:dyDescent="0.2">
      <c r="A600" s="15"/>
    </row>
    <row r="601" spans="1:1" x14ac:dyDescent="0.2">
      <c r="A601" s="15"/>
    </row>
    <row r="602" spans="1:1" x14ac:dyDescent="0.2">
      <c r="A602" s="15"/>
    </row>
    <row r="603" spans="1:1" x14ac:dyDescent="0.2">
      <c r="A603" s="15"/>
    </row>
    <row r="604" spans="1:1" x14ac:dyDescent="0.2">
      <c r="A604" s="15"/>
    </row>
    <row r="605" spans="1:1" x14ac:dyDescent="0.2">
      <c r="A605" s="15"/>
    </row>
    <row r="606" spans="1:1" x14ac:dyDescent="0.2">
      <c r="A606" s="15"/>
    </row>
    <row r="607" spans="1:1" x14ac:dyDescent="0.2">
      <c r="A607" s="15"/>
    </row>
    <row r="608" spans="1:1" x14ac:dyDescent="0.2">
      <c r="A608" s="15"/>
    </row>
    <row r="609" spans="1:1" x14ac:dyDescent="0.2">
      <c r="A609" s="15"/>
    </row>
    <row r="610" spans="1:1" x14ac:dyDescent="0.2">
      <c r="A610" s="15"/>
    </row>
    <row r="611" spans="1:1" x14ac:dyDescent="0.2">
      <c r="A611" s="15"/>
    </row>
    <row r="612" spans="1:1" x14ac:dyDescent="0.2">
      <c r="A612" s="15"/>
    </row>
    <row r="613" spans="1:1" x14ac:dyDescent="0.2">
      <c r="A613" s="15"/>
    </row>
    <row r="614" spans="1:1" x14ac:dyDescent="0.2">
      <c r="A614" s="15"/>
    </row>
    <row r="615" spans="1:1" x14ac:dyDescent="0.2">
      <c r="A615" s="15"/>
    </row>
    <row r="616" spans="1:1" x14ac:dyDescent="0.2">
      <c r="A616" s="15"/>
    </row>
    <row r="617" spans="1:1" x14ac:dyDescent="0.2">
      <c r="A617" s="15"/>
    </row>
    <row r="618" spans="1:1" x14ac:dyDescent="0.2">
      <c r="A618" s="15"/>
    </row>
    <row r="619" spans="1:1" x14ac:dyDescent="0.2">
      <c r="A619" s="15"/>
    </row>
    <row r="620" spans="1:1" x14ac:dyDescent="0.2">
      <c r="A620" s="15"/>
    </row>
    <row r="621" spans="1:1" x14ac:dyDescent="0.2">
      <c r="A621" s="15"/>
    </row>
    <row r="622" spans="1:1" x14ac:dyDescent="0.2">
      <c r="A622" s="15"/>
    </row>
    <row r="623" spans="1:1" x14ac:dyDescent="0.2">
      <c r="A623" s="15"/>
    </row>
    <row r="624" spans="1:1" x14ac:dyDescent="0.2">
      <c r="A624" s="15"/>
    </row>
    <row r="625" spans="1:1" x14ac:dyDescent="0.2">
      <c r="A625" s="15"/>
    </row>
    <row r="626" spans="1:1" x14ac:dyDescent="0.2">
      <c r="A626" s="15"/>
    </row>
    <row r="627" spans="1:1" x14ac:dyDescent="0.2">
      <c r="A627" s="15"/>
    </row>
    <row r="628" spans="1:1" x14ac:dyDescent="0.2">
      <c r="A628" s="15"/>
    </row>
    <row r="629" spans="1:1" x14ac:dyDescent="0.2">
      <c r="A629" s="15"/>
    </row>
    <row r="630" spans="1:1" x14ac:dyDescent="0.2">
      <c r="A630" s="15"/>
    </row>
    <row r="631" spans="1:1" x14ac:dyDescent="0.2">
      <c r="A631" s="15"/>
    </row>
    <row r="632" spans="1:1" x14ac:dyDescent="0.2">
      <c r="A632" s="15"/>
    </row>
    <row r="633" spans="1:1" x14ac:dyDescent="0.2">
      <c r="A633" s="15"/>
    </row>
    <row r="634" spans="1:1" x14ac:dyDescent="0.2">
      <c r="A634" s="15"/>
    </row>
    <row r="635" spans="1:1" x14ac:dyDescent="0.2">
      <c r="A635" s="15"/>
    </row>
    <row r="636" spans="1:1" x14ac:dyDescent="0.2">
      <c r="A636" s="15"/>
    </row>
    <row r="637" spans="1:1" x14ac:dyDescent="0.2">
      <c r="A637" s="15"/>
    </row>
    <row r="638" spans="1:1" x14ac:dyDescent="0.2">
      <c r="A638" s="15"/>
    </row>
    <row r="639" spans="1:1" x14ac:dyDescent="0.2">
      <c r="A639" s="15"/>
    </row>
    <row r="640" spans="1:1" x14ac:dyDescent="0.2">
      <c r="A640" s="15"/>
    </row>
    <row r="641" spans="1:1" x14ac:dyDescent="0.2">
      <c r="A641" s="15"/>
    </row>
    <row r="642" spans="1:1" x14ac:dyDescent="0.2">
      <c r="A642" s="15"/>
    </row>
    <row r="643" spans="1:1" x14ac:dyDescent="0.2">
      <c r="A643" s="15"/>
    </row>
    <row r="644" spans="1:1" x14ac:dyDescent="0.2">
      <c r="A644" s="15"/>
    </row>
    <row r="645" spans="1:1" x14ac:dyDescent="0.2">
      <c r="A645" s="15"/>
    </row>
    <row r="646" spans="1:1" x14ac:dyDescent="0.2">
      <c r="A646" s="15"/>
    </row>
    <row r="647" spans="1:1" x14ac:dyDescent="0.2">
      <c r="A647" s="15"/>
    </row>
    <row r="648" spans="1:1" x14ac:dyDescent="0.2">
      <c r="A648" s="15"/>
    </row>
    <row r="649" spans="1:1" x14ac:dyDescent="0.2">
      <c r="A649" s="15"/>
    </row>
    <row r="650" spans="1:1" x14ac:dyDescent="0.2">
      <c r="A650" s="15"/>
    </row>
    <row r="651" spans="1:1" x14ac:dyDescent="0.2">
      <c r="A651" s="15"/>
    </row>
    <row r="652" spans="1:1" x14ac:dyDescent="0.2">
      <c r="A652" s="15"/>
    </row>
    <row r="653" spans="1:1" x14ac:dyDescent="0.2">
      <c r="A653" s="15"/>
    </row>
    <row r="654" spans="1:1" x14ac:dyDescent="0.2">
      <c r="A654" s="15"/>
    </row>
    <row r="655" spans="1:1" x14ac:dyDescent="0.2">
      <c r="A655" s="15"/>
    </row>
    <row r="656" spans="1:1" x14ac:dyDescent="0.2">
      <c r="A656" s="15"/>
    </row>
    <row r="657" spans="1:1" x14ac:dyDescent="0.2">
      <c r="A657" s="15"/>
    </row>
    <row r="658" spans="1:1" x14ac:dyDescent="0.2">
      <c r="A658" s="15"/>
    </row>
    <row r="659" spans="1:1" x14ac:dyDescent="0.2">
      <c r="A659" s="15"/>
    </row>
    <row r="660" spans="1:1" x14ac:dyDescent="0.2">
      <c r="A660" s="15"/>
    </row>
    <row r="661" spans="1:1" x14ac:dyDescent="0.2">
      <c r="A661" s="15"/>
    </row>
    <row r="662" spans="1:1" x14ac:dyDescent="0.2">
      <c r="A662" s="15"/>
    </row>
    <row r="663" spans="1:1" x14ac:dyDescent="0.2">
      <c r="A663" s="15"/>
    </row>
    <row r="664" spans="1:1" x14ac:dyDescent="0.2">
      <c r="A664" s="15"/>
    </row>
    <row r="665" spans="1:1" x14ac:dyDescent="0.2">
      <c r="A665" s="15"/>
    </row>
    <row r="666" spans="1:1" x14ac:dyDescent="0.2">
      <c r="A666" s="15"/>
    </row>
    <row r="667" spans="1:1" x14ac:dyDescent="0.2">
      <c r="A667" s="15"/>
    </row>
    <row r="668" spans="1:1" x14ac:dyDescent="0.2">
      <c r="A668" s="15"/>
    </row>
    <row r="669" spans="1:1" x14ac:dyDescent="0.2">
      <c r="A669" s="15"/>
    </row>
    <row r="670" spans="1:1" x14ac:dyDescent="0.2">
      <c r="A670" s="15"/>
    </row>
    <row r="671" spans="1:1" x14ac:dyDescent="0.2">
      <c r="A671" s="15"/>
    </row>
    <row r="672" spans="1:1" x14ac:dyDescent="0.2">
      <c r="A672" s="15"/>
    </row>
    <row r="673" spans="1:1" x14ac:dyDescent="0.2">
      <c r="A673" s="15"/>
    </row>
    <row r="674" spans="1:1" x14ac:dyDescent="0.2">
      <c r="A674" s="15"/>
    </row>
    <row r="675" spans="1:1" x14ac:dyDescent="0.2">
      <c r="A675" s="15"/>
    </row>
    <row r="676" spans="1:1" x14ac:dyDescent="0.2">
      <c r="A676" s="15"/>
    </row>
    <row r="677" spans="1:1" x14ac:dyDescent="0.2">
      <c r="A677" s="15"/>
    </row>
    <row r="678" spans="1:1" x14ac:dyDescent="0.2">
      <c r="A678" s="15"/>
    </row>
    <row r="679" spans="1:1" x14ac:dyDescent="0.2">
      <c r="A679" s="15"/>
    </row>
    <row r="680" spans="1:1" x14ac:dyDescent="0.2">
      <c r="A680" s="15"/>
    </row>
    <row r="681" spans="1:1" x14ac:dyDescent="0.2">
      <c r="A681" s="15"/>
    </row>
    <row r="682" spans="1:1" x14ac:dyDescent="0.2">
      <c r="A682" s="15"/>
    </row>
    <row r="683" spans="1:1" x14ac:dyDescent="0.2">
      <c r="A683" s="15"/>
    </row>
    <row r="684" spans="1:1" x14ac:dyDescent="0.2">
      <c r="A684" s="15"/>
    </row>
    <row r="685" spans="1:1" x14ac:dyDescent="0.2">
      <c r="A685" s="15"/>
    </row>
    <row r="686" spans="1:1" x14ac:dyDescent="0.2">
      <c r="A686" s="15"/>
    </row>
    <row r="687" spans="1:1" x14ac:dyDescent="0.2">
      <c r="A687" s="15"/>
    </row>
    <row r="688" spans="1:1" x14ac:dyDescent="0.2">
      <c r="A688" s="15"/>
    </row>
    <row r="689" spans="1:1" x14ac:dyDescent="0.2">
      <c r="A689" s="15"/>
    </row>
    <row r="690" spans="1:1" x14ac:dyDescent="0.2">
      <c r="A690" s="15"/>
    </row>
    <row r="691" spans="1:1" x14ac:dyDescent="0.2">
      <c r="A691" s="15"/>
    </row>
    <row r="692" spans="1:1" x14ac:dyDescent="0.2">
      <c r="A692" s="15"/>
    </row>
    <row r="693" spans="1:1" x14ac:dyDescent="0.2">
      <c r="A693" s="15"/>
    </row>
    <row r="694" spans="1:1" x14ac:dyDescent="0.2">
      <c r="A694" s="15"/>
    </row>
    <row r="695" spans="1:1" x14ac:dyDescent="0.2">
      <c r="A695" s="15"/>
    </row>
    <row r="696" spans="1:1" x14ac:dyDescent="0.2">
      <c r="A696" s="15"/>
    </row>
    <row r="697" spans="1:1" x14ac:dyDescent="0.2">
      <c r="A697" s="15"/>
    </row>
    <row r="698" spans="1:1" x14ac:dyDescent="0.2">
      <c r="A698" s="15"/>
    </row>
    <row r="699" spans="1:1" x14ac:dyDescent="0.2">
      <c r="A699" s="15"/>
    </row>
    <row r="700" spans="1:1" x14ac:dyDescent="0.2">
      <c r="A700" s="15"/>
    </row>
    <row r="701" spans="1:1" x14ac:dyDescent="0.2">
      <c r="A701" s="15"/>
    </row>
    <row r="702" spans="1:1" x14ac:dyDescent="0.2">
      <c r="A702" s="15"/>
    </row>
    <row r="703" spans="1:1" x14ac:dyDescent="0.2">
      <c r="A703" s="15"/>
    </row>
    <row r="704" spans="1:1" x14ac:dyDescent="0.2">
      <c r="A704" s="15"/>
    </row>
    <row r="705" spans="1:1" x14ac:dyDescent="0.2">
      <c r="A705" s="15"/>
    </row>
    <row r="706" spans="1:1" x14ac:dyDescent="0.2">
      <c r="A706" s="15"/>
    </row>
    <row r="707" spans="1:1" x14ac:dyDescent="0.2">
      <c r="A707" s="15"/>
    </row>
    <row r="708" spans="1:1" x14ac:dyDescent="0.2">
      <c r="A708" s="15"/>
    </row>
    <row r="709" spans="1:1" x14ac:dyDescent="0.2">
      <c r="A709" s="15"/>
    </row>
    <row r="710" spans="1:1" x14ac:dyDescent="0.2">
      <c r="A710" s="15"/>
    </row>
    <row r="711" spans="1:1" x14ac:dyDescent="0.2">
      <c r="A711" s="15"/>
    </row>
    <row r="712" spans="1:1" x14ac:dyDescent="0.2">
      <c r="A712" s="15"/>
    </row>
    <row r="713" spans="1:1" x14ac:dyDescent="0.2">
      <c r="A713" s="15"/>
    </row>
    <row r="714" spans="1:1" x14ac:dyDescent="0.2">
      <c r="A714" s="15"/>
    </row>
    <row r="715" spans="1:1" x14ac:dyDescent="0.2">
      <c r="A715" s="15"/>
    </row>
    <row r="716" spans="1:1" x14ac:dyDescent="0.2">
      <c r="A716" s="15"/>
    </row>
    <row r="717" spans="1:1" x14ac:dyDescent="0.2">
      <c r="A717" s="15"/>
    </row>
    <row r="718" spans="1:1" x14ac:dyDescent="0.2">
      <c r="A718" s="15"/>
    </row>
    <row r="719" spans="1:1" x14ac:dyDescent="0.2">
      <c r="A719" s="15"/>
    </row>
    <row r="720" spans="1:1" x14ac:dyDescent="0.2">
      <c r="A720" s="15"/>
    </row>
    <row r="721" spans="1:1" x14ac:dyDescent="0.2">
      <c r="A721" s="15"/>
    </row>
    <row r="722" spans="1:1" x14ac:dyDescent="0.2">
      <c r="A722" s="15"/>
    </row>
    <row r="723" spans="1:1" x14ac:dyDescent="0.2">
      <c r="A723" s="15"/>
    </row>
    <row r="724" spans="1:1" x14ac:dyDescent="0.2">
      <c r="A724" s="15"/>
    </row>
    <row r="725" spans="1:1" x14ac:dyDescent="0.2">
      <c r="A725" s="15"/>
    </row>
    <row r="726" spans="1:1" x14ac:dyDescent="0.2">
      <c r="A726" s="15"/>
    </row>
    <row r="727" spans="1:1" x14ac:dyDescent="0.2">
      <c r="A727" s="15"/>
    </row>
    <row r="728" spans="1:1" x14ac:dyDescent="0.2">
      <c r="A728" s="15"/>
    </row>
    <row r="729" spans="1:1" x14ac:dyDescent="0.2">
      <c r="A729" s="15"/>
    </row>
    <row r="730" spans="1:1" x14ac:dyDescent="0.2">
      <c r="A730" s="15"/>
    </row>
    <row r="731" spans="1:1" x14ac:dyDescent="0.2">
      <c r="A731" s="15"/>
    </row>
    <row r="732" spans="1:1" x14ac:dyDescent="0.2">
      <c r="A732" s="15"/>
    </row>
    <row r="733" spans="1:1" x14ac:dyDescent="0.2">
      <c r="A733" s="15"/>
    </row>
    <row r="734" spans="1:1" x14ac:dyDescent="0.2">
      <c r="A734" s="15"/>
    </row>
    <row r="735" spans="1:1" x14ac:dyDescent="0.2">
      <c r="A735" s="15"/>
    </row>
    <row r="736" spans="1:1" x14ac:dyDescent="0.2">
      <c r="A736" s="15"/>
    </row>
    <row r="737" spans="1:1" x14ac:dyDescent="0.2">
      <c r="A737" s="15"/>
    </row>
    <row r="738" spans="1:1" x14ac:dyDescent="0.2">
      <c r="A738" s="15"/>
    </row>
    <row r="739" spans="1:1" x14ac:dyDescent="0.2">
      <c r="A739" s="15"/>
    </row>
    <row r="740" spans="1:1" x14ac:dyDescent="0.2">
      <c r="A740" s="15"/>
    </row>
    <row r="741" spans="1:1" x14ac:dyDescent="0.2">
      <c r="A741" s="15"/>
    </row>
    <row r="742" spans="1:1" x14ac:dyDescent="0.2">
      <c r="A742" s="15"/>
    </row>
    <row r="743" spans="1:1" x14ac:dyDescent="0.2">
      <c r="A743" s="15"/>
    </row>
    <row r="744" spans="1:1" x14ac:dyDescent="0.2">
      <c r="A744" s="15"/>
    </row>
    <row r="745" spans="1:1" x14ac:dyDescent="0.2">
      <c r="A745" s="15"/>
    </row>
    <row r="746" spans="1:1" x14ac:dyDescent="0.2">
      <c r="A746" s="15"/>
    </row>
    <row r="747" spans="1:1" x14ac:dyDescent="0.2">
      <c r="A747" s="15"/>
    </row>
    <row r="748" spans="1:1" x14ac:dyDescent="0.2">
      <c r="A748" s="15"/>
    </row>
    <row r="749" spans="1:1" x14ac:dyDescent="0.2">
      <c r="A749" s="15"/>
    </row>
    <row r="750" spans="1:1" x14ac:dyDescent="0.2">
      <c r="A750" s="15"/>
    </row>
    <row r="751" spans="1:1" x14ac:dyDescent="0.2">
      <c r="A751" s="15"/>
    </row>
    <row r="752" spans="1:1" x14ac:dyDescent="0.2">
      <c r="A752" s="15"/>
    </row>
    <row r="753" spans="1:1" x14ac:dyDescent="0.2">
      <c r="A753" s="15"/>
    </row>
    <row r="754" spans="1:1" x14ac:dyDescent="0.2">
      <c r="A754" s="15"/>
    </row>
    <row r="755" spans="1:1" x14ac:dyDescent="0.2">
      <c r="A755" s="15"/>
    </row>
    <row r="756" spans="1:1" x14ac:dyDescent="0.2">
      <c r="A756" s="15"/>
    </row>
    <row r="757" spans="1:1" x14ac:dyDescent="0.2">
      <c r="A757" s="15"/>
    </row>
    <row r="758" spans="1:1" x14ac:dyDescent="0.2">
      <c r="A758" s="15"/>
    </row>
    <row r="759" spans="1:1" x14ac:dyDescent="0.2">
      <c r="A759" s="15"/>
    </row>
    <row r="760" spans="1:1" x14ac:dyDescent="0.2">
      <c r="A760" s="15"/>
    </row>
    <row r="761" spans="1:1" x14ac:dyDescent="0.2">
      <c r="A761" s="15"/>
    </row>
    <row r="762" spans="1:1" x14ac:dyDescent="0.2">
      <c r="A762" s="15"/>
    </row>
    <row r="763" spans="1:1" x14ac:dyDescent="0.2">
      <c r="A763" s="15"/>
    </row>
    <row r="764" spans="1:1" x14ac:dyDescent="0.2">
      <c r="A764" s="15"/>
    </row>
    <row r="765" spans="1:1" x14ac:dyDescent="0.2">
      <c r="A765" s="15"/>
    </row>
    <row r="766" spans="1:1" x14ac:dyDescent="0.2">
      <c r="A766" s="15"/>
    </row>
    <row r="767" spans="1:1" x14ac:dyDescent="0.2">
      <c r="A767" s="15"/>
    </row>
    <row r="768" spans="1:1" x14ac:dyDescent="0.2">
      <c r="A768" s="15"/>
    </row>
    <row r="769" spans="1:1" x14ac:dyDescent="0.2">
      <c r="A769" s="15"/>
    </row>
    <row r="770" spans="1:1" x14ac:dyDescent="0.2">
      <c r="A770" s="15"/>
    </row>
    <row r="771" spans="1:1" x14ac:dyDescent="0.2">
      <c r="A771" s="15"/>
    </row>
    <row r="772" spans="1:1" x14ac:dyDescent="0.2">
      <c r="A772" s="15"/>
    </row>
    <row r="773" spans="1:1" x14ac:dyDescent="0.2">
      <c r="A773" s="15"/>
    </row>
    <row r="774" spans="1:1" x14ac:dyDescent="0.2">
      <c r="A774" s="15"/>
    </row>
    <row r="775" spans="1:1" x14ac:dyDescent="0.2">
      <c r="A775" s="15"/>
    </row>
    <row r="776" spans="1:1" x14ac:dyDescent="0.2">
      <c r="A776" s="15"/>
    </row>
    <row r="777" spans="1:1" x14ac:dyDescent="0.2">
      <c r="A777" s="15"/>
    </row>
    <row r="778" spans="1:1" x14ac:dyDescent="0.2">
      <c r="A778" s="15"/>
    </row>
    <row r="779" spans="1:1" x14ac:dyDescent="0.2">
      <c r="A779" s="15"/>
    </row>
    <row r="780" spans="1:1" x14ac:dyDescent="0.2">
      <c r="A780" s="15"/>
    </row>
    <row r="781" spans="1:1" x14ac:dyDescent="0.2">
      <c r="A781" s="15"/>
    </row>
    <row r="782" spans="1:1" x14ac:dyDescent="0.2">
      <c r="A782" s="15"/>
    </row>
    <row r="783" spans="1:1" x14ac:dyDescent="0.2">
      <c r="A783" s="15"/>
    </row>
    <row r="784" spans="1:1" x14ac:dyDescent="0.2">
      <c r="A784" s="15"/>
    </row>
    <row r="785" spans="1:1" x14ac:dyDescent="0.2">
      <c r="A785" s="15"/>
    </row>
    <row r="786" spans="1:1" x14ac:dyDescent="0.2">
      <c r="A786" s="15"/>
    </row>
    <row r="787" spans="1:1" x14ac:dyDescent="0.2">
      <c r="A787" s="15"/>
    </row>
    <row r="788" spans="1:1" x14ac:dyDescent="0.2">
      <c r="A788" s="15"/>
    </row>
    <row r="789" spans="1:1" x14ac:dyDescent="0.2">
      <c r="A789" s="15"/>
    </row>
    <row r="790" spans="1:1" x14ac:dyDescent="0.2">
      <c r="A790" s="15"/>
    </row>
    <row r="791" spans="1:1" x14ac:dyDescent="0.2">
      <c r="A791" s="15"/>
    </row>
    <row r="792" spans="1:1" x14ac:dyDescent="0.2">
      <c r="A792" s="15"/>
    </row>
    <row r="793" spans="1:1" x14ac:dyDescent="0.2">
      <c r="A793" s="15"/>
    </row>
    <row r="794" spans="1:1" x14ac:dyDescent="0.2">
      <c r="A794" s="15"/>
    </row>
    <row r="795" spans="1:1" x14ac:dyDescent="0.2">
      <c r="A795" s="15"/>
    </row>
    <row r="796" spans="1:1" x14ac:dyDescent="0.2">
      <c r="A796" s="15"/>
    </row>
    <row r="797" spans="1:1" x14ac:dyDescent="0.2">
      <c r="A797" s="15"/>
    </row>
    <row r="798" spans="1:1" x14ac:dyDescent="0.2">
      <c r="A798" s="15"/>
    </row>
    <row r="799" spans="1:1" x14ac:dyDescent="0.2">
      <c r="A799" s="15"/>
    </row>
    <row r="800" spans="1:1" x14ac:dyDescent="0.2">
      <c r="A800" s="15"/>
    </row>
    <row r="801" spans="1:1" x14ac:dyDescent="0.2">
      <c r="A801" s="15"/>
    </row>
    <row r="802" spans="1:1" x14ac:dyDescent="0.2">
      <c r="A802" s="15"/>
    </row>
    <row r="803" spans="1:1" x14ac:dyDescent="0.2">
      <c r="A803" s="15"/>
    </row>
    <row r="804" spans="1:1" x14ac:dyDescent="0.2">
      <c r="A804" s="15"/>
    </row>
    <row r="805" spans="1:1" x14ac:dyDescent="0.2">
      <c r="A805" s="15"/>
    </row>
    <row r="806" spans="1:1" x14ac:dyDescent="0.2">
      <c r="A806" s="15"/>
    </row>
    <row r="807" spans="1:1" x14ac:dyDescent="0.2">
      <c r="A807" s="15"/>
    </row>
    <row r="808" spans="1:1" x14ac:dyDescent="0.2">
      <c r="A808" s="15"/>
    </row>
    <row r="809" spans="1:1" x14ac:dyDescent="0.2">
      <c r="A809" s="15"/>
    </row>
    <row r="810" spans="1:1" x14ac:dyDescent="0.2">
      <c r="A810" s="15"/>
    </row>
    <row r="811" spans="1:1" x14ac:dyDescent="0.2">
      <c r="A811" s="15"/>
    </row>
    <row r="812" spans="1:1" x14ac:dyDescent="0.2">
      <c r="A812" s="15"/>
    </row>
    <row r="813" spans="1:1" x14ac:dyDescent="0.2">
      <c r="A813" s="15"/>
    </row>
    <row r="814" spans="1:1" x14ac:dyDescent="0.2">
      <c r="A814" s="15"/>
    </row>
    <row r="815" spans="1:1" x14ac:dyDescent="0.2">
      <c r="A815" s="15"/>
    </row>
    <row r="816" spans="1:1" x14ac:dyDescent="0.2">
      <c r="A816" s="15"/>
    </row>
    <row r="817" spans="1:1" x14ac:dyDescent="0.2">
      <c r="A817" s="15"/>
    </row>
    <row r="818" spans="1:1" x14ac:dyDescent="0.2">
      <c r="A818" s="15"/>
    </row>
    <row r="819" spans="1:1" x14ac:dyDescent="0.2">
      <c r="A819" s="15"/>
    </row>
    <row r="820" spans="1:1" x14ac:dyDescent="0.2">
      <c r="A820" s="15"/>
    </row>
    <row r="821" spans="1:1" x14ac:dyDescent="0.2">
      <c r="A821" s="15"/>
    </row>
    <row r="822" spans="1:1" x14ac:dyDescent="0.2">
      <c r="A822" s="15"/>
    </row>
    <row r="823" spans="1:1" x14ac:dyDescent="0.2">
      <c r="A823" s="15"/>
    </row>
  </sheetData>
  <protectedRanges>
    <protectedRange sqref="A225:D230" name="Range1"/>
  </protectedRanges>
  <sortState xmlns:xlrd2="http://schemas.microsoft.com/office/spreadsheetml/2017/richdata2" ref="A21:T239">
    <sortCondition ref="C21:C239"/>
  </sortState>
  <phoneticPr fontId="8" type="noConversion"/>
  <hyperlinks>
    <hyperlink ref="H1463" r:id="rId1" display="http://vsolj.cetus-net.org/bulletin.html" xr:uid="{00000000-0004-0000-0100-000000000000}"/>
    <hyperlink ref="H64982" r:id="rId2" display="http://vsolj.cetus-net.org/bulletin.html" xr:uid="{00000000-0004-0000-0100-000001000000}"/>
    <hyperlink ref="H64975" r:id="rId3" display="https://www.aavso.org/ejaavso" xr:uid="{00000000-0004-0000-0100-000002000000}"/>
    <hyperlink ref="AP1126" r:id="rId4" display="http://cdsbib.u-strasbg.fr/cgi-bin/cdsbib?1990RMxAA..21..381G" xr:uid="{00000000-0004-0000-0100-000003000000}"/>
    <hyperlink ref="AP1130" r:id="rId5" display="http://cdsbib.u-strasbg.fr/cgi-bin/cdsbib?1990RMxAA..21..381G" xr:uid="{00000000-0004-0000-0100-000004000000}"/>
    <hyperlink ref="AP1129" r:id="rId6" display="http://cdsbib.u-strasbg.fr/cgi-bin/cdsbib?1990RMxAA..21..381G" xr:uid="{00000000-0004-0000-0100-000005000000}"/>
    <hyperlink ref="AP1110" r:id="rId7" display="http://cdsbib.u-strasbg.fr/cgi-bin/cdsbib?1990RMxAA..21..381G" xr:uid="{00000000-0004-0000-0100-000006000000}"/>
    <hyperlink ref="I64982" r:id="rId8" display="http://vsolj.cetus-net.org/bulletin.html" xr:uid="{00000000-0004-0000-0100-000007000000}"/>
    <hyperlink ref="AQ1266" r:id="rId9" display="http://cdsbib.u-strasbg.fr/cgi-bin/cdsbib?1990RMxAA..21..381G" xr:uid="{00000000-0004-0000-0100-000008000000}"/>
    <hyperlink ref="AQ56032" r:id="rId10" display="http://cdsbib.u-strasbg.fr/cgi-bin/cdsbib?1990RMxAA..21..381G" xr:uid="{00000000-0004-0000-0100-000009000000}"/>
    <hyperlink ref="AQ1267" r:id="rId11" display="http://cdsbib.u-strasbg.fr/cgi-bin/cdsbib?1990RMxAA..21..381G" xr:uid="{00000000-0004-0000-0100-00000A000000}"/>
    <hyperlink ref="H64979" r:id="rId12" display="https://www.aavso.org/ejaavso" xr:uid="{00000000-0004-0000-0100-00000B000000}"/>
    <hyperlink ref="H2152" r:id="rId13" display="http://vsolj.cetus-net.org/bulletin.html" xr:uid="{00000000-0004-0000-0100-00000C000000}"/>
    <hyperlink ref="AP3396" r:id="rId14" display="http://cdsbib.u-strasbg.fr/cgi-bin/cdsbib?1990RMxAA..21..381G" xr:uid="{00000000-0004-0000-0100-00000D000000}"/>
    <hyperlink ref="AP3399" r:id="rId15" display="http://cdsbib.u-strasbg.fr/cgi-bin/cdsbib?1990RMxAA..21..381G" xr:uid="{00000000-0004-0000-0100-00000E000000}"/>
    <hyperlink ref="AP3397" r:id="rId16" display="http://cdsbib.u-strasbg.fr/cgi-bin/cdsbib?1990RMxAA..21..381G" xr:uid="{00000000-0004-0000-0100-00000F000000}"/>
    <hyperlink ref="AP3381" r:id="rId17" display="http://cdsbib.u-strasbg.fr/cgi-bin/cdsbib?1990RMxAA..21..381G" xr:uid="{00000000-0004-0000-0100-000010000000}"/>
    <hyperlink ref="I2152" r:id="rId18" display="http://vsolj.cetus-net.org/bulletin.html" xr:uid="{00000000-0004-0000-0100-000011000000}"/>
    <hyperlink ref="AQ3610" r:id="rId19" display="http://cdsbib.u-strasbg.fr/cgi-bin/cdsbib?1990RMxAA..21..381G" xr:uid="{00000000-0004-0000-0100-000012000000}"/>
    <hyperlink ref="AQ311" r:id="rId20" display="http://cdsbib.u-strasbg.fr/cgi-bin/cdsbib?1990RMxAA..21..381G" xr:uid="{00000000-0004-0000-0100-000013000000}"/>
    <hyperlink ref="AQ3614" r:id="rId21" display="http://cdsbib.u-strasbg.fr/cgi-bin/cdsbib?1990RMxAA..21..381G" xr:uid="{00000000-0004-0000-0100-000014000000}"/>
    <hyperlink ref="H64658" r:id="rId22" display="http://vsolj.cetus-net.org/bulletin.html" xr:uid="{00000000-0004-0000-0100-000015000000}"/>
    <hyperlink ref="H64651" r:id="rId23" display="https://www.aavso.org/ejaavso" xr:uid="{00000000-0004-0000-0100-000016000000}"/>
    <hyperlink ref="I64658" r:id="rId24" display="http://vsolj.cetus-net.org/bulletin.html" xr:uid="{00000000-0004-0000-0100-000017000000}"/>
    <hyperlink ref="AQ58309" r:id="rId25" display="http://cdsbib.u-strasbg.fr/cgi-bin/cdsbib?1990RMxAA..21..381G" xr:uid="{00000000-0004-0000-0100-000018000000}"/>
    <hyperlink ref="H64655" r:id="rId26" display="https://www.aavso.org/ejaavso" xr:uid="{00000000-0004-0000-0100-000019000000}"/>
    <hyperlink ref="AP5673" r:id="rId27" display="http://cdsbib.u-strasbg.fr/cgi-bin/cdsbib?1990RMxAA..21..381G" xr:uid="{00000000-0004-0000-0100-00001A000000}"/>
    <hyperlink ref="AP5676" r:id="rId28" display="http://cdsbib.u-strasbg.fr/cgi-bin/cdsbib?1990RMxAA..21..381G" xr:uid="{00000000-0004-0000-0100-00001B000000}"/>
    <hyperlink ref="AP5674" r:id="rId29" display="http://cdsbib.u-strasbg.fr/cgi-bin/cdsbib?1990RMxAA..21..381G" xr:uid="{00000000-0004-0000-0100-00001C000000}"/>
    <hyperlink ref="AP5658" r:id="rId30" display="http://cdsbib.u-strasbg.fr/cgi-bin/cdsbib?1990RMxAA..21..381G" xr:uid="{00000000-0004-0000-0100-00001D000000}"/>
    <hyperlink ref="AQ5887" r:id="rId31" display="http://cdsbib.u-strasbg.fr/cgi-bin/cdsbib?1990RMxAA..21..381G" xr:uid="{00000000-0004-0000-0100-00001E000000}"/>
    <hyperlink ref="AQ5891" r:id="rId32" display="http://cdsbib.u-strasbg.fr/cgi-bin/cdsbib?1990RMxAA..21..381G" xr:uid="{00000000-0004-0000-0100-00001F000000}"/>
    <hyperlink ref="AQ41" r:id="rId33" display="http://cdsbib.u-strasbg.fr/cgi-bin/cdsbib?1990RMxAA..21..381G" xr:uid="{00000000-0004-0000-0100-000020000000}"/>
    <hyperlink ref="I2779" r:id="rId34" display="http://vsolj.cetus-net.org/bulletin.html" xr:uid="{00000000-0004-0000-0100-000021000000}"/>
    <hyperlink ref="H2779" r:id="rId35" display="http://vsolj.cetus-net.org/bulletin.html" xr:uid="{00000000-0004-0000-0100-000022000000}"/>
    <hyperlink ref="AQ696" r:id="rId36" display="http://cdsbib.u-strasbg.fr/cgi-bin/cdsbib?1990RMxAA..21..381G" xr:uid="{00000000-0004-0000-0100-000023000000}"/>
    <hyperlink ref="AQ695" r:id="rId37" display="http://cdsbib.u-strasbg.fr/cgi-bin/cdsbib?1990RMxAA..21..381G" xr:uid="{00000000-0004-0000-0100-000024000000}"/>
    <hyperlink ref="AP3949" r:id="rId38" display="http://cdsbib.u-strasbg.fr/cgi-bin/cdsbib?1990RMxAA..21..381G" xr:uid="{00000000-0004-0000-0100-000025000000}"/>
    <hyperlink ref="AP3967" r:id="rId39" display="http://cdsbib.u-strasbg.fr/cgi-bin/cdsbib?1990RMxAA..21..381G" xr:uid="{00000000-0004-0000-0100-000026000000}"/>
    <hyperlink ref="AP3968" r:id="rId40" display="http://cdsbib.u-strasbg.fr/cgi-bin/cdsbib?1990RMxAA..21..381G" xr:uid="{00000000-0004-0000-0100-000027000000}"/>
    <hyperlink ref="AP3964" r:id="rId41" display="http://cdsbib.u-strasbg.fr/cgi-bin/cdsbib?1990RMxAA..21..381G" xr:uid="{00000000-0004-0000-0100-000028000000}"/>
  </hyperlinks>
  <pageMargins left="0.75" right="0.75" top="1" bottom="1" header="0.5" footer="0.5"/>
  <pageSetup orientation="portrait" horizontalDpi="300" verticalDpi="300" r:id="rId42"/>
  <headerFooter alignWithMargins="0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24"/>
  <sheetViews>
    <sheetView workbookViewId="0">
      <pane xSplit="13" ySplit="22" topLeftCell="N240" activePane="bottomRight" state="frozen"/>
      <selection pane="topRight" activeCell="N1" sqref="N1"/>
      <selection pane="bottomLeft" activeCell="A23" sqref="A23"/>
      <selection pane="bottomRight" activeCell="G8" sqref="G8"/>
    </sheetView>
  </sheetViews>
  <sheetFormatPr defaultColWidth="10.28515625" defaultRowHeight="12.75" x14ac:dyDescent="0.2"/>
  <cols>
    <col min="1" max="1" width="16.140625" customWidth="1"/>
    <col min="2" max="2" width="5.140625" customWidth="1"/>
    <col min="3" max="3" width="13.42578125" customWidth="1"/>
    <col min="4" max="4" width="11.5703125" customWidth="1"/>
    <col min="5" max="5" width="13.42578125" customWidth="1"/>
    <col min="6" max="6" width="15.28515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77</v>
      </c>
    </row>
    <row r="2" spans="1:6" x14ac:dyDescent="0.2">
      <c r="A2" t="s">
        <v>25</v>
      </c>
      <c r="B2" s="13" t="s">
        <v>73</v>
      </c>
      <c r="F2" s="117" t="s">
        <v>775</v>
      </c>
    </row>
    <row r="4" spans="1:6" x14ac:dyDescent="0.2">
      <c r="A4" s="8" t="s">
        <v>4</v>
      </c>
      <c r="C4" s="3">
        <v>40751.730199999998</v>
      </c>
      <c r="D4" s="4">
        <v>0.72641140000000004</v>
      </c>
    </row>
    <row r="5" spans="1:6" x14ac:dyDescent="0.2">
      <c r="A5" s="115" t="s">
        <v>774</v>
      </c>
      <c r="C5" s="116">
        <v>-9.5</v>
      </c>
    </row>
    <row r="6" spans="1:6" x14ac:dyDescent="0.2">
      <c r="A6" s="8" t="s">
        <v>5</v>
      </c>
    </row>
    <row r="7" spans="1:6" x14ac:dyDescent="0.2">
      <c r="A7" t="s">
        <v>6</v>
      </c>
      <c r="C7">
        <f>+C4</f>
        <v>40751.730199999998</v>
      </c>
    </row>
    <row r="8" spans="1:6" x14ac:dyDescent="0.2">
      <c r="A8" t="s">
        <v>7</v>
      </c>
      <c r="C8">
        <f>+D4</f>
        <v>0.72641140000000004</v>
      </c>
    </row>
    <row r="9" spans="1:6" x14ac:dyDescent="0.2">
      <c r="D9" s="26"/>
    </row>
    <row r="10" spans="1:6" ht="13.5" thickBot="1" x14ac:dyDescent="0.25">
      <c r="C10" s="7" t="s">
        <v>85</v>
      </c>
      <c r="D10" s="30" t="s">
        <v>86</v>
      </c>
    </row>
    <row r="11" spans="1:6" x14ac:dyDescent="0.2">
      <c r="A11" t="s">
        <v>20</v>
      </c>
      <c r="C11">
        <f>INTERCEPT(G21:G76,F21:F76)</f>
        <v>7.6983551295994662E-3</v>
      </c>
      <c r="D11">
        <f>INTERCEPT(G77:G969,F77:F969)</f>
        <v>-2.1446005811166331E-3</v>
      </c>
      <c r="E11" s="72" t="s">
        <v>747</v>
      </c>
      <c r="F11" s="65">
        <v>1</v>
      </c>
    </row>
    <row r="12" spans="1:6" x14ac:dyDescent="0.2">
      <c r="A12" t="s">
        <v>21</v>
      </c>
      <c r="C12">
        <f>SLOPE(G21:G76,F21:F76)</f>
        <v>3.2644383047916413E-7</v>
      </c>
      <c r="D12">
        <f>SLOPE(G77:G969,F77:F969)</f>
        <v>-1.0513573226970437E-7</v>
      </c>
      <c r="E12" s="72" t="s">
        <v>748</v>
      </c>
      <c r="F12" s="73">
        <f ca="1">NOW()+15018.5+$C$5/24</f>
        <v>60309.777011458333</v>
      </c>
    </row>
    <row r="13" spans="1:6" x14ac:dyDescent="0.2">
      <c r="A13" t="s">
        <v>23</v>
      </c>
      <c r="C13" s="6" t="s">
        <v>18</v>
      </c>
      <c r="D13" s="6"/>
      <c r="E13" s="72" t="s">
        <v>749</v>
      </c>
      <c r="F13" s="73">
        <f ca="1">ROUND(2*(F12-$C$7)/$C$8,0)/2+F11</f>
        <v>26925</v>
      </c>
    </row>
    <row r="14" spans="1:6" x14ac:dyDescent="0.2">
      <c r="A14" t="s">
        <v>24</v>
      </c>
      <c r="E14" s="72" t="s">
        <v>750</v>
      </c>
      <c r="F14" s="10">
        <f ca="1">ROUND(2*(F12-$C$15)/$C$16,0)/2+F11</f>
        <v>297</v>
      </c>
    </row>
    <row r="15" spans="1:6" x14ac:dyDescent="0.2">
      <c r="A15" s="5" t="s">
        <v>22</v>
      </c>
      <c r="C15" s="22">
        <f>($C7+C11)+($C8+C12)*INT(MAX($F21:$F3522))</f>
        <v>60094.629350101444</v>
      </c>
      <c r="D15" s="22">
        <f>($C7+D11)+($C8+D12)*INT(MAX($F21:$F3522))</f>
        <v>60094.608015045145</v>
      </c>
      <c r="E15" s="72" t="s">
        <v>751</v>
      </c>
      <c r="F15" s="74">
        <f ca="1">+$C$15+$C$16*F14-15018.5-$C$5/24</f>
        <v>45292.269466188598</v>
      </c>
    </row>
    <row r="16" spans="1:6" x14ac:dyDescent="0.2">
      <c r="A16" s="8" t="s">
        <v>8</v>
      </c>
      <c r="C16" s="23">
        <f>+$C8+C12</f>
        <v>0.72641172644383056</v>
      </c>
      <c r="D16" s="23">
        <f>+$C8+D12</f>
        <v>0.72641129486426781</v>
      </c>
      <c r="F16" s="115" t="s">
        <v>773</v>
      </c>
    </row>
    <row r="17" spans="1:32" ht="13.5" thickBot="1" x14ac:dyDescent="0.25">
      <c r="A17" s="24" t="s">
        <v>80</v>
      </c>
      <c r="C17">
        <f>COUNT(C21:C2180)</f>
        <v>226</v>
      </c>
    </row>
    <row r="18" spans="1:32" x14ac:dyDescent="0.2">
      <c r="A18" s="8" t="s">
        <v>9</v>
      </c>
      <c r="C18" s="3">
        <f>+D15</f>
        <v>60094.608015045145</v>
      </c>
      <c r="D18" s="4">
        <f>+D16</f>
        <v>0.72641129486426781</v>
      </c>
    </row>
    <row r="19" spans="1:32" ht="13.5" thickTop="1" x14ac:dyDescent="0.2"/>
    <row r="20" spans="1:32" ht="13.5" thickBot="1" x14ac:dyDescent="0.25">
      <c r="A20" s="7" t="s">
        <v>10</v>
      </c>
      <c r="B20" s="7" t="s">
        <v>11</v>
      </c>
      <c r="C20" s="7" t="s">
        <v>12</v>
      </c>
      <c r="D20" s="7" t="s">
        <v>17</v>
      </c>
      <c r="E20" s="7" t="s">
        <v>13</v>
      </c>
      <c r="F20" s="7" t="s">
        <v>14</v>
      </c>
      <c r="G20" s="7" t="s">
        <v>15</v>
      </c>
      <c r="H20" s="9" t="s">
        <v>16</v>
      </c>
      <c r="I20" s="9" t="s">
        <v>65</v>
      </c>
      <c r="J20" s="9" t="s">
        <v>66</v>
      </c>
      <c r="K20" s="9" t="s">
        <v>27</v>
      </c>
      <c r="L20" s="9" t="s">
        <v>67</v>
      </c>
      <c r="M20" s="9" t="s">
        <v>82</v>
      </c>
      <c r="N20" s="9" t="s">
        <v>26</v>
      </c>
      <c r="O20" s="9" t="s">
        <v>83</v>
      </c>
      <c r="P20" s="9" t="s">
        <v>84</v>
      </c>
      <c r="Q20" s="7" t="s">
        <v>19</v>
      </c>
      <c r="R20" s="31" t="s">
        <v>92</v>
      </c>
    </row>
    <row r="21" spans="1:32" x14ac:dyDescent="0.2">
      <c r="A21" s="10" t="s">
        <v>124</v>
      </c>
      <c r="B21" s="22" t="s">
        <v>70</v>
      </c>
      <c r="C21" s="126">
        <v>20401.312999999998</v>
      </c>
      <c r="D21" s="126" t="s">
        <v>114</v>
      </c>
      <c r="E21">
        <f t="shared" ref="E21:E84" si="0">+(C21-C$7)/C$8</f>
        <v>-28015.002517856959</v>
      </c>
      <c r="F21">
        <f t="shared" ref="F21:F84" si="1">ROUND(2*E21,0)/2</f>
        <v>-28015</v>
      </c>
      <c r="G21" s="58">
        <f t="shared" ref="G21:G52" si="2">+C21-(C$7+F21*C$8)</f>
        <v>-1.8289999970875215E-3</v>
      </c>
      <c r="O21">
        <f t="shared" ref="O21:O52" si="3">G21</f>
        <v>-1.8289999970875215E-3</v>
      </c>
      <c r="P21">
        <f t="shared" ref="P21:P52" si="4">+$D$11+$D$12*$F21</f>
        <v>8.0077695841913486E-4</v>
      </c>
      <c r="Q21" s="2">
        <f t="shared" ref="Q21:Q84" si="5">+C21-15018.5</f>
        <v>5382.8129999999983</v>
      </c>
      <c r="R21" s="10">
        <v>-0.15838959999382496</v>
      </c>
      <c r="AA21" t="s">
        <v>34</v>
      </c>
      <c r="AF21" t="s">
        <v>30</v>
      </c>
    </row>
    <row r="22" spans="1:32" x14ac:dyDescent="0.2">
      <c r="A22" s="10" t="s">
        <v>129</v>
      </c>
      <c r="B22" s="22" t="s">
        <v>70</v>
      </c>
      <c r="C22" s="126">
        <v>21752.449000000001</v>
      </c>
      <c r="D22" s="126" t="s">
        <v>114</v>
      </c>
      <c r="E22">
        <f t="shared" si="0"/>
        <v>-26154.987655755398</v>
      </c>
      <c r="F22">
        <f t="shared" si="1"/>
        <v>-26155</v>
      </c>
      <c r="G22" s="58">
        <f t="shared" si="2"/>
        <v>8.9670000052137766E-3</v>
      </c>
      <c r="O22">
        <f t="shared" si="3"/>
        <v>8.9670000052137766E-3</v>
      </c>
      <c r="P22">
        <f t="shared" si="4"/>
        <v>6.0522449639748488E-4</v>
      </c>
      <c r="Q22" s="2">
        <f t="shared" si="5"/>
        <v>6733.9490000000005</v>
      </c>
      <c r="R22" s="10">
        <v>-0.15838959999382496</v>
      </c>
      <c r="AC22">
        <v>12</v>
      </c>
      <c r="AD22" t="s">
        <v>31</v>
      </c>
      <c r="AF22" t="s">
        <v>33</v>
      </c>
    </row>
    <row r="23" spans="1:32" x14ac:dyDescent="0.2">
      <c r="A23" s="10" t="s">
        <v>134</v>
      </c>
      <c r="B23" s="22" t="s">
        <v>70</v>
      </c>
      <c r="C23" s="126">
        <v>26092.758000000002</v>
      </c>
      <c r="D23" s="126" t="s">
        <v>114</v>
      </c>
      <c r="E23">
        <f t="shared" si="0"/>
        <v>-20179.986437437514</v>
      </c>
      <c r="F23">
        <f t="shared" si="1"/>
        <v>-20180</v>
      </c>
      <c r="G23" s="58">
        <f t="shared" si="2"/>
        <v>9.8520000028656796E-3</v>
      </c>
      <c r="O23">
        <f t="shared" si="3"/>
        <v>9.8520000028656796E-3</v>
      </c>
      <c r="P23">
        <f t="shared" si="4"/>
        <v>-2.2961503913998798E-5</v>
      </c>
      <c r="Q23" s="2">
        <f t="shared" si="5"/>
        <v>11074.258000000002</v>
      </c>
      <c r="AA23" t="s">
        <v>34</v>
      </c>
      <c r="AF23" t="s">
        <v>30</v>
      </c>
    </row>
    <row r="24" spans="1:32" x14ac:dyDescent="0.2">
      <c r="A24" s="10" t="s">
        <v>139</v>
      </c>
      <c r="B24" s="22" t="s">
        <v>70</v>
      </c>
      <c r="C24" s="126">
        <v>27548.504000000001</v>
      </c>
      <c r="D24" s="126" t="s">
        <v>114</v>
      </c>
      <c r="E24">
        <f t="shared" si="0"/>
        <v>-18175.962271517208</v>
      </c>
      <c r="F24">
        <f t="shared" si="1"/>
        <v>-18176</v>
      </c>
      <c r="G24" s="58">
        <f t="shared" si="2"/>
        <v>2.7406400004110765E-2</v>
      </c>
      <c r="O24">
        <f t="shared" si="3"/>
        <v>2.7406400004110765E-2</v>
      </c>
      <c r="P24">
        <f t="shared" si="4"/>
        <v>-2.3365351138248639E-4</v>
      </c>
      <c r="Q24" s="2">
        <f t="shared" si="5"/>
        <v>12530.004000000001</v>
      </c>
      <c r="R24" s="10">
        <v>-4.6054399994318374E-2</v>
      </c>
      <c r="AA24" t="s">
        <v>34</v>
      </c>
      <c r="AF24" t="s">
        <v>30</v>
      </c>
    </row>
    <row r="25" spans="1:32" x14ac:dyDescent="0.2">
      <c r="A25" s="10" t="s">
        <v>139</v>
      </c>
      <c r="B25" s="22" t="s">
        <v>70</v>
      </c>
      <c r="C25" s="126">
        <v>27564.46</v>
      </c>
      <c r="D25" s="126" t="s">
        <v>114</v>
      </c>
      <c r="E25">
        <f t="shared" si="0"/>
        <v>-18153.996757209479</v>
      </c>
      <c r="F25">
        <f t="shared" si="1"/>
        <v>-18154</v>
      </c>
      <c r="G25" s="58">
        <f t="shared" si="2"/>
        <v>2.3556000014650635E-3</v>
      </c>
      <c r="O25">
        <f t="shared" si="3"/>
        <v>2.3556000014650635E-3</v>
      </c>
      <c r="P25">
        <f t="shared" si="4"/>
        <v>-2.3596649749241987E-4</v>
      </c>
      <c r="Q25" s="2">
        <f t="shared" si="5"/>
        <v>12545.96</v>
      </c>
      <c r="AA25" t="s">
        <v>34</v>
      </c>
      <c r="AF25" t="s">
        <v>30</v>
      </c>
    </row>
    <row r="26" spans="1:32" x14ac:dyDescent="0.2">
      <c r="A26" s="10" t="s">
        <v>139</v>
      </c>
      <c r="B26" s="22" t="s">
        <v>70</v>
      </c>
      <c r="C26" s="126">
        <v>27567.375</v>
      </c>
      <c r="D26" s="126" t="s">
        <v>114</v>
      </c>
      <c r="E26">
        <f t="shared" si="0"/>
        <v>-18149.983879658274</v>
      </c>
      <c r="F26">
        <f t="shared" si="1"/>
        <v>-18150</v>
      </c>
      <c r="G26" s="58">
        <f t="shared" si="2"/>
        <v>1.171000000249478E-2</v>
      </c>
      <c r="O26">
        <f t="shared" si="3"/>
        <v>1.171000000249478E-2</v>
      </c>
      <c r="P26">
        <f t="shared" si="4"/>
        <v>-2.3638704042149863E-4</v>
      </c>
      <c r="Q26" s="2">
        <f t="shared" si="5"/>
        <v>12548.875</v>
      </c>
      <c r="AA26" t="s">
        <v>28</v>
      </c>
      <c r="AF26" t="s">
        <v>30</v>
      </c>
    </row>
    <row r="27" spans="1:32" x14ac:dyDescent="0.2">
      <c r="A27" s="10" t="s">
        <v>139</v>
      </c>
      <c r="B27" s="22" t="s">
        <v>70</v>
      </c>
      <c r="C27" s="126">
        <v>27580.444</v>
      </c>
      <c r="D27" s="126" t="s">
        <v>114</v>
      </c>
      <c r="E27">
        <f t="shared" si="0"/>
        <v>-18131.992697251168</v>
      </c>
      <c r="F27">
        <f t="shared" si="1"/>
        <v>-18132</v>
      </c>
      <c r="G27" s="58">
        <f t="shared" si="2"/>
        <v>5.3048000008857343E-3</v>
      </c>
      <c r="O27">
        <f t="shared" si="3"/>
        <v>5.3048000008857343E-3</v>
      </c>
      <c r="P27">
        <f t="shared" si="4"/>
        <v>-2.3827948360235335E-4</v>
      </c>
      <c r="Q27" s="2">
        <f t="shared" si="5"/>
        <v>12561.944</v>
      </c>
      <c r="R27" s="10">
        <v>-1.9050299997616094E-2</v>
      </c>
    </row>
    <row r="28" spans="1:32" x14ac:dyDescent="0.2">
      <c r="A28" s="10" t="s">
        <v>139</v>
      </c>
      <c r="B28" s="22" t="s">
        <v>70</v>
      </c>
      <c r="C28" s="126">
        <v>27628.373</v>
      </c>
      <c r="D28" s="126" t="s">
        <v>114</v>
      </c>
      <c r="E28">
        <f t="shared" si="0"/>
        <v>-18066.012179874928</v>
      </c>
      <c r="F28">
        <f t="shared" si="1"/>
        <v>-18066</v>
      </c>
      <c r="G28" s="58">
        <f t="shared" si="2"/>
        <v>-8.8475999982620124E-3</v>
      </c>
      <c r="O28">
        <f t="shared" si="3"/>
        <v>-8.8475999982620124E-3</v>
      </c>
      <c r="P28">
        <f t="shared" si="4"/>
        <v>-2.452184419321538E-4</v>
      </c>
      <c r="Q28" s="2">
        <f t="shared" si="5"/>
        <v>12609.873</v>
      </c>
      <c r="R28" s="10">
        <v>-1.8195900003775023E-2</v>
      </c>
    </row>
    <row r="29" spans="1:32" x14ac:dyDescent="0.2">
      <c r="A29" s="10" t="s">
        <v>139</v>
      </c>
      <c r="B29" s="22" t="s">
        <v>70</v>
      </c>
      <c r="C29" s="126">
        <v>27636.367999999999</v>
      </c>
      <c r="D29" s="126" t="s">
        <v>114</v>
      </c>
      <c r="E29">
        <f t="shared" si="0"/>
        <v>-18055.006020004639</v>
      </c>
      <c r="F29">
        <f t="shared" si="1"/>
        <v>-18055</v>
      </c>
      <c r="G29" s="58">
        <f t="shared" si="2"/>
        <v>-4.3729999997594859E-3</v>
      </c>
      <c r="O29">
        <f t="shared" si="3"/>
        <v>-4.3729999997594859E-3</v>
      </c>
      <c r="P29">
        <f t="shared" si="4"/>
        <v>-2.4637493498712065E-4</v>
      </c>
      <c r="Q29" s="2">
        <f t="shared" si="5"/>
        <v>12617.867999999999</v>
      </c>
    </row>
    <row r="30" spans="1:32" x14ac:dyDescent="0.2">
      <c r="A30" s="10" t="s">
        <v>139</v>
      </c>
      <c r="B30" s="22" t="s">
        <v>70</v>
      </c>
      <c r="C30" s="126">
        <v>27652.348999999998</v>
      </c>
      <c r="D30" s="126" t="s">
        <v>114</v>
      </c>
      <c r="E30">
        <f t="shared" si="0"/>
        <v>-18033.006089937466</v>
      </c>
      <c r="F30">
        <f t="shared" si="1"/>
        <v>-18033</v>
      </c>
      <c r="G30" s="58">
        <f t="shared" si="2"/>
        <v>-4.4238000009499956E-3</v>
      </c>
      <c r="O30">
        <f t="shared" si="3"/>
        <v>-4.4238000009499956E-3</v>
      </c>
      <c r="P30">
        <f t="shared" si="4"/>
        <v>-2.4868792109705414E-4</v>
      </c>
      <c r="Q30" s="2">
        <f t="shared" si="5"/>
        <v>12633.848999999998</v>
      </c>
    </row>
    <row r="31" spans="1:32" x14ac:dyDescent="0.2">
      <c r="A31" s="10" t="s">
        <v>139</v>
      </c>
      <c r="B31" s="22" t="s">
        <v>70</v>
      </c>
      <c r="C31" s="126">
        <v>27697.395</v>
      </c>
      <c r="D31" s="126" t="s">
        <v>114</v>
      </c>
      <c r="E31">
        <f t="shared" si="0"/>
        <v>-17970.994397940336</v>
      </c>
      <c r="F31">
        <f t="shared" si="1"/>
        <v>-17971</v>
      </c>
      <c r="G31" s="58">
        <f t="shared" si="2"/>
        <v>4.0694000017538201E-3</v>
      </c>
      <c r="O31">
        <f t="shared" si="3"/>
        <v>4.0694000017538201E-3</v>
      </c>
      <c r="P31">
        <f t="shared" si="4"/>
        <v>-2.5520633649777583E-4</v>
      </c>
      <c r="Q31" s="2">
        <f t="shared" si="5"/>
        <v>12678.895</v>
      </c>
    </row>
    <row r="32" spans="1:32" x14ac:dyDescent="0.2">
      <c r="A32" s="10" t="s">
        <v>139</v>
      </c>
      <c r="B32" s="22" t="s">
        <v>70</v>
      </c>
      <c r="C32" s="126">
        <v>27708.3</v>
      </c>
      <c r="D32" s="126" t="s">
        <v>114</v>
      </c>
      <c r="E32">
        <f t="shared" si="0"/>
        <v>-17955.982243670733</v>
      </c>
      <c r="F32">
        <f t="shared" si="1"/>
        <v>-17956</v>
      </c>
      <c r="G32" s="58">
        <f t="shared" si="2"/>
        <v>1.2898400000267429E-2</v>
      </c>
      <c r="O32">
        <f t="shared" si="3"/>
        <v>1.2898400000267429E-2</v>
      </c>
      <c r="P32">
        <f t="shared" si="4"/>
        <v>-2.5678337248182144E-4</v>
      </c>
      <c r="Q32" s="2">
        <f t="shared" si="5"/>
        <v>12689.8</v>
      </c>
      <c r="AA32" t="s">
        <v>28</v>
      </c>
      <c r="AC32">
        <v>7</v>
      </c>
      <c r="AD32" t="s">
        <v>31</v>
      </c>
      <c r="AF32" t="s">
        <v>33</v>
      </c>
    </row>
    <row r="33" spans="1:32" x14ac:dyDescent="0.2">
      <c r="A33" s="10" t="s">
        <v>166</v>
      </c>
      <c r="B33" s="22" t="s">
        <v>70</v>
      </c>
      <c r="C33" s="126">
        <v>28286.506000000001</v>
      </c>
      <c r="D33" s="126" t="s">
        <v>114</v>
      </c>
      <c r="E33">
        <f t="shared" si="0"/>
        <v>-17160.006299460605</v>
      </c>
      <c r="F33">
        <f t="shared" si="1"/>
        <v>-17160</v>
      </c>
      <c r="G33" s="58">
        <f t="shared" si="2"/>
        <v>-4.5759999957226682E-3</v>
      </c>
      <c r="O33">
        <f t="shared" si="3"/>
        <v>-4.5759999957226682E-3</v>
      </c>
      <c r="P33">
        <f t="shared" si="4"/>
        <v>-3.4047141536850604E-4</v>
      </c>
      <c r="Q33" s="2">
        <f t="shared" si="5"/>
        <v>13268.006000000001</v>
      </c>
      <c r="AA33" t="s">
        <v>28</v>
      </c>
      <c r="AC33">
        <v>7</v>
      </c>
      <c r="AD33" t="s">
        <v>31</v>
      </c>
      <c r="AF33" t="s">
        <v>33</v>
      </c>
    </row>
    <row r="34" spans="1:32" x14ac:dyDescent="0.2">
      <c r="A34" s="10" t="s">
        <v>166</v>
      </c>
      <c r="B34" s="22" t="s">
        <v>70</v>
      </c>
      <c r="C34" s="126">
        <v>28313.396000000001</v>
      </c>
      <c r="D34" s="126" t="s">
        <v>114</v>
      </c>
      <c r="E34">
        <f t="shared" si="0"/>
        <v>-17122.988708602312</v>
      </c>
      <c r="F34">
        <f t="shared" si="1"/>
        <v>-17123</v>
      </c>
      <c r="G34" s="58">
        <f t="shared" si="2"/>
        <v>8.2022000024153385E-3</v>
      </c>
      <c r="O34">
        <f t="shared" si="3"/>
        <v>8.2022000024153385E-3</v>
      </c>
      <c r="P34">
        <f t="shared" si="4"/>
        <v>-3.4436143746248513E-4</v>
      </c>
      <c r="Q34" s="2">
        <f t="shared" si="5"/>
        <v>13294.896000000001</v>
      </c>
      <c r="AA34" t="s">
        <v>28</v>
      </c>
      <c r="AC34">
        <v>8</v>
      </c>
      <c r="AD34" t="s">
        <v>31</v>
      </c>
      <c r="AF34" t="s">
        <v>33</v>
      </c>
    </row>
    <row r="35" spans="1:32" x14ac:dyDescent="0.2">
      <c r="A35" s="10" t="s">
        <v>166</v>
      </c>
      <c r="B35" s="22" t="s">
        <v>70</v>
      </c>
      <c r="C35" s="126">
        <v>28366.415000000001</v>
      </c>
      <c r="D35" s="126" t="s">
        <v>114</v>
      </c>
      <c r="E35">
        <f t="shared" si="0"/>
        <v>-17050.001142603211</v>
      </c>
      <c r="F35">
        <f t="shared" si="1"/>
        <v>-17050</v>
      </c>
      <c r="G35" s="58">
        <f t="shared" si="2"/>
        <v>-8.2999999722233042E-4</v>
      </c>
      <c r="O35">
        <f t="shared" si="3"/>
        <v>-8.2999999722233042E-4</v>
      </c>
      <c r="P35">
        <f t="shared" si="4"/>
        <v>-3.5203634591817346E-4</v>
      </c>
      <c r="Q35" s="2">
        <f t="shared" si="5"/>
        <v>13347.915000000001</v>
      </c>
      <c r="AA35" t="s">
        <v>28</v>
      </c>
      <c r="AC35">
        <v>6</v>
      </c>
      <c r="AD35" t="s">
        <v>31</v>
      </c>
      <c r="AF35" t="s">
        <v>33</v>
      </c>
    </row>
    <row r="36" spans="1:32" x14ac:dyDescent="0.2">
      <c r="A36" s="10" t="s">
        <v>166</v>
      </c>
      <c r="B36" s="22" t="s">
        <v>70</v>
      </c>
      <c r="C36" s="126">
        <v>28374.404999999999</v>
      </c>
      <c r="D36" s="126" t="s">
        <v>114</v>
      </c>
      <c r="E36">
        <f t="shared" si="0"/>
        <v>-17039.001865884813</v>
      </c>
      <c r="F36">
        <f t="shared" si="1"/>
        <v>-17039</v>
      </c>
      <c r="G36" s="58">
        <f t="shared" si="2"/>
        <v>-1.3553999961004592E-3</v>
      </c>
      <c r="O36">
        <f t="shared" si="3"/>
        <v>-1.3553999961004592E-3</v>
      </c>
      <c r="P36">
        <f t="shared" si="4"/>
        <v>-3.5319283897314031E-4</v>
      </c>
      <c r="Q36" s="2">
        <f t="shared" si="5"/>
        <v>13355.904999999999</v>
      </c>
      <c r="AA36" t="s">
        <v>34</v>
      </c>
      <c r="AF36" t="s">
        <v>30</v>
      </c>
    </row>
    <row r="37" spans="1:32" x14ac:dyDescent="0.2">
      <c r="A37" s="10" t="s">
        <v>166</v>
      </c>
      <c r="B37" s="22" t="s">
        <v>70</v>
      </c>
      <c r="C37" s="126">
        <v>28390.382000000001</v>
      </c>
      <c r="D37" s="126" t="s">
        <v>114</v>
      </c>
      <c r="E37">
        <f t="shared" si="0"/>
        <v>-17017.007442339142</v>
      </c>
      <c r="F37">
        <f t="shared" si="1"/>
        <v>-17017</v>
      </c>
      <c r="G37" s="58">
        <f t="shared" si="2"/>
        <v>-5.4061999944678973E-3</v>
      </c>
      <c r="O37">
        <f t="shared" si="3"/>
        <v>-5.4061999944678973E-3</v>
      </c>
      <c r="P37">
        <f t="shared" si="4"/>
        <v>-3.555058250830738E-4</v>
      </c>
      <c r="Q37" s="2">
        <f t="shared" si="5"/>
        <v>13371.882000000001</v>
      </c>
      <c r="AA37" t="s">
        <v>28</v>
      </c>
      <c r="AC37">
        <v>10</v>
      </c>
      <c r="AD37" t="s">
        <v>41</v>
      </c>
      <c r="AF37" t="s">
        <v>43</v>
      </c>
    </row>
    <row r="38" spans="1:32" x14ac:dyDescent="0.2">
      <c r="A38" s="10" t="s">
        <v>166</v>
      </c>
      <c r="B38" s="22" t="s">
        <v>70</v>
      </c>
      <c r="C38" s="126">
        <v>28398.382000000001</v>
      </c>
      <c r="D38" s="126" t="s">
        <v>114</v>
      </c>
      <c r="E38">
        <f t="shared" si="0"/>
        <v>-17005.994399316965</v>
      </c>
      <c r="F38">
        <f t="shared" si="1"/>
        <v>-17006</v>
      </c>
      <c r="G38" s="58">
        <f t="shared" si="2"/>
        <v>4.0684000014152844E-3</v>
      </c>
      <c r="O38">
        <f t="shared" si="3"/>
        <v>4.0684000014152844E-3</v>
      </c>
      <c r="P38">
        <f t="shared" si="4"/>
        <v>-3.5666231813804043E-4</v>
      </c>
      <c r="Q38" s="2">
        <f t="shared" si="5"/>
        <v>13379.882000000001</v>
      </c>
      <c r="AA38" t="s">
        <v>28</v>
      </c>
      <c r="AC38">
        <v>11</v>
      </c>
      <c r="AD38" t="s">
        <v>44</v>
      </c>
      <c r="AF38" t="s">
        <v>43</v>
      </c>
    </row>
    <row r="39" spans="1:32" x14ac:dyDescent="0.2">
      <c r="A39" s="10" t="s">
        <v>166</v>
      </c>
      <c r="B39" s="22" t="s">
        <v>70</v>
      </c>
      <c r="C39" s="126">
        <v>28430.329000000002</v>
      </c>
      <c r="D39" s="126" t="s">
        <v>114</v>
      </c>
      <c r="E39">
        <f t="shared" si="0"/>
        <v>-16962.015188638277</v>
      </c>
      <c r="F39">
        <f t="shared" si="1"/>
        <v>-16962</v>
      </c>
      <c r="G39" s="58">
        <f t="shared" si="2"/>
        <v>-1.103319999674568E-2</v>
      </c>
      <c r="O39">
        <f t="shared" si="3"/>
        <v>-1.103319999674568E-2</v>
      </c>
      <c r="P39">
        <f t="shared" si="4"/>
        <v>-3.6128829035790761E-4</v>
      </c>
      <c r="Q39" s="2">
        <f t="shared" si="5"/>
        <v>13411.829000000002</v>
      </c>
      <c r="AA39" t="s">
        <v>28</v>
      </c>
      <c r="AC39">
        <v>13</v>
      </c>
      <c r="AD39" t="s">
        <v>44</v>
      </c>
      <c r="AF39" t="s">
        <v>43</v>
      </c>
    </row>
    <row r="40" spans="1:32" x14ac:dyDescent="0.2">
      <c r="A40" s="10" t="s">
        <v>185</v>
      </c>
      <c r="B40" s="22" t="s">
        <v>70</v>
      </c>
      <c r="C40" s="126">
        <v>28454.326000000001</v>
      </c>
      <c r="D40" s="126" t="s">
        <v>114</v>
      </c>
      <c r="E40">
        <f t="shared" si="0"/>
        <v>-16928.98018946288</v>
      </c>
      <c r="F40">
        <f t="shared" si="1"/>
        <v>-16929</v>
      </c>
      <c r="G40" s="58">
        <f t="shared" si="2"/>
        <v>1.4390600001206622E-2</v>
      </c>
      <c r="O40">
        <f t="shared" si="3"/>
        <v>1.4390600001206622E-2</v>
      </c>
      <c r="P40">
        <f t="shared" si="4"/>
        <v>-3.6475776952280773E-4</v>
      </c>
      <c r="Q40" s="2">
        <f t="shared" si="5"/>
        <v>13435.826000000001</v>
      </c>
      <c r="AA40" t="s">
        <v>28</v>
      </c>
      <c r="AC40">
        <v>11</v>
      </c>
      <c r="AD40" t="s">
        <v>44</v>
      </c>
      <c r="AF40" t="s">
        <v>43</v>
      </c>
    </row>
    <row r="41" spans="1:32" x14ac:dyDescent="0.2">
      <c r="A41" s="10" t="s">
        <v>185</v>
      </c>
      <c r="B41" s="22" t="s">
        <v>70</v>
      </c>
      <c r="C41" s="126">
        <v>28457.214</v>
      </c>
      <c r="D41" s="126" t="s">
        <v>114</v>
      </c>
      <c r="E41">
        <f t="shared" si="0"/>
        <v>-16925.004480931875</v>
      </c>
      <c r="F41">
        <f t="shared" si="1"/>
        <v>-16925</v>
      </c>
      <c r="G41" s="58">
        <f t="shared" si="2"/>
        <v>-3.254999995988328E-3</v>
      </c>
      <c r="O41">
        <f t="shared" si="3"/>
        <v>-3.254999995988328E-3</v>
      </c>
      <c r="P41">
        <f t="shared" si="4"/>
        <v>-3.6517831245188649E-4</v>
      </c>
      <c r="Q41" s="2">
        <f t="shared" si="5"/>
        <v>13438.714</v>
      </c>
      <c r="AA41" t="s">
        <v>34</v>
      </c>
      <c r="AF41" t="s">
        <v>30</v>
      </c>
    </row>
    <row r="42" spans="1:32" x14ac:dyDescent="0.2">
      <c r="A42" s="10" t="s">
        <v>185</v>
      </c>
      <c r="B42" s="22" t="s">
        <v>70</v>
      </c>
      <c r="C42" s="126">
        <v>28634.457999999999</v>
      </c>
      <c r="D42" s="126" t="s">
        <v>114</v>
      </c>
      <c r="E42">
        <f t="shared" si="0"/>
        <v>-16681.005006254029</v>
      </c>
      <c r="F42">
        <f t="shared" si="1"/>
        <v>-16681</v>
      </c>
      <c r="G42" s="58">
        <f t="shared" si="2"/>
        <v>-3.63659999857191E-3</v>
      </c>
      <c r="O42">
        <f t="shared" si="3"/>
        <v>-3.63659999857191E-3</v>
      </c>
      <c r="P42">
        <f t="shared" si="4"/>
        <v>-3.9083143112569451E-4</v>
      </c>
      <c r="Q42" s="2">
        <f t="shared" si="5"/>
        <v>13615.957999999999</v>
      </c>
      <c r="AA42" t="s">
        <v>28</v>
      </c>
      <c r="AC42">
        <v>14</v>
      </c>
      <c r="AD42" t="s">
        <v>44</v>
      </c>
      <c r="AF42" t="s">
        <v>43</v>
      </c>
    </row>
    <row r="43" spans="1:32" x14ac:dyDescent="0.2">
      <c r="A43" s="10" t="s">
        <v>185</v>
      </c>
      <c r="B43" s="22" t="s">
        <v>70</v>
      </c>
      <c r="C43" s="126">
        <v>28661.338</v>
      </c>
      <c r="D43" s="126" t="s">
        <v>114</v>
      </c>
      <c r="E43">
        <f t="shared" si="0"/>
        <v>-16644.001181699514</v>
      </c>
      <c r="F43">
        <f t="shared" si="1"/>
        <v>-16644</v>
      </c>
      <c r="G43" s="58">
        <f t="shared" si="2"/>
        <v>-8.5839999883319251E-4</v>
      </c>
      <c r="O43">
        <f t="shared" si="3"/>
        <v>-8.5839999883319251E-4</v>
      </c>
      <c r="P43">
        <f t="shared" si="4"/>
        <v>-3.947214532196736E-4</v>
      </c>
      <c r="Q43" s="2">
        <f t="shared" si="5"/>
        <v>13642.838</v>
      </c>
      <c r="AA43" t="s">
        <v>28</v>
      </c>
      <c r="AC43">
        <v>14</v>
      </c>
      <c r="AD43" t="s">
        <v>44</v>
      </c>
      <c r="AF43" t="s">
        <v>43</v>
      </c>
    </row>
    <row r="44" spans="1:32" x14ac:dyDescent="0.2">
      <c r="A44" s="10" t="s">
        <v>185</v>
      </c>
      <c r="B44" s="22" t="s">
        <v>70</v>
      </c>
      <c r="C44" s="126">
        <v>28671.489000000001</v>
      </c>
      <c r="D44" s="126" t="s">
        <v>114</v>
      </c>
      <c r="E44">
        <f t="shared" si="0"/>
        <v>-16630.027006734745</v>
      </c>
      <c r="F44">
        <f t="shared" si="1"/>
        <v>-16630</v>
      </c>
      <c r="G44" s="58">
        <f t="shared" si="2"/>
        <v>-1.9617999998445157E-2</v>
      </c>
      <c r="O44">
        <f t="shared" si="3"/>
        <v>-1.9617999998445157E-2</v>
      </c>
      <c r="P44">
        <f t="shared" si="4"/>
        <v>-3.9619335347144936E-4</v>
      </c>
      <c r="Q44" s="2">
        <f t="shared" si="5"/>
        <v>13652.989000000001</v>
      </c>
      <c r="AA44" t="s">
        <v>28</v>
      </c>
      <c r="AF44" t="s">
        <v>30</v>
      </c>
    </row>
    <row r="45" spans="1:32" x14ac:dyDescent="0.2">
      <c r="A45" s="10" t="s">
        <v>185</v>
      </c>
      <c r="B45" s="22" t="s">
        <v>70</v>
      </c>
      <c r="C45" s="126">
        <v>28690.399000000001</v>
      </c>
      <c r="D45" s="126" t="s">
        <v>114</v>
      </c>
      <c r="E45">
        <f t="shared" si="0"/>
        <v>-16603.994926291074</v>
      </c>
      <c r="F45">
        <f t="shared" si="1"/>
        <v>-16604</v>
      </c>
      <c r="G45" s="58">
        <f t="shared" si="2"/>
        <v>3.6856000042462256E-3</v>
      </c>
      <c r="O45">
        <f t="shared" si="3"/>
        <v>3.6856000042462256E-3</v>
      </c>
      <c r="P45">
        <f t="shared" si="4"/>
        <v>-3.9892688251046159E-4</v>
      </c>
      <c r="Q45" s="2">
        <f t="shared" si="5"/>
        <v>13671.899000000001</v>
      </c>
      <c r="AA45" t="s">
        <v>28</v>
      </c>
      <c r="AC45">
        <v>7</v>
      </c>
      <c r="AD45" t="s">
        <v>31</v>
      </c>
      <c r="AF45" t="s">
        <v>33</v>
      </c>
    </row>
    <row r="46" spans="1:32" x14ac:dyDescent="0.2">
      <c r="A46" s="10" t="s">
        <v>185</v>
      </c>
      <c r="B46" s="22" t="s">
        <v>70</v>
      </c>
      <c r="C46" s="126">
        <v>28695.485000000001</v>
      </c>
      <c r="D46" s="126" t="s">
        <v>114</v>
      </c>
      <c r="E46">
        <f t="shared" si="0"/>
        <v>-16596.993384189725</v>
      </c>
      <c r="F46">
        <f t="shared" si="1"/>
        <v>-16597</v>
      </c>
      <c r="G46" s="58">
        <f t="shared" si="2"/>
        <v>4.8058000029413961E-3</v>
      </c>
      <c r="O46">
        <f t="shared" si="3"/>
        <v>4.8058000029413961E-3</v>
      </c>
      <c r="P46">
        <f t="shared" si="4"/>
        <v>-3.9966283263634969E-4</v>
      </c>
      <c r="Q46" s="2">
        <f t="shared" si="5"/>
        <v>13676.985000000001</v>
      </c>
      <c r="AA46" t="s">
        <v>28</v>
      </c>
      <c r="AC46">
        <v>15</v>
      </c>
      <c r="AD46" t="s">
        <v>48</v>
      </c>
      <c r="AF46" t="s">
        <v>43</v>
      </c>
    </row>
    <row r="47" spans="1:32" x14ac:dyDescent="0.2">
      <c r="A47" s="10" t="s">
        <v>185</v>
      </c>
      <c r="B47" s="22" t="s">
        <v>70</v>
      </c>
      <c r="C47" s="126">
        <v>28698.392</v>
      </c>
      <c r="D47" s="126" t="s">
        <v>114</v>
      </c>
      <c r="E47">
        <f t="shared" si="0"/>
        <v>-16592.991519681542</v>
      </c>
      <c r="F47">
        <f t="shared" si="1"/>
        <v>-16593</v>
      </c>
      <c r="G47" s="58">
        <f t="shared" si="2"/>
        <v>6.1602000023412984E-3</v>
      </c>
      <c r="O47">
        <f t="shared" si="3"/>
        <v>6.1602000023412984E-3</v>
      </c>
      <c r="P47">
        <f t="shared" si="4"/>
        <v>-4.0008337556542845E-4</v>
      </c>
      <c r="Q47" s="2">
        <f t="shared" si="5"/>
        <v>13679.892</v>
      </c>
      <c r="AA47" t="s">
        <v>28</v>
      </c>
      <c r="AC47">
        <v>12</v>
      </c>
      <c r="AD47" t="s">
        <v>48</v>
      </c>
      <c r="AF47" t="s">
        <v>43</v>
      </c>
    </row>
    <row r="48" spans="1:32" x14ac:dyDescent="0.2">
      <c r="A48" s="10" t="s">
        <v>185</v>
      </c>
      <c r="B48" s="22" t="s">
        <v>70</v>
      </c>
      <c r="C48" s="126">
        <v>28778.287</v>
      </c>
      <c r="D48" s="126" t="s">
        <v>114</v>
      </c>
      <c r="E48">
        <f t="shared" si="0"/>
        <v>-16483.005635649435</v>
      </c>
      <c r="F48">
        <f t="shared" si="1"/>
        <v>-16483</v>
      </c>
      <c r="G48" s="58">
        <f t="shared" si="2"/>
        <v>-4.0937999983725604E-3</v>
      </c>
      <c r="O48">
        <f t="shared" si="3"/>
        <v>-4.0937999983725604E-3</v>
      </c>
      <c r="P48">
        <f t="shared" si="4"/>
        <v>-4.1164830611509586E-4</v>
      </c>
      <c r="Q48" s="2">
        <f t="shared" si="5"/>
        <v>13759.787</v>
      </c>
      <c r="AA48" t="s">
        <v>28</v>
      </c>
      <c r="AC48">
        <v>16</v>
      </c>
      <c r="AD48" t="s">
        <v>44</v>
      </c>
      <c r="AF48" t="s">
        <v>43</v>
      </c>
    </row>
    <row r="49" spans="1:32" x14ac:dyDescent="0.2">
      <c r="A49" s="10" t="s">
        <v>185</v>
      </c>
      <c r="B49" s="22" t="s">
        <v>70</v>
      </c>
      <c r="C49" s="126">
        <v>28802.251</v>
      </c>
      <c r="D49" s="126" t="s">
        <v>114</v>
      </c>
      <c r="E49">
        <f t="shared" si="0"/>
        <v>-16450.016065276504</v>
      </c>
      <c r="F49">
        <f t="shared" si="1"/>
        <v>-16450</v>
      </c>
      <c r="G49" s="58">
        <f t="shared" si="2"/>
        <v>-1.1669999996229308E-2</v>
      </c>
      <c r="O49">
        <f t="shared" si="3"/>
        <v>-1.1669999996229308E-2</v>
      </c>
      <c r="P49">
        <f t="shared" si="4"/>
        <v>-4.151177852799962E-4</v>
      </c>
      <c r="Q49" s="2">
        <f t="shared" si="5"/>
        <v>13783.751</v>
      </c>
      <c r="AA49" t="s">
        <v>28</v>
      </c>
      <c r="AC49">
        <v>14</v>
      </c>
      <c r="AD49" t="s">
        <v>44</v>
      </c>
      <c r="AF49" t="s">
        <v>43</v>
      </c>
    </row>
    <row r="50" spans="1:32" x14ac:dyDescent="0.2">
      <c r="A50" s="10" t="s">
        <v>210</v>
      </c>
      <c r="B50" s="22" t="s">
        <v>70</v>
      </c>
      <c r="C50" s="126">
        <v>29291.863000000001</v>
      </c>
      <c r="D50" s="126" t="s">
        <v>114</v>
      </c>
      <c r="E50">
        <f t="shared" si="0"/>
        <v>-15776.001312754723</v>
      </c>
      <c r="F50">
        <f t="shared" si="1"/>
        <v>-15776</v>
      </c>
      <c r="G50" s="58">
        <f t="shared" si="2"/>
        <v>-9.5359999613719992E-4</v>
      </c>
      <c r="O50">
        <f t="shared" si="3"/>
        <v>-9.5359999613719992E-4</v>
      </c>
      <c r="P50">
        <f t="shared" si="4"/>
        <v>-4.859792688297769E-4</v>
      </c>
      <c r="Q50" s="2">
        <f t="shared" si="5"/>
        <v>14273.363000000001</v>
      </c>
      <c r="AA50" t="s">
        <v>28</v>
      </c>
      <c r="AC50">
        <v>13</v>
      </c>
      <c r="AD50" t="s">
        <v>49</v>
      </c>
      <c r="AF50" t="s">
        <v>43</v>
      </c>
    </row>
    <row r="51" spans="1:32" x14ac:dyDescent="0.2">
      <c r="A51" s="10" t="s">
        <v>215</v>
      </c>
      <c r="B51" s="22" t="s">
        <v>70</v>
      </c>
      <c r="C51" s="126">
        <v>32659.51</v>
      </c>
      <c r="D51" s="126" t="s">
        <v>114</v>
      </c>
      <c r="E51">
        <f t="shared" si="0"/>
        <v>-11139.996150941462</v>
      </c>
      <c r="F51">
        <f t="shared" si="1"/>
        <v>-11140</v>
      </c>
      <c r="G51" s="58">
        <f t="shared" si="2"/>
        <v>2.7960000006714836E-3</v>
      </c>
      <c r="O51">
        <f t="shared" si="3"/>
        <v>2.7960000006714836E-3</v>
      </c>
      <c r="P51">
        <f t="shared" si="4"/>
        <v>-9.7338852363212632E-4</v>
      </c>
      <c r="Q51" s="2">
        <f t="shared" si="5"/>
        <v>17641.009999999998</v>
      </c>
      <c r="AA51" t="s">
        <v>28</v>
      </c>
      <c r="AF51" t="s">
        <v>30</v>
      </c>
    </row>
    <row r="52" spans="1:32" x14ac:dyDescent="0.2">
      <c r="A52" s="10" t="s">
        <v>215</v>
      </c>
      <c r="B52" s="22" t="s">
        <v>70</v>
      </c>
      <c r="C52" s="126">
        <v>32688.567999999999</v>
      </c>
      <c r="D52" s="126" t="s">
        <v>114</v>
      </c>
      <c r="E52">
        <f t="shared" si="0"/>
        <v>-11099.994025424157</v>
      </c>
      <c r="F52">
        <f t="shared" si="1"/>
        <v>-11100</v>
      </c>
      <c r="G52" s="58">
        <f t="shared" si="2"/>
        <v>4.3399999995017424E-3</v>
      </c>
      <c r="O52">
        <f t="shared" si="3"/>
        <v>4.3399999995017424E-3</v>
      </c>
      <c r="P52">
        <f t="shared" si="4"/>
        <v>-9.7759395292291453E-4</v>
      </c>
      <c r="Q52" s="2">
        <f t="shared" si="5"/>
        <v>17670.067999999999</v>
      </c>
      <c r="AA52" t="s">
        <v>34</v>
      </c>
      <c r="AF52" t="s">
        <v>30</v>
      </c>
    </row>
    <row r="53" spans="1:32" x14ac:dyDescent="0.2">
      <c r="A53" s="10" t="s">
        <v>221</v>
      </c>
      <c r="B53" s="22" t="s">
        <v>70</v>
      </c>
      <c r="C53" s="126">
        <v>33010.362999999998</v>
      </c>
      <c r="D53" s="126" t="s">
        <v>114</v>
      </c>
      <c r="E53">
        <f t="shared" si="0"/>
        <v>-10657.00125300897</v>
      </c>
      <c r="F53">
        <f t="shared" si="1"/>
        <v>-10657</v>
      </c>
      <c r="G53" s="58">
        <f t="shared" ref="G53:G84" si="6">+C53-(C$7+F53*C$8)</f>
        <v>-9.1020000400021672E-4</v>
      </c>
      <c r="O53">
        <f t="shared" ref="O53:O86" si="7">G53</f>
        <v>-9.1020000400021672E-4</v>
      </c>
      <c r="P53">
        <f t="shared" ref="P53:P86" si="8">+$D$11+$D$12*$F53</f>
        <v>-1.0241690823183935E-3</v>
      </c>
      <c r="Q53" s="2">
        <f t="shared" si="5"/>
        <v>17991.862999999998</v>
      </c>
      <c r="AA53" t="s">
        <v>34</v>
      </c>
      <c r="AF53" t="s">
        <v>30</v>
      </c>
    </row>
    <row r="54" spans="1:32" x14ac:dyDescent="0.2">
      <c r="A54" s="10" t="s">
        <v>221</v>
      </c>
      <c r="B54" s="22" t="s">
        <v>70</v>
      </c>
      <c r="C54" s="126">
        <v>33031.440000000002</v>
      </c>
      <c r="D54" s="126" t="s">
        <v>114</v>
      </c>
      <c r="E54">
        <f t="shared" si="0"/>
        <v>-10627.98601453666</v>
      </c>
      <c r="F54">
        <f t="shared" si="1"/>
        <v>-10628</v>
      </c>
      <c r="G54" s="58">
        <f t="shared" si="6"/>
        <v>1.0159200006455649E-2</v>
      </c>
      <c r="O54">
        <f t="shared" si="7"/>
        <v>1.0159200006455649E-2</v>
      </c>
      <c r="P54">
        <f t="shared" si="8"/>
        <v>-1.0272180185542151E-3</v>
      </c>
      <c r="Q54" s="2">
        <f t="shared" si="5"/>
        <v>18012.940000000002</v>
      </c>
      <c r="AA54" t="s">
        <v>28</v>
      </c>
      <c r="AC54">
        <v>12</v>
      </c>
      <c r="AD54" t="s">
        <v>44</v>
      </c>
      <c r="AF54" t="s">
        <v>43</v>
      </c>
    </row>
    <row r="55" spans="1:32" x14ac:dyDescent="0.2">
      <c r="A55" s="10" t="s">
        <v>227</v>
      </c>
      <c r="B55" s="22" t="s">
        <v>64</v>
      </c>
      <c r="C55" s="126">
        <v>33061.529000000002</v>
      </c>
      <c r="D55" s="126" t="s">
        <v>114</v>
      </c>
      <c r="E55">
        <f t="shared" si="0"/>
        <v>-10586.564583099873</v>
      </c>
      <c r="F55">
        <f t="shared" si="1"/>
        <v>-10586.5</v>
      </c>
      <c r="G55" s="58">
        <f t="shared" si="6"/>
        <v>-4.691389999788953E-2</v>
      </c>
      <c r="O55">
        <f t="shared" si="7"/>
        <v>-4.691389999788953E-2</v>
      </c>
      <c r="P55">
        <f t="shared" si="8"/>
        <v>-1.0315811514434077E-3</v>
      </c>
      <c r="Q55" s="2">
        <f t="shared" si="5"/>
        <v>18043.029000000002</v>
      </c>
      <c r="AA55" t="s">
        <v>28</v>
      </c>
      <c r="AC55">
        <v>15</v>
      </c>
      <c r="AD55" t="s">
        <v>44</v>
      </c>
      <c r="AF55" t="s">
        <v>43</v>
      </c>
    </row>
    <row r="56" spans="1:32" x14ac:dyDescent="0.2">
      <c r="A56" s="10" t="s">
        <v>227</v>
      </c>
      <c r="B56" s="22" t="s">
        <v>70</v>
      </c>
      <c r="C56" s="126">
        <v>33068.480000000003</v>
      </c>
      <c r="D56" s="126" t="s">
        <v>114</v>
      </c>
      <c r="E56">
        <f t="shared" si="0"/>
        <v>-10576.995625343978</v>
      </c>
      <c r="F56">
        <f t="shared" si="1"/>
        <v>-10577</v>
      </c>
      <c r="G56" s="58">
        <f t="shared" si="6"/>
        <v>3.1778000047779642E-3</v>
      </c>
      <c r="O56">
        <f t="shared" si="7"/>
        <v>3.1778000047779642E-3</v>
      </c>
      <c r="P56">
        <f t="shared" si="8"/>
        <v>-1.03257994089997E-3</v>
      </c>
      <c r="Q56" s="2">
        <f t="shared" si="5"/>
        <v>18049.980000000003</v>
      </c>
      <c r="AA56" t="s">
        <v>34</v>
      </c>
      <c r="AF56" t="s">
        <v>30</v>
      </c>
    </row>
    <row r="57" spans="1:32" x14ac:dyDescent="0.2">
      <c r="A57" s="10" t="s">
        <v>233</v>
      </c>
      <c r="B57" s="22" t="s">
        <v>70</v>
      </c>
      <c r="C57" s="126">
        <v>33132.394</v>
      </c>
      <c r="D57" s="126" t="s">
        <v>114</v>
      </c>
      <c r="E57">
        <f t="shared" si="0"/>
        <v>-10489.009671379052</v>
      </c>
      <c r="F57">
        <f t="shared" si="1"/>
        <v>-10489</v>
      </c>
      <c r="G57" s="58">
        <f t="shared" si="6"/>
        <v>-7.0253999947453849E-3</v>
      </c>
      <c r="O57">
        <f t="shared" si="7"/>
        <v>-7.0253999947453849E-3</v>
      </c>
      <c r="P57">
        <f t="shared" si="8"/>
        <v>-1.0418318853397039E-3</v>
      </c>
      <c r="Q57" s="2">
        <f t="shared" si="5"/>
        <v>18113.894</v>
      </c>
      <c r="AA57" t="s">
        <v>28</v>
      </c>
      <c r="AF57" t="s">
        <v>30</v>
      </c>
    </row>
    <row r="58" spans="1:32" x14ac:dyDescent="0.2">
      <c r="A58" s="10" t="s">
        <v>237</v>
      </c>
      <c r="B58" s="22" t="s">
        <v>70</v>
      </c>
      <c r="C58" s="126">
        <v>33416.434999999998</v>
      </c>
      <c r="D58" s="126" t="s">
        <v>114</v>
      </c>
      <c r="E58">
        <f t="shared" si="0"/>
        <v>-10097.990202246276</v>
      </c>
      <c r="F58">
        <f t="shared" si="1"/>
        <v>-10098</v>
      </c>
      <c r="G58" s="58">
        <f t="shared" si="6"/>
        <v>7.1172000025399029E-3</v>
      </c>
      <c r="O58">
        <f t="shared" si="7"/>
        <v>7.1172000025399029E-3</v>
      </c>
      <c r="P58">
        <f t="shared" si="8"/>
        <v>-1.0829399566571584E-3</v>
      </c>
      <c r="Q58" s="2">
        <f t="shared" si="5"/>
        <v>18397.934999999998</v>
      </c>
    </row>
    <row r="59" spans="1:32" x14ac:dyDescent="0.2">
      <c r="A59" s="10" t="s">
        <v>233</v>
      </c>
      <c r="B59" s="22" t="s">
        <v>70</v>
      </c>
      <c r="C59" s="126">
        <v>33437.502999999997</v>
      </c>
      <c r="D59" s="126" t="s">
        <v>114</v>
      </c>
      <c r="E59">
        <f t="shared" si="0"/>
        <v>-10068.987353447372</v>
      </c>
      <c r="F59">
        <f t="shared" si="1"/>
        <v>-10069</v>
      </c>
      <c r="G59" s="58">
        <f t="shared" si="6"/>
        <v>9.1866000002482906E-3</v>
      </c>
      <c r="O59">
        <f t="shared" si="7"/>
        <v>9.1866000002482906E-3</v>
      </c>
      <c r="P59">
        <f t="shared" si="8"/>
        <v>-1.0859888928929798E-3</v>
      </c>
      <c r="Q59" s="2">
        <f t="shared" si="5"/>
        <v>18419.002999999997</v>
      </c>
      <c r="AA59" t="s">
        <v>28</v>
      </c>
      <c r="AC59">
        <v>11</v>
      </c>
      <c r="AD59" t="s">
        <v>54</v>
      </c>
      <c r="AF59" t="s">
        <v>43</v>
      </c>
    </row>
    <row r="60" spans="1:32" x14ac:dyDescent="0.2">
      <c r="A60" s="10" t="s">
        <v>237</v>
      </c>
      <c r="B60" s="22" t="s">
        <v>70</v>
      </c>
      <c r="C60" s="126">
        <v>33437.521000000001</v>
      </c>
      <c r="D60" s="126" t="s">
        <v>114</v>
      </c>
      <c r="E60">
        <f t="shared" si="0"/>
        <v>-10068.962574100568</v>
      </c>
      <c r="F60">
        <f t="shared" si="1"/>
        <v>-10069</v>
      </c>
      <c r="G60" s="58">
        <f t="shared" si="6"/>
        <v>2.7186600003915373E-2</v>
      </c>
      <c r="O60">
        <f t="shared" si="7"/>
        <v>2.7186600003915373E-2</v>
      </c>
      <c r="P60">
        <f t="shared" si="8"/>
        <v>-1.0859888928929798E-3</v>
      </c>
      <c r="Q60" s="2">
        <f t="shared" si="5"/>
        <v>18419.021000000001</v>
      </c>
      <c r="AC60">
        <v>1</v>
      </c>
      <c r="AD60" t="s">
        <v>31</v>
      </c>
      <c r="AF60" t="s">
        <v>33</v>
      </c>
    </row>
    <row r="61" spans="1:32" x14ac:dyDescent="0.2">
      <c r="A61" s="10" t="s">
        <v>237</v>
      </c>
      <c r="B61" s="22" t="s">
        <v>70</v>
      </c>
      <c r="C61" s="126">
        <v>33440.406999999999</v>
      </c>
      <c r="D61" s="126" t="s">
        <v>114</v>
      </c>
      <c r="E61">
        <f t="shared" si="0"/>
        <v>-10064.989618830319</v>
      </c>
      <c r="F61">
        <f t="shared" si="1"/>
        <v>-10065</v>
      </c>
      <c r="G61" s="58">
        <f t="shared" si="6"/>
        <v>7.5409999990370125E-3</v>
      </c>
      <c r="O61">
        <f t="shared" si="7"/>
        <v>7.5409999990370125E-3</v>
      </c>
      <c r="P61">
        <f t="shared" si="8"/>
        <v>-1.0864094358220585E-3</v>
      </c>
      <c r="Q61" s="2">
        <f t="shared" si="5"/>
        <v>18421.906999999999</v>
      </c>
      <c r="AA61" t="s">
        <v>34</v>
      </c>
      <c r="AF61" t="s">
        <v>30</v>
      </c>
    </row>
    <row r="62" spans="1:32" x14ac:dyDescent="0.2">
      <c r="A62" s="10" t="s">
        <v>233</v>
      </c>
      <c r="B62" s="22" t="s">
        <v>70</v>
      </c>
      <c r="C62" s="126">
        <v>33753.493999999999</v>
      </c>
      <c r="D62" s="126" t="s">
        <v>114</v>
      </c>
      <c r="E62">
        <f t="shared" si="0"/>
        <v>-9633.9845437447693</v>
      </c>
      <c r="F62">
        <f t="shared" si="1"/>
        <v>-9634</v>
      </c>
      <c r="G62" s="58">
        <f t="shared" si="6"/>
        <v>1.1227599999983795E-2</v>
      </c>
      <c r="O62">
        <f t="shared" si="7"/>
        <v>1.1227599999983795E-2</v>
      </c>
      <c r="P62">
        <f t="shared" si="8"/>
        <v>-1.1317229364303011E-3</v>
      </c>
      <c r="Q62" s="2">
        <f t="shared" si="5"/>
        <v>18734.993999999999</v>
      </c>
      <c r="AA62" t="s">
        <v>34</v>
      </c>
      <c r="AB62" t="s">
        <v>33</v>
      </c>
      <c r="AF62" t="s">
        <v>30</v>
      </c>
    </row>
    <row r="63" spans="1:32" x14ac:dyDescent="0.2">
      <c r="A63" s="10" t="s">
        <v>249</v>
      </c>
      <c r="B63" s="22" t="s">
        <v>70</v>
      </c>
      <c r="C63" s="126">
        <v>33753.51</v>
      </c>
      <c r="D63" s="126" t="s">
        <v>114</v>
      </c>
      <c r="E63">
        <f t="shared" si="0"/>
        <v>-9633.9625176587197</v>
      </c>
      <c r="F63">
        <f t="shared" si="1"/>
        <v>-9634</v>
      </c>
      <c r="G63" s="58">
        <f t="shared" si="6"/>
        <v>2.7227600003243424E-2</v>
      </c>
      <c r="O63">
        <f t="shared" si="7"/>
        <v>2.7227600003243424E-2</v>
      </c>
      <c r="P63">
        <f t="shared" si="8"/>
        <v>-1.1317229364303011E-3</v>
      </c>
      <c r="Q63" s="2">
        <f t="shared" si="5"/>
        <v>18735.010000000002</v>
      </c>
      <c r="AA63" t="s">
        <v>34</v>
      </c>
      <c r="AB63" t="s">
        <v>58</v>
      </c>
      <c r="AF63" t="s">
        <v>30</v>
      </c>
    </row>
    <row r="64" spans="1:32" x14ac:dyDescent="0.2">
      <c r="A64" s="10" t="s">
        <v>249</v>
      </c>
      <c r="B64" s="22" t="s">
        <v>70</v>
      </c>
      <c r="C64" s="126">
        <v>33833.402000000002</v>
      </c>
      <c r="D64" s="126" t="s">
        <v>114</v>
      </c>
      <c r="E64">
        <f t="shared" si="0"/>
        <v>-9523.9807635177476</v>
      </c>
      <c r="F64">
        <f t="shared" si="1"/>
        <v>-9524</v>
      </c>
      <c r="G64" s="58">
        <f t="shared" si="6"/>
        <v>1.3973600005556364E-2</v>
      </c>
      <c r="O64">
        <f t="shared" si="7"/>
        <v>1.3973600005556364E-2</v>
      </c>
      <c r="P64">
        <f t="shared" si="8"/>
        <v>-1.1432878669799687E-3</v>
      </c>
      <c r="Q64" s="2">
        <f t="shared" si="5"/>
        <v>18814.902000000002</v>
      </c>
      <c r="AA64" t="s">
        <v>34</v>
      </c>
      <c r="AB64" t="s">
        <v>58</v>
      </c>
      <c r="AF64" t="s">
        <v>30</v>
      </c>
    </row>
    <row r="65" spans="1:32" x14ac:dyDescent="0.2">
      <c r="A65" s="10" t="s">
        <v>254</v>
      </c>
      <c r="B65" s="22" t="s">
        <v>70</v>
      </c>
      <c r="C65" s="126">
        <v>34120.332000000002</v>
      </c>
      <c r="D65" s="126" t="s">
        <v>114</v>
      </c>
      <c r="E65">
        <f t="shared" si="0"/>
        <v>-9128.9842092235831</v>
      </c>
      <c r="F65">
        <f t="shared" si="1"/>
        <v>-9129</v>
      </c>
      <c r="G65" s="58">
        <f t="shared" si="6"/>
        <v>1.147060000221245E-2</v>
      </c>
      <c r="O65">
        <f t="shared" si="7"/>
        <v>1.147060000221245E-2</v>
      </c>
      <c r="P65">
        <f t="shared" si="8"/>
        <v>-1.1848164812265018E-3</v>
      </c>
      <c r="Q65" s="2">
        <f t="shared" si="5"/>
        <v>19101.832000000002</v>
      </c>
      <c r="AA65" t="s">
        <v>34</v>
      </c>
      <c r="AB65" t="s">
        <v>33</v>
      </c>
      <c r="AF65" t="s">
        <v>30</v>
      </c>
    </row>
    <row r="66" spans="1:32" x14ac:dyDescent="0.2">
      <c r="A66" s="10" t="s">
        <v>254</v>
      </c>
      <c r="B66" s="22" t="s">
        <v>70</v>
      </c>
      <c r="C66" s="126">
        <v>34125.411</v>
      </c>
      <c r="D66" s="126" t="s">
        <v>114</v>
      </c>
      <c r="E66">
        <f t="shared" si="0"/>
        <v>-9121.9923035348802</v>
      </c>
      <c r="F66">
        <f t="shared" si="1"/>
        <v>-9122</v>
      </c>
      <c r="G66" s="58">
        <f t="shared" si="6"/>
        <v>5.5907999994815327E-3</v>
      </c>
      <c r="O66">
        <f t="shared" si="7"/>
        <v>5.5907999994815327E-3</v>
      </c>
      <c r="P66">
        <f t="shared" si="8"/>
        <v>-1.1855524313523899E-3</v>
      </c>
      <c r="Q66" s="2">
        <f t="shared" si="5"/>
        <v>19106.911</v>
      </c>
      <c r="AA66" t="s">
        <v>34</v>
      </c>
      <c r="AB66" t="s">
        <v>58</v>
      </c>
      <c r="AF66" t="s">
        <v>30</v>
      </c>
    </row>
    <row r="67" spans="1:32" x14ac:dyDescent="0.2">
      <c r="A67" s="10" t="s">
        <v>254</v>
      </c>
      <c r="B67" s="22" t="s">
        <v>70</v>
      </c>
      <c r="C67" s="126">
        <v>34133.409</v>
      </c>
      <c r="D67" s="126" t="s">
        <v>114</v>
      </c>
      <c r="E67">
        <f t="shared" si="0"/>
        <v>-9110.9820137734605</v>
      </c>
      <c r="F67">
        <f t="shared" si="1"/>
        <v>-9111</v>
      </c>
      <c r="G67" s="58">
        <f t="shared" si="6"/>
        <v>1.3065400002233218E-2</v>
      </c>
      <c r="O67">
        <f t="shared" si="7"/>
        <v>1.3065400002233218E-2</v>
      </c>
      <c r="P67">
        <f t="shared" si="8"/>
        <v>-1.1867089244073565E-3</v>
      </c>
      <c r="Q67" s="2">
        <f t="shared" si="5"/>
        <v>19114.909</v>
      </c>
      <c r="AA67" t="s">
        <v>34</v>
      </c>
      <c r="AB67" t="s">
        <v>33</v>
      </c>
      <c r="AF67" t="s">
        <v>30</v>
      </c>
    </row>
    <row r="68" spans="1:32" x14ac:dyDescent="0.2">
      <c r="A68" s="10" t="s">
        <v>261</v>
      </c>
      <c r="B68" s="22" t="s">
        <v>70</v>
      </c>
      <c r="C68" s="126">
        <v>34451.569000000003</v>
      </c>
      <c r="D68" s="126" t="s">
        <v>114</v>
      </c>
      <c r="E68">
        <f t="shared" si="0"/>
        <v>-8672.9932927814662</v>
      </c>
      <c r="F68">
        <f t="shared" si="1"/>
        <v>-8673</v>
      </c>
      <c r="G68" s="58">
        <f t="shared" si="6"/>
        <v>4.8722000065026805E-3</v>
      </c>
      <c r="O68">
        <f t="shared" si="7"/>
        <v>4.8722000065026805E-3</v>
      </c>
      <c r="P68">
        <f t="shared" si="8"/>
        <v>-1.2327583751414869E-3</v>
      </c>
      <c r="Q68" s="2">
        <f t="shared" si="5"/>
        <v>19433.069000000003</v>
      </c>
      <c r="AA68" t="s">
        <v>34</v>
      </c>
      <c r="AB68" t="s">
        <v>58</v>
      </c>
      <c r="AF68" t="s">
        <v>30</v>
      </c>
    </row>
    <row r="69" spans="1:32" x14ac:dyDescent="0.2">
      <c r="A69" s="10" t="s">
        <v>261</v>
      </c>
      <c r="B69" s="22" t="s">
        <v>70</v>
      </c>
      <c r="C69" s="126">
        <v>34454.474999999999</v>
      </c>
      <c r="D69" s="126" t="s">
        <v>114</v>
      </c>
      <c r="E69">
        <f t="shared" si="0"/>
        <v>-8668.9928049036662</v>
      </c>
      <c r="F69">
        <f t="shared" si="1"/>
        <v>-8669</v>
      </c>
      <c r="G69" s="58">
        <f t="shared" si="6"/>
        <v>5.2265999984228984E-3</v>
      </c>
      <c r="O69">
        <f t="shared" si="7"/>
        <v>5.2265999984228984E-3</v>
      </c>
      <c r="P69">
        <f t="shared" si="8"/>
        <v>-1.2331789180705659E-3</v>
      </c>
      <c r="Q69" s="2">
        <f t="shared" si="5"/>
        <v>19435.974999999999</v>
      </c>
      <c r="AA69" t="s">
        <v>34</v>
      </c>
      <c r="AB69" t="s">
        <v>33</v>
      </c>
      <c r="AF69" t="s">
        <v>30</v>
      </c>
    </row>
    <row r="70" spans="1:32" x14ac:dyDescent="0.2">
      <c r="A70" s="10" t="s">
        <v>261</v>
      </c>
      <c r="B70" s="22" t="s">
        <v>70</v>
      </c>
      <c r="C70" s="126">
        <v>34478.445</v>
      </c>
      <c r="D70" s="126" t="s">
        <v>114</v>
      </c>
      <c r="E70">
        <f t="shared" si="0"/>
        <v>-8635.9949747484661</v>
      </c>
      <c r="F70">
        <f t="shared" si="1"/>
        <v>-8636</v>
      </c>
      <c r="G70" s="58">
        <f t="shared" si="6"/>
        <v>3.6504000017885119E-3</v>
      </c>
      <c r="O70">
        <f t="shared" si="7"/>
        <v>3.6504000017885119E-3</v>
      </c>
      <c r="P70">
        <f t="shared" si="8"/>
        <v>-1.2366483972354662E-3</v>
      </c>
      <c r="Q70" s="2">
        <f t="shared" si="5"/>
        <v>19459.945</v>
      </c>
      <c r="AA70" t="s">
        <v>34</v>
      </c>
      <c r="AB70" t="s">
        <v>58</v>
      </c>
      <c r="AF70" t="s">
        <v>30</v>
      </c>
    </row>
    <row r="71" spans="1:32" x14ac:dyDescent="0.2">
      <c r="A71" s="10" t="s">
        <v>261</v>
      </c>
      <c r="B71" s="22" t="s">
        <v>70</v>
      </c>
      <c r="C71" s="126">
        <v>34481.356</v>
      </c>
      <c r="D71" s="126" t="s">
        <v>114</v>
      </c>
      <c r="E71">
        <f t="shared" si="0"/>
        <v>-8631.9876037187714</v>
      </c>
      <c r="F71">
        <f t="shared" si="1"/>
        <v>-8632</v>
      </c>
      <c r="G71" s="58">
        <f t="shared" si="6"/>
        <v>9.0047999983653426E-3</v>
      </c>
      <c r="O71">
        <f t="shared" si="7"/>
        <v>9.0047999983653426E-3</v>
      </c>
      <c r="P71">
        <f t="shared" si="8"/>
        <v>-1.237068940164545E-3</v>
      </c>
      <c r="Q71" s="2">
        <f t="shared" si="5"/>
        <v>19462.856</v>
      </c>
      <c r="AA71" t="s">
        <v>34</v>
      </c>
      <c r="AB71" t="s">
        <v>33</v>
      </c>
      <c r="AF71" t="s">
        <v>30</v>
      </c>
    </row>
    <row r="72" spans="1:32" x14ac:dyDescent="0.2">
      <c r="A72" s="10" t="s">
        <v>273</v>
      </c>
      <c r="B72" s="22" t="s">
        <v>70</v>
      </c>
      <c r="C72" s="126">
        <v>34519.853999999999</v>
      </c>
      <c r="D72" s="126" t="s">
        <v>114</v>
      </c>
      <c r="E72">
        <f t="shared" si="0"/>
        <v>-8578.9900874352988</v>
      </c>
      <c r="F72">
        <f t="shared" si="1"/>
        <v>-8579</v>
      </c>
      <c r="G72" s="58">
        <f t="shared" si="6"/>
        <v>7.2006000045803376E-3</v>
      </c>
      <c r="O72">
        <f t="shared" si="7"/>
        <v>7.2006000045803376E-3</v>
      </c>
      <c r="P72">
        <f t="shared" si="8"/>
        <v>-1.2426411339748393E-3</v>
      </c>
      <c r="Q72" s="2">
        <f t="shared" si="5"/>
        <v>19501.353999999999</v>
      </c>
      <c r="AA72" t="s">
        <v>34</v>
      </c>
      <c r="AB72" t="s">
        <v>58</v>
      </c>
      <c r="AF72" t="s">
        <v>30</v>
      </c>
    </row>
    <row r="73" spans="1:32" x14ac:dyDescent="0.2">
      <c r="A73" s="10" t="s">
        <v>118</v>
      </c>
      <c r="B73" s="22" t="s">
        <v>70</v>
      </c>
      <c r="C73" s="126">
        <v>34872.883000000002</v>
      </c>
      <c r="D73" s="126" t="s">
        <v>114</v>
      </c>
      <c r="E73">
        <f t="shared" si="0"/>
        <v>-8092.9996418007704</v>
      </c>
      <c r="F73">
        <f t="shared" si="1"/>
        <v>-8093</v>
      </c>
      <c r="G73" s="58">
        <f t="shared" si="6"/>
        <v>2.6020000223070383E-4</v>
      </c>
      <c r="O73">
        <f t="shared" si="7"/>
        <v>2.6020000223070383E-4</v>
      </c>
      <c r="P73">
        <f t="shared" si="8"/>
        <v>-1.2937370998579157E-3</v>
      </c>
      <c r="Q73" s="2">
        <f t="shared" si="5"/>
        <v>19854.383000000002</v>
      </c>
    </row>
    <row r="74" spans="1:32" x14ac:dyDescent="0.2">
      <c r="A74" s="10" t="s">
        <v>279</v>
      </c>
      <c r="B74" s="22" t="s">
        <v>70</v>
      </c>
      <c r="C74" s="126">
        <v>35197.597999999998</v>
      </c>
      <c r="D74" s="126" t="s">
        <v>114</v>
      </c>
      <c r="E74">
        <f t="shared" si="0"/>
        <v>-7645.9871086824896</v>
      </c>
      <c r="F74">
        <f t="shared" si="1"/>
        <v>-7646</v>
      </c>
      <c r="G74" s="58">
        <f t="shared" si="6"/>
        <v>9.3644000007770956E-3</v>
      </c>
      <c r="O74">
        <f t="shared" si="7"/>
        <v>9.3644000007770956E-3</v>
      </c>
      <c r="P74">
        <f t="shared" si="8"/>
        <v>-1.3407327721824734E-3</v>
      </c>
      <c r="Q74" s="2">
        <f t="shared" si="5"/>
        <v>20179.097999999998</v>
      </c>
    </row>
    <row r="75" spans="1:32" x14ac:dyDescent="0.2">
      <c r="A75" s="10" t="s">
        <v>279</v>
      </c>
      <c r="B75" s="22" t="s">
        <v>70</v>
      </c>
      <c r="C75" s="126">
        <v>35219.39</v>
      </c>
      <c r="D75" s="126" t="s">
        <v>114</v>
      </c>
      <c r="E75">
        <f t="shared" si="0"/>
        <v>-7615.9875794900772</v>
      </c>
      <c r="F75">
        <f t="shared" si="1"/>
        <v>-7616</v>
      </c>
      <c r="G75" s="58">
        <f t="shared" si="6"/>
        <v>9.0224000014131889E-3</v>
      </c>
      <c r="O75">
        <f t="shared" si="7"/>
        <v>9.0224000014131889E-3</v>
      </c>
      <c r="P75">
        <f t="shared" si="8"/>
        <v>-1.3438868441505646E-3</v>
      </c>
      <c r="Q75" s="2">
        <f t="shared" si="5"/>
        <v>20200.89</v>
      </c>
      <c r="AA75" t="s">
        <v>62</v>
      </c>
      <c r="AC75">
        <v>13</v>
      </c>
      <c r="AD75" t="s">
        <v>63</v>
      </c>
      <c r="AF75" t="s">
        <v>43</v>
      </c>
    </row>
    <row r="76" spans="1:32" x14ac:dyDescent="0.2">
      <c r="A76" s="10" t="s">
        <v>279</v>
      </c>
      <c r="B76" s="22" t="s">
        <v>70</v>
      </c>
      <c r="C76" s="126">
        <v>35240.436999999998</v>
      </c>
      <c r="D76" s="126" t="s">
        <v>114</v>
      </c>
      <c r="E76">
        <f t="shared" si="0"/>
        <v>-7587.0136399291086</v>
      </c>
      <c r="F76">
        <f t="shared" si="1"/>
        <v>-7587</v>
      </c>
      <c r="G76" s="58">
        <f t="shared" si="6"/>
        <v>-9.9082000015187077E-3</v>
      </c>
      <c r="O76">
        <f t="shared" si="7"/>
        <v>-9.9082000015187077E-3</v>
      </c>
      <c r="P76">
        <f t="shared" si="8"/>
        <v>-1.346935780386386E-3</v>
      </c>
      <c r="Q76" s="2">
        <f t="shared" si="5"/>
        <v>20221.936999999998</v>
      </c>
      <c r="AA76" t="s">
        <v>28</v>
      </c>
      <c r="AC76">
        <v>16</v>
      </c>
      <c r="AD76" t="s">
        <v>44</v>
      </c>
      <c r="AF76" t="s">
        <v>43</v>
      </c>
    </row>
    <row r="77" spans="1:32" x14ac:dyDescent="0.2">
      <c r="A77" s="10" t="s">
        <v>287</v>
      </c>
      <c r="B77" s="22" t="s">
        <v>70</v>
      </c>
      <c r="C77" s="126">
        <v>35599.305999999997</v>
      </c>
      <c r="D77" s="126" t="s">
        <v>114</v>
      </c>
      <c r="E77">
        <f t="shared" si="0"/>
        <v>-7092.9836728883947</v>
      </c>
      <c r="F77">
        <f t="shared" si="1"/>
        <v>-7093</v>
      </c>
      <c r="G77" s="58">
        <f t="shared" si="6"/>
        <v>1.186020000022836E-2</v>
      </c>
      <c r="O77">
        <f t="shared" si="7"/>
        <v>1.186020000022836E-2</v>
      </c>
      <c r="P77">
        <f t="shared" si="8"/>
        <v>-1.3988728321276201E-3</v>
      </c>
      <c r="Q77" s="2">
        <f t="shared" si="5"/>
        <v>20580.805999999997</v>
      </c>
    </row>
    <row r="78" spans="1:32" ht="12.75" customHeight="1" x14ac:dyDescent="0.2">
      <c r="A78" s="10" t="s">
        <v>290</v>
      </c>
      <c r="B78" s="22" t="s">
        <v>70</v>
      </c>
      <c r="C78" s="126">
        <v>35933.455000000002</v>
      </c>
      <c r="D78" s="126" t="s">
        <v>114</v>
      </c>
      <c r="E78">
        <f t="shared" si="0"/>
        <v>-6632.9840087862003</v>
      </c>
      <c r="F78">
        <f t="shared" si="1"/>
        <v>-6633</v>
      </c>
      <c r="G78" s="58">
        <f t="shared" si="6"/>
        <v>1.1616200004937127E-2</v>
      </c>
      <c r="O78">
        <f t="shared" si="7"/>
        <v>1.1616200004937127E-2</v>
      </c>
      <c r="P78">
        <f t="shared" si="8"/>
        <v>-1.447235268971684E-3</v>
      </c>
      <c r="Q78" s="2">
        <f t="shared" si="5"/>
        <v>20914.955000000002</v>
      </c>
    </row>
    <row r="79" spans="1:32" x14ac:dyDescent="0.2">
      <c r="A79" s="10" t="s">
        <v>295</v>
      </c>
      <c r="B79" s="22" t="s">
        <v>70</v>
      </c>
      <c r="C79" s="126">
        <v>35962.512000000002</v>
      </c>
      <c r="D79" s="126" t="s">
        <v>114</v>
      </c>
      <c r="E79">
        <f t="shared" si="0"/>
        <v>-6592.9832598992743</v>
      </c>
      <c r="F79">
        <f t="shared" si="1"/>
        <v>-6593</v>
      </c>
      <c r="G79" s="58">
        <f t="shared" si="6"/>
        <v>1.2160200007201638E-2</v>
      </c>
      <c r="O79">
        <f t="shared" si="7"/>
        <v>1.2160200007201638E-2</v>
      </c>
      <c r="P79">
        <f t="shared" si="8"/>
        <v>-1.4514406982624722E-3</v>
      </c>
      <c r="Q79" s="2">
        <f t="shared" si="5"/>
        <v>20944.012000000002</v>
      </c>
    </row>
    <row r="80" spans="1:32" x14ac:dyDescent="0.2">
      <c r="A80" s="10" t="s">
        <v>290</v>
      </c>
      <c r="B80" s="22" t="s">
        <v>70</v>
      </c>
      <c r="C80" s="126">
        <v>36074.383000000002</v>
      </c>
      <c r="D80" s="126" t="s">
        <v>114</v>
      </c>
      <c r="E80">
        <f t="shared" si="0"/>
        <v>-6438.9782429075267</v>
      </c>
      <c r="F80">
        <f t="shared" si="1"/>
        <v>-6439</v>
      </c>
      <c r="G80" s="58">
        <f t="shared" si="6"/>
        <v>1.5804599999682978E-2</v>
      </c>
      <c r="O80">
        <f t="shared" si="7"/>
        <v>1.5804599999682978E-2</v>
      </c>
      <c r="P80">
        <f t="shared" si="8"/>
        <v>-1.4676316010320068E-3</v>
      </c>
      <c r="Q80" s="2">
        <f t="shared" si="5"/>
        <v>21055.883000000002</v>
      </c>
    </row>
    <row r="81" spans="1:18" x14ac:dyDescent="0.2">
      <c r="A81" s="10" t="s">
        <v>295</v>
      </c>
      <c r="B81" s="22" t="s">
        <v>70</v>
      </c>
      <c r="C81" s="126">
        <v>36307.540999999997</v>
      </c>
      <c r="D81" s="126" t="s">
        <v>114</v>
      </c>
      <c r="E81">
        <f t="shared" si="0"/>
        <v>-6118.005857286932</v>
      </c>
      <c r="F81">
        <f t="shared" si="1"/>
        <v>-6118</v>
      </c>
      <c r="G81" s="58">
        <f t="shared" si="6"/>
        <v>-4.254799998307135E-3</v>
      </c>
      <c r="O81">
        <f t="shared" si="7"/>
        <v>-4.254799998307135E-3</v>
      </c>
      <c r="P81">
        <f t="shared" si="8"/>
        <v>-1.5013801710905819E-3</v>
      </c>
      <c r="Q81" s="2">
        <f t="shared" si="5"/>
        <v>21289.040999999997</v>
      </c>
    </row>
    <row r="82" spans="1:18" x14ac:dyDescent="0.2">
      <c r="A82" s="10" t="s">
        <v>295</v>
      </c>
      <c r="B82" s="22" t="s">
        <v>70</v>
      </c>
      <c r="C82" s="126">
        <v>36556.707999999999</v>
      </c>
      <c r="D82" s="126" t="s">
        <v>114</v>
      </c>
      <c r="E82">
        <f t="shared" si="0"/>
        <v>-5774.9949959485757</v>
      </c>
      <c r="F82">
        <f t="shared" si="1"/>
        <v>-5775</v>
      </c>
      <c r="G82" s="58">
        <f t="shared" si="6"/>
        <v>3.6350000009406358E-3</v>
      </c>
      <c r="O82">
        <f t="shared" si="7"/>
        <v>3.6350000009406358E-3</v>
      </c>
      <c r="P82">
        <f t="shared" si="8"/>
        <v>-1.5374417272590903E-3</v>
      </c>
      <c r="Q82" s="2">
        <f t="shared" si="5"/>
        <v>21538.207999999999</v>
      </c>
    </row>
    <row r="83" spans="1:18" x14ac:dyDescent="0.2">
      <c r="A83" s="10" t="s">
        <v>306</v>
      </c>
      <c r="B83" s="22" t="s">
        <v>70</v>
      </c>
      <c r="C83" s="126">
        <v>36727.411999999997</v>
      </c>
      <c r="D83" s="126" t="s">
        <v>114</v>
      </c>
      <c r="E83">
        <f t="shared" si="0"/>
        <v>-5539.9986839413605</v>
      </c>
      <c r="F83">
        <f t="shared" si="1"/>
        <v>-5540</v>
      </c>
      <c r="G83" s="58">
        <f t="shared" si="6"/>
        <v>9.5599999622208998E-4</v>
      </c>
      <c r="O83">
        <f t="shared" si="7"/>
        <v>9.5599999622208998E-4</v>
      </c>
      <c r="P83">
        <f t="shared" si="8"/>
        <v>-1.5621486243424709E-3</v>
      </c>
      <c r="Q83" s="2">
        <f t="shared" si="5"/>
        <v>21708.911999999997</v>
      </c>
    </row>
    <row r="84" spans="1:18" x14ac:dyDescent="0.2">
      <c r="A84" s="10" t="s">
        <v>295</v>
      </c>
      <c r="B84" s="22" t="s">
        <v>70</v>
      </c>
      <c r="C84" s="126">
        <v>37016.557999999997</v>
      </c>
      <c r="D84" s="126" t="s">
        <v>114</v>
      </c>
      <c r="E84">
        <f t="shared" si="0"/>
        <v>-5141.9515167300524</v>
      </c>
      <c r="F84">
        <f t="shared" si="1"/>
        <v>-5142</v>
      </c>
      <c r="G84" s="58">
        <f t="shared" si="6"/>
        <v>3.5218799996073358E-2</v>
      </c>
      <c r="O84">
        <f t="shared" si="7"/>
        <v>3.5218799996073358E-2</v>
      </c>
      <c r="P84">
        <f t="shared" si="8"/>
        <v>-1.6039926457858131E-3</v>
      </c>
      <c r="Q84" s="2">
        <f t="shared" si="5"/>
        <v>21998.057999999997</v>
      </c>
    </row>
    <row r="85" spans="1:18" x14ac:dyDescent="0.2">
      <c r="A85" s="10" t="s">
        <v>295</v>
      </c>
      <c r="B85" s="22" t="s">
        <v>70</v>
      </c>
      <c r="C85" s="126">
        <v>37353.599999999999</v>
      </c>
      <c r="D85" s="126" t="s">
        <v>114</v>
      </c>
      <c r="E85">
        <f t="shared" ref="E85:E148" si="9">+(C85-C$7)/C$8</f>
        <v>-4677.9692609449676</v>
      </c>
      <c r="F85">
        <f t="shared" ref="F85:F148" si="10">ROUND(2*E85,0)/2</f>
        <v>-4678</v>
      </c>
      <c r="G85" s="58">
        <f t="shared" ref="G85:G86" si="11">+C85-(C$7+F85*C$8)</f>
        <v>2.232920000096783E-2</v>
      </c>
      <c r="O85">
        <f t="shared" si="7"/>
        <v>2.232920000096783E-2</v>
      </c>
      <c r="P85">
        <f t="shared" si="8"/>
        <v>-1.6527756255589562E-3</v>
      </c>
      <c r="Q85" s="2">
        <f t="shared" ref="Q85:Q148" si="12">+C85-15018.5</f>
        <v>22335.1</v>
      </c>
    </row>
    <row r="86" spans="1:18" x14ac:dyDescent="0.2">
      <c r="A86" s="10" t="s">
        <v>317</v>
      </c>
      <c r="B86" s="22" t="s">
        <v>70</v>
      </c>
      <c r="C86" s="126">
        <v>40334.770199999999</v>
      </c>
      <c r="D86" s="126" t="s">
        <v>114</v>
      </c>
      <c r="E86">
        <f t="shared" si="9"/>
        <v>-573.99980231587654</v>
      </c>
      <c r="F86">
        <f t="shared" si="10"/>
        <v>-574</v>
      </c>
      <c r="G86" s="58">
        <f t="shared" si="11"/>
        <v>1.4360000204760581E-4</v>
      </c>
      <c r="O86">
        <f t="shared" si="7"/>
        <v>1.4360000204760581E-4</v>
      </c>
      <c r="P86">
        <f t="shared" si="8"/>
        <v>-2.0842526707938228E-3</v>
      </c>
      <c r="Q86" s="2">
        <f t="shared" si="12"/>
        <v>25316.270199999999</v>
      </c>
    </row>
    <row r="87" spans="1:18" x14ac:dyDescent="0.2">
      <c r="A87" t="s">
        <v>32</v>
      </c>
      <c r="C87" s="25">
        <v>40725.421000000002</v>
      </c>
      <c r="D87" s="25"/>
      <c r="E87">
        <f t="shared" si="9"/>
        <v>-36.218043934877748</v>
      </c>
      <c r="F87">
        <f t="shared" si="10"/>
        <v>-36</v>
      </c>
      <c r="O87">
        <f>+C$11+C$12*F87</f>
        <v>7.6866031517022161E-3</v>
      </c>
      <c r="Q87" s="2">
        <f t="shared" si="12"/>
        <v>25706.921000000002</v>
      </c>
    </row>
    <row r="88" spans="1:18" x14ac:dyDescent="0.2">
      <c r="A88" t="s">
        <v>29</v>
      </c>
      <c r="B88" s="6"/>
      <c r="C88" s="25">
        <v>40725.421000000002</v>
      </c>
      <c r="D88" s="25"/>
      <c r="E88">
        <f t="shared" si="9"/>
        <v>-36.218043934877748</v>
      </c>
      <c r="F88">
        <f t="shared" si="10"/>
        <v>-36</v>
      </c>
      <c r="O88">
        <f>+C$11+C$12*F88</f>
        <v>7.6866031517022161E-3</v>
      </c>
      <c r="Q88" s="2">
        <f t="shared" si="12"/>
        <v>25706.921000000002</v>
      </c>
    </row>
    <row r="89" spans="1:18" x14ac:dyDescent="0.2">
      <c r="A89" s="15" t="s">
        <v>35</v>
      </c>
      <c r="C89" s="25">
        <v>40740.834300000002</v>
      </c>
      <c r="D89" s="25"/>
      <c r="E89">
        <f t="shared" si="9"/>
        <v>-14.999626933161966</v>
      </c>
      <c r="F89">
        <f t="shared" si="10"/>
        <v>-15</v>
      </c>
      <c r="G89">
        <f>+C89-(C$7+F89*C$8)</f>
        <v>2.7100000443169847E-4</v>
      </c>
      <c r="N89">
        <f>+G89</f>
        <v>2.7100000443169847E-4</v>
      </c>
      <c r="O89">
        <f>+C$11+C$12*F89</f>
        <v>7.6934584721422786E-3</v>
      </c>
      <c r="Q89" s="2">
        <f t="shared" si="12"/>
        <v>25722.334300000002</v>
      </c>
    </row>
    <row r="90" spans="1:18" ht="12.75" customHeight="1" x14ac:dyDescent="0.2">
      <c r="A90" s="15" t="s">
        <v>36</v>
      </c>
      <c r="B90" s="6"/>
      <c r="C90" s="25">
        <v>40748.7785</v>
      </c>
      <c r="D90" s="25"/>
      <c r="E90">
        <f t="shared" si="9"/>
        <v>-4.0633998860670406</v>
      </c>
      <c r="F90">
        <f t="shared" si="10"/>
        <v>-4</v>
      </c>
      <c r="O90">
        <f>+C$11+C$12*F90</f>
        <v>7.6970493542775492E-3</v>
      </c>
      <c r="Q90" s="2">
        <f t="shared" si="12"/>
        <v>25730.2785</v>
      </c>
    </row>
    <row r="91" spans="1:18" ht="12.75" customHeight="1" x14ac:dyDescent="0.2">
      <c r="A91" s="10" t="s">
        <v>327</v>
      </c>
      <c r="B91" s="22" t="s">
        <v>70</v>
      </c>
      <c r="C91" s="126">
        <v>40748.825100000002</v>
      </c>
      <c r="D91" s="126" t="s">
        <v>94</v>
      </c>
      <c r="E91">
        <f t="shared" si="9"/>
        <v>-3.9992489104608069</v>
      </c>
      <c r="F91">
        <f t="shared" si="10"/>
        <v>-4</v>
      </c>
      <c r="G91" s="58">
        <f>+C91-(C$7+F91*C$8)</f>
        <v>5.4560000717174262E-4</v>
      </c>
      <c r="O91">
        <f>G91</f>
        <v>5.4560000717174262E-4</v>
      </c>
      <c r="P91">
        <f>+$D$11+$D$12*$F91</f>
        <v>-2.1441800381875541E-3</v>
      </c>
      <c r="Q91" s="2">
        <f t="shared" si="12"/>
        <v>25730.325100000002</v>
      </c>
    </row>
    <row r="92" spans="1:18" ht="12.75" customHeight="1" x14ac:dyDescent="0.2">
      <c r="A92" s="15" t="s">
        <v>36</v>
      </c>
      <c r="B92" s="6" t="s">
        <v>64</v>
      </c>
      <c r="C92" s="25">
        <v>40749.190900000001</v>
      </c>
      <c r="D92" s="25"/>
      <c r="E92">
        <f t="shared" si="9"/>
        <v>-3.4956775182723296</v>
      </c>
      <c r="F92">
        <f t="shared" si="10"/>
        <v>-3.5</v>
      </c>
      <c r="G92">
        <f>+C92-(C$7+F92*C$8)</f>
        <v>3.1398999999510124E-3</v>
      </c>
      <c r="L92">
        <f>+G92</f>
        <v>3.1398999999510124E-3</v>
      </c>
      <c r="O92">
        <f>+C$11+C$12*F92</f>
        <v>7.6972125761927889E-3</v>
      </c>
      <c r="Q92" s="2">
        <f t="shared" si="12"/>
        <v>25730.690900000001</v>
      </c>
    </row>
    <row r="93" spans="1:18" x14ac:dyDescent="0.2">
      <c r="A93" s="10" t="s">
        <v>327</v>
      </c>
      <c r="B93" s="22" t="s">
        <v>64</v>
      </c>
      <c r="C93" s="126">
        <v>40749.192000000003</v>
      </c>
      <c r="D93" s="126" t="s">
        <v>94</v>
      </c>
      <c r="E93">
        <f t="shared" si="9"/>
        <v>-3.4941632248549692</v>
      </c>
      <c r="F93">
        <f t="shared" si="10"/>
        <v>-3.5</v>
      </c>
      <c r="G93" s="58">
        <f>+C93-(C$7+F93*C$8)</f>
        <v>4.2399000012665056E-3</v>
      </c>
      <c r="O93">
        <f>G93</f>
        <v>4.2399000012665056E-3</v>
      </c>
      <c r="P93">
        <f>+$D$11+$D$12*$F93</f>
        <v>-2.1442326060536893E-3</v>
      </c>
      <c r="Q93" s="2">
        <f t="shared" si="12"/>
        <v>25730.692000000003</v>
      </c>
    </row>
    <row r="94" spans="1:18" x14ac:dyDescent="0.2">
      <c r="A94" s="15" t="s">
        <v>16</v>
      </c>
      <c r="C94" s="25">
        <v>40751.730199999998</v>
      </c>
      <c r="D94" s="25" t="s">
        <v>18</v>
      </c>
      <c r="E94">
        <f t="shared" si="9"/>
        <v>0</v>
      </c>
      <c r="F94">
        <f t="shared" si="10"/>
        <v>0</v>
      </c>
      <c r="G94">
        <f>+C94-(C$7+F94*C$8)</f>
        <v>0</v>
      </c>
      <c r="H94">
        <f>+G94</f>
        <v>0</v>
      </c>
      <c r="O94">
        <f t="shared" ref="O94:O125" si="13">+C$11+C$12*F94</f>
        <v>7.6983551295994662E-3</v>
      </c>
      <c r="Q94" s="2">
        <f t="shared" si="12"/>
        <v>25733.230199999998</v>
      </c>
      <c r="R94" s="10">
        <v>0.1384087999977055</v>
      </c>
    </row>
    <row r="95" spans="1:18" x14ac:dyDescent="0.2">
      <c r="A95" s="16" t="s">
        <v>50</v>
      </c>
      <c r="B95" s="14"/>
      <c r="C95" s="25">
        <v>40780.404399999999</v>
      </c>
      <c r="D95" s="25">
        <v>2.0000000000000001E-4</v>
      </c>
      <c r="E95">
        <f t="shared" si="9"/>
        <v>39.473774778316105</v>
      </c>
      <c r="F95">
        <f t="shared" si="10"/>
        <v>39.5</v>
      </c>
      <c r="O95">
        <f t="shared" si="13"/>
        <v>7.7112496609033935E-3</v>
      </c>
      <c r="Q95" s="2">
        <f t="shared" si="12"/>
        <v>25761.904399999999</v>
      </c>
    </row>
    <row r="96" spans="1:18" x14ac:dyDescent="0.2">
      <c r="A96" s="16" t="s">
        <v>50</v>
      </c>
      <c r="B96" s="14"/>
      <c r="C96" s="25">
        <v>40783.310899999997</v>
      </c>
      <c r="D96" s="25">
        <v>1E-3</v>
      </c>
      <c r="E96">
        <f t="shared" si="9"/>
        <v>43.474950971307187</v>
      </c>
      <c r="F96">
        <f t="shared" si="10"/>
        <v>43.5</v>
      </c>
      <c r="O96">
        <f t="shared" si="13"/>
        <v>7.7125554362253096E-3</v>
      </c>
      <c r="Q96" s="2">
        <f t="shared" si="12"/>
        <v>25764.810899999997</v>
      </c>
    </row>
    <row r="97" spans="1:17" x14ac:dyDescent="0.2">
      <c r="A97" s="16" t="s">
        <v>75</v>
      </c>
      <c r="B97" s="14"/>
      <c r="C97" s="25">
        <v>41445.453099999999</v>
      </c>
      <c r="D97" s="25" t="s">
        <v>76</v>
      </c>
      <c r="E97">
        <f t="shared" si="9"/>
        <v>955.0000178961958</v>
      </c>
      <c r="F97">
        <f t="shared" si="10"/>
        <v>955</v>
      </c>
      <c r="G97">
        <f t="shared" ref="G97:G128" si="14">+C97-(C$7+F97*C$8)</f>
        <v>1.2999997125007212E-5</v>
      </c>
      <c r="L97">
        <f>G97</f>
        <v>1.2999997125007212E-5</v>
      </c>
      <c r="O97">
        <f t="shared" si="13"/>
        <v>8.0101089877070673E-3</v>
      </c>
      <c r="Q97" s="2">
        <f t="shared" si="12"/>
        <v>26426.953099999999</v>
      </c>
    </row>
    <row r="98" spans="1:17" x14ac:dyDescent="0.2">
      <c r="A98" s="16" t="s">
        <v>75</v>
      </c>
      <c r="B98" s="14"/>
      <c r="C98" s="25">
        <v>41464.340499999998</v>
      </c>
      <c r="D98" s="25" t="s">
        <v>76</v>
      </c>
      <c r="E98">
        <f t="shared" si="9"/>
        <v>981.00098649332904</v>
      </c>
      <c r="F98">
        <f t="shared" si="10"/>
        <v>981</v>
      </c>
      <c r="G98">
        <f t="shared" si="14"/>
        <v>7.1659999957773834E-4</v>
      </c>
      <c r="L98">
        <f>G98</f>
        <v>7.1659999957773834E-4</v>
      </c>
      <c r="O98">
        <f t="shared" si="13"/>
        <v>8.0185965272995263E-3</v>
      </c>
      <c r="Q98" s="2">
        <f t="shared" si="12"/>
        <v>26445.840499999998</v>
      </c>
    </row>
    <row r="99" spans="1:17" x14ac:dyDescent="0.2">
      <c r="A99" s="16" t="s">
        <v>75</v>
      </c>
      <c r="B99" s="14"/>
      <c r="C99" s="25">
        <v>41469.425499999998</v>
      </c>
      <c r="D99" s="25" t="s">
        <v>76</v>
      </c>
      <c r="E99">
        <f t="shared" si="9"/>
        <v>988.0011519642992</v>
      </c>
      <c r="F99">
        <f t="shared" si="10"/>
        <v>988</v>
      </c>
      <c r="G99">
        <f t="shared" si="14"/>
        <v>8.3679999806918204E-4</v>
      </c>
      <c r="L99">
        <f>G99</f>
        <v>8.3679999806918204E-4</v>
      </c>
      <c r="O99">
        <f t="shared" si="13"/>
        <v>8.0208816341128808E-3</v>
      </c>
      <c r="Q99" s="2">
        <f t="shared" si="12"/>
        <v>26450.925499999998</v>
      </c>
    </row>
    <row r="100" spans="1:17" x14ac:dyDescent="0.2">
      <c r="A100" s="15" t="s">
        <v>37</v>
      </c>
      <c r="C100" s="127">
        <v>41918.351000000002</v>
      </c>
      <c r="D100" s="25"/>
      <c r="E100">
        <f t="shared" si="9"/>
        <v>1606.0056326208594</v>
      </c>
      <c r="F100">
        <f t="shared" si="10"/>
        <v>1606</v>
      </c>
      <c r="G100">
        <f t="shared" si="14"/>
        <v>4.0916000070865266E-3</v>
      </c>
      <c r="K100">
        <f>+G100</f>
        <v>4.0916000070865266E-3</v>
      </c>
      <c r="O100">
        <f t="shared" si="13"/>
        <v>8.2226239213490041E-3</v>
      </c>
      <c r="Q100" s="2">
        <f t="shared" si="12"/>
        <v>26899.851000000002</v>
      </c>
    </row>
    <row r="101" spans="1:17" x14ac:dyDescent="0.2">
      <c r="A101" s="15" t="s">
        <v>38</v>
      </c>
      <c r="C101" s="25">
        <v>42202.38</v>
      </c>
      <c r="D101" s="25"/>
      <c r="E101">
        <f t="shared" si="9"/>
        <v>1997.0085821891</v>
      </c>
      <c r="F101">
        <f t="shared" si="10"/>
        <v>1997</v>
      </c>
      <c r="G101">
        <f t="shared" si="14"/>
        <v>6.2342000019270927E-3</v>
      </c>
      <c r="K101">
        <f>+G101</f>
        <v>6.2342000019270927E-3</v>
      </c>
      <c r="O101">
        <f t="shared" si="13"/>
        <v>8.3502634590663562E-3</v>
      </c>
      <c r="Q101" s="2">
        <f t="shared" si="12"/>
        <v>27183.879999999997</v>
      </c>
    </row>
    <row r="102" spans="1:17" x14ac:dyDescent="0.2">
      <c r="A102" s="15" t="s">
        <v>38</v>
      </c>
      <c r="C102" s="25">
        <v>42223.440999999999</v>
      </c>
      <c r="D102" s="25"/>
      <c r="E102">
        <f t="shared" si="9"/>
        <v>2026.0017945753614</v>
      </c>
      <c r="F102">
        <f t="shared" si="10"/>
        <v>2026</v>
      </c>
      <c r="G102">
        <f t="shared" si="14"/>
        <v>1.3036000018473715E-3</v>
      </c>
      <c r="K102">
        <f>+G102</f>
        <v>1.3036000018473715E-3</v>
      </c>
      <c r="O102">
        <f t="shared" si="13"/>
        <v>8.3597303301502536E-3</v>
      </c>
      <c r="Q102" s="2">
        <f t="shared" si="12"/>
        <v>27204.940999999999</v>
      </c>
    </row>
    <row r="103" spans="1:17" x14ac:dyDescent="0.2">
      <c r="A103" s="15" t="s">
        <v>38</v>
      </c>
      <c r="C103" s="25">
        <v>42255.406999999999</v>
      </c>
      <c r="D103" s="25"/>
      <c r="E103">
        <f t="shared" si="9"/>
        <v>2070.0071612312267</v>
      </c>
      <c r="F103">
        <f t="shared" si="10"/>
        <v>2070</v>
      </c>
      <c r="G103">
        <f t="shared" si="14"/>
        <v>5.2020000002812594E-3</v>
      </c>
      <c r="K103">
        <f>+G103</f>
        <v>5.2020000002812594E-3</v>
      </c>
      <c r="O103">
        <f t="shared" si="13"/>
        <v>8.3740938586913359E-3</v>
      </c>
      <c r="Q103" s="2">
        <f t="shared" si="12"/>
        <v>27236.906999999999</v>
      </c>
    </row>
    <row r="104" spans="1:17" x14ac:dyDescent="0.2">
      <c r="A104" s="15" t="s">
        <v>39</v>
      </c>
      <c r="C104" s="25">
        <v>42571.394</v>
      </c>
      <c r="D104" s="25"/>
      <c r="E104">
        <f t="shared" si="9"/>
        <v>2505.0044644123177</v>
      </c>
      <c r="F104">
        <f t="shared" si="10"/>
        <v>2505</v>
      </c>
      <c r="G104">
        <f t="shared" si="14"/>
        <v>3.2429999992018566E-3</v>
      </c>
      <c r="K104">
        <f>+G104</f>
        <v>3.2429999992018566E-3</v>
      </c>
      <c r="O104">
        <f t="shared" si="13"/>
        <v>8.5160969249497721E-3</v>
      </c>
      <c r="Q104" s="2">
        <f t="shared" si="12"/>
        <v>27552.894</v>
      </c>
    </row>
    <row r="105" spans="1:17" x14ac:dyDescent="0.2">
      <c r="A105" s="15" t="s">
        <v>40</v>
      </c>
      <c r="C105" s="25">
        <v>42908.445500000002</v>
      </c>
      <c r="D105" s="25"/>
      <c r="E105">
        <f t="shared" si="9"/>
        <v>2968.999798185991</v>
      </c>
      <c r="F105">
        <f t="shared" si="10"/>
        <v>2969</v>
      </c>
      <c r="G105">
        <f t="shared" si="14"/>
        <v>-1.4659999578725547E-4</v>
      </c>
      <c r="L105">
        <f>+G105</f>
        <v>-1.4659999578725547E-4</v>
      </c>
      <c r="O105">
        <f t="shared" si="13"/>
        <v>8.6675668622921039E-3</v>
      </c>
      <c r="Q105" s="2">
        <f t="shared" si="12"/>
        <v>27889.945500000002</v>
      </c>
    </row>
    <row r="106" spans="1:17" x14ac:dyDescent="0.2">
      <c r="A106" s="15" t="s">
        <v>42</v>
      </c>
      <c r="C106" s="25">
        <v>43260.752</v>
      </c>
      <c r="D106" s="25"/>
      <c r="E106">
        <f t="shared" si="9"/>
        <v>3453.9956283725751</v>
      </c>
      <c r="F106">
        <f t="shared" si="10"/>
        <v>3454</v>
      </c>
      <c r="G106">
        <f t="shared" si="14"/>
        <v>-3.1755999953020364E-3</v>
      </c>
      <c r="I106">
        <f>+G106</f>
        <v>-3.1755999953020364E-3</v>
      </c>
      <c r="O106">
        <f t="shared" si="13"/>
        <v>8.8258921200744991E-3</v>
      </c>
      <c r="Q106" s="2">
        <f t="shared" si="12"/>
        <v>28242.252</v>
      </c>
    </row>
    <row r="107" spans="1:17" x14ac:dyDescent="0.2">
      <c r="A107" s="15" t="s">
        <v>42</v>
      </c>
      <c r="C107" s="25">
        <v>43260.767</v>
      </c>
      <c r="D107" s="25"/>
      <c r="E107">
        <f t="shared" si="9"/>
        <v>3454.0162778282411</v>
      </c>
      <c r="F107">
        <f t="shared" si="10"/>
        <v>3454</v>
      </c>
      <c r="G107">
        <f t="shared" si="14"/>
        <v>1.1824400004115887E-2</v>
      </c>
      <c r="I107">
        <f>+G107</f>
        <v>1.1824400004115887E-2</v>
      </c>
      <c r="O107">
        <f t="shared" si="13"/>
        <v>8.8258921200744991E-3</v>
      </c>
      <c r="Q107" s="2">
        <f t="shared" si="12"/>
        <v>28242.267</v>
      </c>
    </row>
    <row r="108" spans="1:17" x14ac:dyDescent="0.2">
      <c r="A108" s="15" t="s">
        <v>42</v>
      </c>
      <c r="C108" s="25">
        <v>43281.811999999998</v>
      </c>
      <c r="D108" s="25"/>
      <c r="E108">
        <f t="shared" si="9"/>
        <v>3482.9874641284537</v>
      </c>
      <c r="F108">
        <f t="shared" si="10"/>
        <v>3483</v>
      </c>
      <c r="G108">
        <f t="shared" si="14"/>
        <v>-9.1061999992234632E-3</v>
      </c>
      <c r="I108">
        <f>+G108</f>
        <v>-9.1061999992234632E-3</v>
      </c>
      <c r="O108">
        <f t="shared" si="13"/>
        <v>8.8353589911583947E-3</v>
      </c>
      <c r="Q108" s="2">
        <f t="shared" si="12"/>
        <v>28263.311999999998</v>
      </c>
    </row>
    <row r="109" spans="1:17" x14ac:dyDescent="0.2">
      <c r="A109" s="15" t="s">
        <v>42</v>
      </c>
      <c r="C109" s="25">
        <v>43701.682000000001</v>
      </c>
      <c r="D109" s="25"/>
      <c r="E109">
        <f t="shared" si="9"/>
        <v>4060.993260843652</v>
      </c>
      <c r="F109">
        <f t="shared" si="10"/>
        <v>4061</v>
      </c>
      <c r="G109">
        <f t="shared" si="14"/>
        <v>-4.8953999939840287E-3</v>
      </c>
      <c r="I109">
        <f>+G109</f>
        <v>-4.8953999939840287E-3</v>
      </c>
      <c r="O109">
        <f t="shared" si="13"/>
        <v>9.0240435251753518E-3</v>
      </c>
      <c r="Q109" s="2">
        <f t="shared" si="12"/>
        <v>28683.182000000001</v>
      </c>
    </row>
    <row r="110" spans="1:17" x14ac:dyDescent="0.2">
      <c r="A110" s="15" t="s">
        <v>45</v>
      </c>
      <c r="C110" s="25">
        <v>44010.41</v>
      </c>
      <c r="D110" s="25"/>
      <c r="E110">
        <f t="shared" si="9"/>
        <v>4485.9976041124974</v>
      </c>
      <c r="F110">
        <f t="shared" si="10"/>
        <v>4486</v>
      </c>
      <c r="G110">
        <f t="shared" si="14"/>
        <v>-1.7403999954694882E-3</v>
      </c>
      <c r="L110">
        <f>+G110</f>
        <v>-1.7403999954694882E-3</v>
      </c>
      <c r="O110">
        <f t="shared" si="13"/>
        <v>9.1627821531289969E-3</v>
      </c>
      <c r="Q110" s="2">
        <f t="shared" si="12"/>
        <v>28991.910000000003</v>
      </c>
    </row>
    <row r="111" spans="1:17" x14ac:dyDescent="0.2">
      <c r="A111" s="15" t="s">
        <v>42</v>
      </c>
      <c r="C111" s="25">
        <v>44022.754999999997</v>
      </c>
      <c r="D111" s="25"/>
      <c r="E111">
        <f t="shared" si="9"/>
        <v>4502.9921061260866</v>
      </c>
      <c r="F111">
        <f t="shared" si="10"/>
        <v>4503</v>
      </c>
      <c r="G111">
        <f t="shared" si="14"/>
        <v>-5.7342000000062399E-3</v>
      </c>
      <c r="I111">
        <f>+G111</f>
        <v>-5.7342000000062399E-3</v>
      </c>
      <c r="O111">
        <f t="shared" si="13"/>
        <v>9.1683316982471424E-3</v>
      </c>
      <c r="Q111" s="2">
        <f t="shared" si="12"/>
        <v>29004.254999999997</v>
      </c>
    </row>
    <row r="112" spans="1:17" x14ac:dyDescent="0.2">
      <c r="A112" s="15" t="s">
        <v>42</v>
      </c>
      <c r="C112" s="25">
        <v>44038.748</v>
      </c>
      <c r="D112" s="25"/>
      <c r="E112">
        <f t="shared" si="9"/>
        <v>4525.0085557577995</v>
      </c>
      <c r="F112">
        <f t="shared" si="10"/>
        <v>4525</v>
      </c>
      <c r="G112">
        <f t="shared" si="14"/>
        <v>6.2150000012479722E-3</v>
      </c>
      <c r="I112">
        <f>+G112</f>
        <v>6.2150000012479722E-3</v>
      </c>
      <c r="O112">
        <f t="shared" si="13"/>
        <v>9.1755134625176836E-3</v>
      </c>
      <c r="Q112" s="2">
        <f t="shared" si="12"/>
        <v>29020.248</v>
      </c>
    </row>
    <row r="113" spans="1:17" x14ac:dyDescent="0.2">
      <c r="A113" s="15" t="s">
        <v>46</v>
      </c>
      <c r="C113" s="25">
        <v>44371.423000000003</v>
      </c>
      <c r="D113" s="25"/>
      <c r="E113">
        <f t="shared" si="9"/>
        <v>4982.979066683155</v>
      </c>
      <c r="F113">
        <f t="shared" si="10"/>
        <v>4983</v>
      </c>
      <c r="G113">
        <f t="shared" si="14"/>
        <v>-1.5206199997919612E-2</v>
      </c>
      <c r="N113">
        <f>+G113</f>
        <v>-1.5206199997919612E-2</v>
      </c>
      <c r="O113">
        <f t="shared" si="13"/>
        <v>9.3250247368771404E-3</v>
      </c>
      <c r="Q113" s="2">
        <f t="shared" si="12"/>
        <v>29352.923000000003</v>
      </c>
    </row>
    <row r="114" spans="1:17" x14ac:dyDescent="0.2">
      <c r="A114" s="15" t="s">
        <v>47</v>
      </c>
      <c r="C114" s="25">
        <v>44371.438999999998</v>
      </c>
      <c r="D114" s="25"/>
      <c r="E114">
        <f t="shared" si="9"/>
        <v>4983.0010927691937</v>
      </c>
      <c r="F114">
        <f t="shared" si="10"/>
        <v>4983</v>
      </c>
      <c r="G114">
        <f t="shared" si="14"/>
        <v>7.9379999806405976E-4</v>
      </c>
      <c r="K114">
        <f>+G114</f>
        <v>7.9379999806405976E-4</v>
      </c>
      <c r="O114">
        <f t="shared" si="13"/>
        <v>9.3250247368771404E-3</v>
      </c>
      <c r="Q114" s="2">
        <f t="shared" si="12"/>
        <v>29352.938999999998</v>
      </c>
    </row>
    <row r="115" spans="1:17" x14ac:dyDescent="0.2">
      <c r="A115" s="15" t="s">
        <v>42</v>
      </c>
      <c r="C115" s="25">
        <v>44399.766000000003</v>
      </c>
      <c r="D115" s="25"/>
      <c r="E115">
        <f t="shared" si="9"/>
        <v>5021.9969014803528</v>
      </c>
      <c r="F115">
        <f t="shared" si="10"/>
        <v>5022</v>
      </c>
      <c r="G115">
        <f t="shared" si="14"/>
        <v>-2.2507999965455383E-3</v>
      </c>
      <c r="I115">
        <f>+G115</f>
        <v>-2.2507999965455383E-3</v>
      </c>
      <c r="O115">
        <f t="shared" si="13"/>
        <v>9.3377560462658288E-3</v>
      </c>
      <c r="Q115" s="2">
        <f t="shared" si="12"/>
        <v>29381.266000000003</v>
      </c>
    </row>
    <row r="116" spans="1:17" x14ac:dyDescent="0.2">
      <c r="A116" s="15" t="s">
        <v>42</v>
      </c>
      <c r="C116" s="25">
        <v>44402.665999999997</v>
      </c>
      <c r="D116" s="25"/>
      <c r="E116">
        <f t="shared" si="9"/>
        <v>5025.9891295758835</v>
      </c>
      <c r="F116">
        <f t="shared" si="10"/>
        <v>5026</v>
      </c>
      <c r="G116">
        <f t="shared" si="14"/>
        <v>-7.8963999985717237E-3</v>
      </c>
      <c r="I116">
        <f>+G116</f>
        <v>-7.8963999985717237E-3</v>
      </c>
      <c r="O116">
        <f t="shared" si="13"/>
        <v>9.3390618215877449E-3</v>
      </c>
      <c r="Q116" s="2">
        <f t="shared" si="12"/>
        <v>29384.165999999997</v>
      </c>
    </row>
    <row r="117" spans="1:17" x14ac:dyDescent="0.2">
      <c r="A117" s="15" t="s">
        <v>42</v>
      </c>
      <c r="C117" s="25">
        <v>44431.724000000002</v>
      </c>
      <c r="D117" s="25"/>
      <c r="E117">
        <f t="shared" si="9"/>
        <v>5065.9912550931931</v>
      </c>
      <c r="F117">
        <f t="shared" si="10"/>
        <v>5066</v>
      </c>
      <c r="G117">
        <f t="shared" si="14"/>
        <v>-6.3523999997414649E-3</v>
      </c>
      <c r="I117">
        <f>+G117</f>
        <v>-6.3523999997414649E-3</v>
      </c>
      <c r="O117">
        <f t="shared" si="13"/>
        <v>9.3521195748069112E-3</v>
      </c>
      <c r="Q117" s="2">
        <f t="shared" si="12"/>
        <v>29413.224000000002</v>
      </c>
    </row>
    <row r="118" spans="1:17" x14ac:dyDescent="0.2">
      <c r="A118" s="15" t="s">
        <v>42</v>
      </c>
      <c r="C118" s="25">
        <v>44731.718999999997</v>
      </c>
      <c r="D118" s="25"/>
      <c r="E118">
        <f t="shared" si="9"/>
        <v>5478.9734852729443</v>
      </c>
      <c r="F118">
        <f t="shared" si="10"/>
        <v>5479</v>
      </c>
      <c r="G118">
        <f t="shared" si="14"/>
        <v>-1.9260599998233374E-2</v>
      </c>
      <c r="I118">
        <f>+G118</f>
        <v>-1.9260599998233374E-2</v>
      </c>
      <c r="O118">
        <f t="shared" si="13"/>
        <v>9.4869408767948062E-3</v>
      </c>
      <c r="Q118" s="2">
        <f t="shared" si="12"/>
        <v>29713.218999999997</v>
      </c>
    </row>
    <row r="119" spans="1:17" x14ac:dyDescent="0.2">
      <c r="A119" s="15" t="s">
        <v>42</v>
      </c>
      <c r="C119" s="25">
        <v>44731.726000000002</v>
      </c>
      <c r="D119" s="25"/>
      <c r="E119">
        <f t="shared" si="9"/>
        <v>5478.9831216855955</v>
      </c>
      <c r="F119">
        <f t="shared" si="10"/>
        <v>5479</v>
      </c>
      <c r="G119">
        <f t="shared" si="14"/>
        <v>-1.2260599993169308E-2</v>
      </c>
      <c r="I119">
        <f>+G119</f>
        <v>-1.2260599993169308E-2</v>
      </c>
      <c r="O119">
        <f t="shared" si="13"/>
        <v>9.4869408767948062E-3</v>
      </c>
      <c r="Q119" s="2">
        <f t="shared" si="12"/>
        <v>29713.226000000002</v>
      </c>
    </row>
    <row r="120" spans="1:17" x14ac:dyDescent="0.2">
      <c r="A120" s="15" t="s">
        <v>46</v>
      </c>
      <c r="C120" s="25">
        <v>44732.453999999998</v>
      </c>
      <c r="D120" s="25"/>
      <c r="E120">
        <f t="shared" si="9"/>
        <v>5479.9853086006078</v>
      </c>
      <c r="F120">
        <f t="shared" si="10"/>
        <v>5480</v>
      </c>
      <c r="G120">
        <f t="shared" si="14"/>
        <v>-1.067200000397861E-2</v>
      </c>
      <c r="N120">
        <f>+G120</f>
        <v>-1.067200000397861E-2</v>
      </c>
      <c r="O120">
        <f t="shared" si="13"/>
        <v>9.4872673206252856E-3</v>
      </c>
      <c r="Q120" s="2">
        <f t="shared" si="12"/>
        <v>29713.953999999998</v>
      </c>
    </row>
    <row r="121" spans="1:17" x14ac:dyDescent="0.2">
      <c r="A121" s="15" t="s">
        <v>50</v>
      </c>
      <c r="C121" s="25">
        <v>44780.404399999999</v>
      </c>
      <c r="D121" s="25"/>
      <c r="E121">
        <f t="shared" si="9"/>
        <v>5545.9952858669358</v>
      </c>
      <c r="F121">
        <f t="shared" si="10"/>
        <v>5546</v>
      </c>
      <c r="G121">
        <f t="shared" si="14"/>
        <v>-3.4243999980390072E-3</v>
      </c>
      <c r="L121">
        <f>+G121</f>
        <v>-3.4243999980390072E-3</v>
      </c>
      <c r="O121">
        <f t="shared" si="13"/>
        <v>9.5088126134369108E-3</v>
      </c>
      <c r="Q121" s="2">
        <f t="shared" si="12"/>
        <v>29761.904399999999</v>
      </c>
    </row>
    <row r="122" spans="1:17" x14ac:dyDescent="0.2">
      <c r="A122" s="15" t="s">
        <v>50</v>
      </c>
      <c r="B122" s="6"/>
      <c r="C122" s="25">
        <v>44783.310899999997</v>
      </c>
      <c r="D122" s="25"/>
      <c r="E122">
        <f t="shared" si="9"/>
        <v>5549.9964620599267</v>
      </c>
      <c r="F122">
        <f t="shared" si="10"/>
        <v>5550</v>
      </c>
      <c r="G122">
        <f t="shared" si="14"/>
        <v>-2.5700000041979365E-3</v>
      </c>
      <c r="L122">
        <f>+G122</f>
        <v>-2.5700000041979365E-3</v>
      </c>
      <c r="O122">
        <f t="shared" si="13"/>
        <v>9.5101183887588269E-3</v>
      </c>
      <c r="Q122" s="2">
        <f t="shared" si="12"/>
        <v>29764.810899999997</v>
      </c>
    </row>
    <row r="123" spans="1:17" x14ac:dyDescent="0.2">
      <c r="A123" s="15" t="s">
        <v>42</v>
      </c>
      <c r="B123" s="15"/>
      <c r="C123" s="16">
        <v>45193.724000000002</v>
      </c>
      <c r="D123" s="16" t="s">
        <v>51</v>
      </c>
      <c r="E123">
        <f t="shared" si="9"/>
        <v>6114.9836029555754</v>
      </c>
      <c r="F123">
        <f t="shared" si="10"/>
        <v>6115</v>
      </c>
      <c r="G123">
        <f t="shared" si="14"/>
        <v>-1.1910999994142912E-2</v>
      </c>
      <c r="I123">
        <f>+G123</f>
        <v>-1.1910999994142912E-2</v>
      </c>
      <c r="O123">
        <f t="shared" si="13"/>
        <v>9.6945591529795545E-3</v>
      </c>
      <c r="Q123" s="2">
        <f t="shared" si="12"/>
        <v>30175.224000000002</v>
      </c>
    </row>
    <row r="124" spans="1:17" x14ac:dyDescent="0.2">
      <c r="A124" s="15" t="s">
        <v>42</v>
      </c>
      <c r="B124" s="15"/>
      <c r="C124" s="16">
        <v>45541.684999999998</v>
      </c>
      <c r="D124" s="16"/>
      <c r="E124">
        <f t="shared" si="9"/>
        <v>6593.9972858355459</v>
      </c>
      <c r="F124">
        <f t="shared" si="10"/>
        <v>6594</v>
      </c>
      <c r="G124">
        <f t="shared" si="14"/>
        <v>-1.9716000024345703E-3</v>
      </c>
      <c r="I124">
        <f>+G124</f>
        <v>-1.9716000024345703E-3</v>
      </c>
      <c r="O124">
        <f t="shared" si="13"/>
        <v>9.8509257477790747E-3</v>
      </c>
      <c r="Q124" s="2">
        <f t="shared" si="12"/>
        <v>30523.184999999998</v>
      </c>
    </row>
    <row r="125" spans="1:17" x14ac:dyDescent="0.2">
      <c r="A125" s="15" t="s">
        <v>52</v>
      </c>
      <c r="B125" s="33"/>
      <c r="C125" s="16">
        <v>45818.449699999997</v>
      </c>
      <c r="D125" s="16"/>
      <c r="E125">
        <f t="shared" si="9"/>
        <v>6974.9999793505431</v>
      </c>
      <c r="F125">
        <f t="shared" si="10"/>
        <v>6975</v>
      </c>
      <c r="G125">
        <f t="shared" si="14"/>
        <v>-1.4999997802078724E-5</v>
      </c>
      <c r="L125">
        <f>+G125</f>
        <v>-1.4999997802078724E-5</v>
      </c>
      <c r="O125">
        <f t="shared" si="13"/>
        <v>9.9753008471916357E-3</v>
      </c>
      <c r="Q125" s="2">
        <f t="shared" si="12"/>
        <v>30799.949699999997</v>
      </c>
    </row>
    <row r="126" spans="1:17" x14ac:dyDescent="0.2">
      <c r="A126" s="16" t="s">
        <v>52</v>
      </c>
      <c r="B126" s="36" t="s">
        <v>70</v>
      </c>
      <c r="C126" s="16">
        <v>45818.449699999997</v>
      </c>
      <c r="D126" s="16" t="s">
        <v>94</v>
      </c>
      <c r="E126">
        <f t="shared" si="9"/>
        <v>6974.9999793505431</v>
      </c>
      <c r="F126">
        <f t="shared" si="10"/>
        <v>6975</v>
      </c>
      <c r="G126" s="8">
        <f t="shared" si="14"/>
        <v>-1.4999997802078724E-5</v>
      </c>
      <c r="L126">
        <f>G126</f>
        <v>-1.4999997802078724E-5</v>
      </c>
      <c r="P126">
        <f>+$D$11+$D$12*$F126</f>
        <v>-2.877922313697821E-3</v>
      </c>
      <c r="Q126" s="2">
        <f t="shared" si="12"/>
        <v>30799.949699999997</v>
      </c>
    </row>
    <row r="127" spans="1:17" x14ac:dyDescent="0.2">
      <c r="A127" s="15" t="s">
        <v>53</v>
      </c>
      <c r="B127" s="15"/>
      <c r="C127" s="16">
        <v>45818.45</v>
      </c>
      <c r="D127" s="16"/>
      <c r="E127">
        <f t="shared" si="9"/>
        <v>6975.0003923396562</v>
      </c>
      <c r="F127">
        <f t="shared" si="10"/>
        <v>6975</v>
      </c>
      <c r="G127">
        <f t="shared" si="14"/>
        <v>2.8500000189524144E-4</v>
      </c>
      <c r="J127">
        <f>+G127</f>
        <v>2.8500000189524144E-4</v>
      </c>
      <c r="O127">
        <f t="shared" ref="O127:O145" si="15">+C$11+C$12*F127</f>
        <v>9.9753008471916357E-3</v>
      </c>
      <c r="Q127" s="2">
        <f t="shared" si="12"/>
        <v>30799.949999999997</v>
      </c>
    </row>
    <row r="128" spans="1:17" x14ac:dyDescent="0.2">
      <c r="A128" s="15" t="s">
        <v>42</v>
      </c>
      <c r="B128" s="15"/>
      <c r="C128" s="16">
        <v>46210.712</v>
      </c>
      <c r="D128" s="16"/>
      <c r="E128">
        <f t="shared" si="9"/>
        <v>7515.0001775853207</v>
      </c>
      <c r="F128">
        <f t="shared" si="10"/>
        <v>7515</v>
      </c>
      <c r="G128">
        <f t="shared" si="14"/>
        <v>1.2900000001536682E-4</v>
      </c>
      <c r="I128">
        <f>+G128</f>
        <v>1.2900000001536682E-4</v>
      </c>
      <c r="O128">
        <f t="shared" si="15"/>
        <v>1.0151580515650384E-2</v>
      </c>
      <c r="Q128" s="2">
        <f t="shared" si="12"/>
        <v>31192.212</v>
      </c>
    </row>
    <row r="129" spans="1:17" x14ac:dyDescent="0.2">
      <c r="A129" s="15" t="s">
        <v>55</v>
      </c>
      <c r="B129" s="15"/>
      <c r="C129" s="16">
        <v>46219.427000000003</v>
      </c>
      <c r="D129" s="16"/>
      <c r="E129">
        <f t="shared" si="9"/>
        <v>7526.9975113276096</v>
      </c>
      <c r="F129">
        <f t="shared" si="10"/>
        <v>7527</v>
      </c>
      <c r="G129">
        <f t="shared" ref="G129:G160" si="16">+C129-(C$7+F129*C$8)</f>
        <v>-1.8077999920933507E-3</v>
      </c>
      <c r="K129">
        <f>+G129</f>
        <v>-1.8077999920933507E-3</v>
      </c>
      <c r="O129">
        <f t="shared" si="15"/>
        <v>1.0155497841616134E-2</v>
      </c>
      <c r="Q129" s="2">
        <f t="shared" si="12"/>
        <v>31200.927000000003</v>
      </c>
    </row>
    <row r="130" spans="1:17" x14ac:dyDescent="0.2">
      <c r="A130" s="15" t="s">
        <v>56</v>
      </c>
      <c r="B130" s="15"/>
      <c r="C130" s="16">
        <v>46219.427100000001</v>
      </c>
      <c r="D130" s="16"/>
      <c r="E130">
        <f t="shared" si="9"/>
        <v>7526.9976489906439</v>
      </c>
      <c r="F130">
        <f t="shared" si="10"/>
        <v>7527</v>
      </c>
      <c r="G130">
        <f t="shared" si="16"/>
        <v>-1.7077999946195632E-3</v>
      </c>
      <c r="K130">
        <f>+G130</f>
        <v>-1.7077999946195632E-3</v>
      </c>
      <c r="O130">
        <f t="shared" si="15"/>
        <v>1.0155497841616134E-2</v>
      </c>
      <c r="Q130" s="2">
        <f t="shared" si="12"/>
        <v>31200.927100000001</v>
      </c>
    </row>
    <row r="131" spans="1:17" x14ac:dyDescent="0.2">
      <c r="A131" s="15" t="s">
        <v>57</v>
      </c>
      <c r="B131" s="15"/>
      <c r="C131" s="16">
        <v>48733.523999999998</v>
      </c>
      <c r="D131" s="16"/>
      <c r="E131">
        <f t="shared" si="9"/>
        <v>10987.979814193443</v>
      </c>
      <c r="F131">
        <f t="shared" si="10"/>
        <v>10988</v>
      </c>
      <c r="G131">
        <f t="shared" si="16"/>
        <v>-1.4663200003269594E-2</v>
      </c>
      <c r="J131">
        <f t="shared" ref="J131:J140" si="17">+G131</f>
        <v>-1.4663200003269594E-2</v>
      </c>
      <c r="O131">
        <f t="shared" si="15"/>
        <v>1.1285319938904522E-2</v>
      </c>
      <c r="Q131" s="2">
        <f t="shared" si="12"/>
        <v>33715.023999999998</v>
      </c>
    </row>
    <row r="132" spans="1:17" x14ac:dyDescent="0.2">
      <c r="A132" s="15" t="s">
        <v>57</v>
      </c>
      <c r="B132" s="15"/>
      <c r="C132" s="16">
        <v>48733.525500000003</v>
      </c>
      <c r="D132" s="16"/>
      <c r="E132">
        <f t="shared" si="9"/>
        <v>10987.981879139017</v>
      </c>
      <c r="F132">
        <f t="shared" si="10"/>
        <v>10988</v>
      </c>
      <c r="G132">
        <f t="shared" si="16"/>
        <v>-1.3163199997507036E-2</v>
      </c>
      <c r="J132">
        <f t="shared" si="17"/>
        <v>-1.3163199997507036E-2</v>
      </c>
      <c r="O132">
        <f t="shared" si="15"/>
        <v>1.1285319938904522E-2</v>
      </c>
      <c r="Q132" s="2">
        <f t="shared" si="12"/>
        <v>33715.025500000003</v>
      </c>
    </row>
    <row r="133" spans="1:17" x14ac:dyDescent="0.2">
      <c r="A133" s="15" t="s">
        <v>57</v>
      </c>
      <c r="B133" s="15"/>
      <c r="C133" s="16">
        <v>48757.496400000004</v>
      </c>
      <c r="D133" s="16"/>
      <c r="E133">
        <f t="shared" si="9"/>
        <v>11020.980948261556</v>
      </c>
      <c r="F133">
        <f t="shared" si="10"/>
        <v>11021</v>
      </c>
      <c r="G133">
        <f t="shared" si="16"/>
        <v>-1.3839399995049462E-2</v>
      </c>
      <c r="J133">
        <f t="shared" si="17"/>
        <v>-1.3839399995049462E-2</v>
      </c>
      <c r="O133">
        <f t="shared" si="15"/>
        <v>1.1296092585310334E-2</v>
      </c>
      <c r="Q133" s="2">
        <f t="shared" si="12"/>
        <v>33738.996400000004</v>
      </c>
    </row>
    <row r="134" spans="1:17" x14ac:dyDescent="0.2">
      <c r="A134" s="15" t="s">
        <v>57</v>
      </c>
      <c r="B134" s="15"/>
      <c r="C134" s="16">
        <v>48757.496500000001</v>
      </c>
      <c r="D134" s="16"/>
      <c r="E134">
        <f t="shared" si="9"/>
        <v>11020.981085924592</v>
      </c>
      <c r="F134">
        <f t="shared" si="10"/>
        <v>11021</v>
      </c>
      <c r="G134">
        <f t="shared" si="16"/>
        <v>-1.3739399997575674E-2</v>
      </c>
      <c r="J134">
        <f t="shared" si="17"/>
        <v>-1.3739399997575674E-2</v>
      </c>
      <c r="O134">
        <f t="shared" si="15"/>
        <v>1.1296092585310334E-2</v>
      </c>
      <c r="Q134" s="2">
        <f t="shared" si="12"/>
        <v>33738.996500000001</v>
      </c>
    </row>
    <row r="135" spans="1:17" x14ac:dyDescent="0.2">
      <c r="A135" s="15" t="s">
        <v>59</v>
      </c>
      <c r="B135" s="15"/>
      <c r="C135" s="16">
        <v>48837.401599999997</v>
      </c>
      <c r="D135" s="16"/>
      <c r="E135">
        <f t="shared" si="9"/>
        <v>11130.980873923509</v>
      </c>
      <c r="F135">
        <f t="shared" si="10"/>
        <v>11131</v>
      </c>
      <c r="G135">
        <f t="shared" si="16"/>
        <v>-1.3893399998778477E-2</v>
      </c>
      <c r="J135">
        <f t="shared" si="17"/>
        <v>-1.3893399998778477E-2</v>
      </c>
      <c r="O135">
        <f t="shared" si="15"/>
        <v>1.1332001406663041E-2</v>
      </c>
      <c r="Q135" s="2">
        <f t="shared" si="12"/>
        <v>33818.901599999997</v>
      </c>
    </row>
    <row r="136" spans="1:17" x14ac:dyDescent="0.2">
      <c r="A136" s="15" t="s">
        <v>59</v>
      </c>
      <c r="B136" s="15"/>
      <c r="C136" s="16">
        <v>48837.4018</v>
      </c>
      <c r="D136" s="16"/>
      <c r="E136">
        <f t="shared" si="9"/>
        <v>11130.981149249586</v>
      </c>
      <c r="F136">
        <f t="shared" si="10"/>
        <v>11131</v>
      </c>
      <c r="G136">
        <f t="shared" si="16"/>
        <v>-1.3693399996554945E-2</v>
      </c>
      <c r="J136">
        <f t="shared" si="17"/>
        <v>-1.3693399996554945E-2</v>
      </c>
      <c r="O136">
        <f t="shared" si="15"/>
        <v>1.1332001406663041E-2</v>
      </c>
      <c r="Q136" s="2">
        <f t="shared" si="12"/>
        <v>33818.9018</v>
      </c>
    </row>
    <row r="137" spans="1:17" x14ac:dyDescent="0.2">
      <c r="A137" s="15" t="s">
        <v>60</v>
      </c>
      <c r="B137" s="15"/>
      <c r="C137" s="16">
        <v>49399.643300000003</v>
      </c>
      <c r="D137" s="16"/>
      <c r="E137">
        <f t="shared" si="9"/>
        <v>11904.979877793774</v>
      </c>
      <c r="F137">
        <f t="shared" si="10"/>
        <v>11905</v>
      </c>
      <c r="G137">
        <f t="shared" si="16"/>
        <v>-1.4616999993450008E-2</v>
      </c>
      <c r="J137">
        <f t="shared" si="17"/>
        <v>-1.4616999993450008E-2</v>
      </c>
      <c r="O137">
        <f t="shared" si="15"/>
        <v>1.1584668931453915E-2</v>
      </c>
      <c r="Q137" s="2">
        <f t="shared" si="12"/>
        <v>34381.143300000003</v>
      </c>
    </row>
    <row r="138" spans="1:17" x14ac:dyDescent="0.2">
      <c r="A138" s="15" t="s">
        <v>60</v>
      </c>
      <c r="B138" s="15"/>
      <c r="C138" s="16">
        <v>49399.643400000001</v>
      </c>
      <c r="D138" s="16"/>
      <c r="E138">
        <f t="shared" si="9"/>
        <v>11904.980015456809</v>
      </c>
      <c r="F138">
        <f t="shared" si="10"/>
        <v>11905</v>
      </c>
      <c r="G138">
        <f t="shared" si="16"/>
        <v>-1.4516999995976221E-2</v>
      </c>
      <c r="J138">
        <f t="shared" si="17"/>
        <v>-1.4516999995976221E-2</v>
      </c>
      <c r="O138">
        <f t="shared" si="15"/>
        <v>1.1584668931453915E-2</v>
      </c>
      <c r="Q138" s="2">
        <f t="shared" si="12"/>
        <v>34381.143400000001</v>
      </c>
    </row>
    <row r="139" spans="1:17" x14ac:dyDescent="0.2">
      <c r="A139" s="15" t="s">
        <v>60</v>
      </c>
      <c r="B139" s="15"/>
      <c r="C139" s="16">
        <v>49498.434600000001</v>
      </c>
      <c r="D139" s="16"/>
      <c r="E139">
        <f t="shared" si="9"/>
        <v>12040.978982433373</v>
      </c>
      <c r="F139">
        <f t="shared" si="10"/>
        <v>12041</v>
      </c>
      <c r="G139">
        <f t="shared" si="16"/>
        <v>-1.5267399998265319E-2</v>
      </c>
      <c r="J139">
        <f t="shared" si="17"/>
        <v>-1.5267399998265319E-2</v>
      </c>
      <c r="O139">
        <f t="shared" si="15"/>
        <v>1.1629065292399082E-2</v>
      </c>
      <c r="Q139" s="2">
        <f t="shared" si="12"/>
        <v>34479.934600000001</v>
      </c>
    </row>
    <row r="140" spans="1:17" x14ac:dyDescent="0.2">
      <c r="A140" s="15" t="s">
        <v>60</v>
      </c>
      <c r="B140" s="15"/>
      <c r="C140" s="16">
        <v>49498.435100000002</v>
      </c>
      <c r="D140" s="16"/>
      <c r="E140">
        <f t="shared" si="9"/>
        <v>12040.979670748564</v>
      </c>
      <c r="F140">
        <f t="shared" si="10"/>
        <v>12041</v>
      </c>
      <c r="G140">
        <f t="shared" si="16"/>
        <v>-1.4767399996344466E-2</v>
      </c>
      <c r="J140">
        <f t="shared" si="17"/>
        <v>-1.4767399996344466E-2</v>
      </c>
      <c r="O140">
        <f t="shared" si="15"/>
        <v>1.1629065292399082E-2</v>
      </c>
      <c r="Q140" s="2">
        <f t="shared" si="12"/>
        <v>34479.935100000002</v>
      </c>
    </row>
    <row r="141" spans="1:17" x14ac:dyDescent="0.2">
      <c r="A141" s="17" t="s">
        <v>61</v>
      </c>
      <c r="B141" s="38"/>
      <c r="C141" s="17">
        <v>49896.507599999997</v>
      </c>
      <c r="D141" s="17">
        <v>4.0000000000000002E-4</v>
      </c>
      <c r="E141">
        <f t="shared" si="9"/>
        <v>12588.978366804264</v>
      </c>
      <c r="F141">
        <f t="shared" si="10"/>
        <v>12589</v>
      </c>
      <c r="G141">
        <f t="shared" si="16"/>
        <v>-1.571459999831859E-2</v>
      </c>
      <c r="L141">
        <f>G141</f>
        <v>-1.571459999831859E-2</v>
      </c>
      <c r="O141">
        <f t="shared" si="15"/>
        <v>1.1807956511501664E-2</v>
      </c>
      <c r="Q141" s="2">
        <f t="shared" si="12"/>
        <v>34878.007599999997</v>
      </c>
    </row>
    <row r="142" spans="1:17" x14ac:dyDescent="0.2">
      <c r="A142" s="17" t="s">
        <v>61</v>
      </c>
      <c r="B142" s="38"/>
      <c r="C142" s="17">
        <v>49896.507700000002</v>
      </c>
      <c r="D142" s="17">
        <v>6.9999999999999999E-4</v>
      </c>
      <c r="E142">
        <f t="shared" si="9"/>
        <v>12588.978504467308</v>
      </c>
      <c r="F142">
        <f t="shared" si="10"/>
        <v>12589</v>
      </c>
      <c r="G142">
        <f t="shared" si="16"/>
        <v>-1.5614599993568845E-2</v>
      </c>
      <c r="L142">
        <f>G142</f>
        <v>-1.5614599993568845E-2</v>
      </c>
      <c r="O142">
        <f t="shared" si="15"/>
        <v>1.1807956511501664E-2</v>
      </c>
      <c r="Q142" s="2">
        <f t="shared" si="12"/>
        <v>34878.007700000002</v>
      </c>
    </row>
    <row r="143" spans="1:17" x14ac:dyDescent="0.2">
      <c r="A143" s="15" t="s">
        <v>42</v>
      </c>
      <c r="B143" s="15"/>
      <c r="C143" s="16">
        <v>49906.680999999997</v>
      </c>
      <c r="D143" s="16"/>
      <c r="E143">
        <f t="shared" si="9"/>
        <v>12602.983378289489</v>
      </c>
      <c r="F143">
        <f t="shared" si="10"/>
        <v>12603</v>
      </c>
      <c r="G143">
        <f t="shared" si="16"/>
        <v>-1.2074199999915436E-2</v>
      </c>
      <c r="I143">
        <f>+G143</f>
        <v>-1.2074199999915436E-2</v>
      </c>
      <c r="O143">
        <f t="shared" si="15"/>
        <v>1.1812526725128371E-2</v>
      </c>
      <c r="Q143" s="2">
        <f t="shared" si="12"/>
        <v>34888.180999999997</v>
      </c>
    </row>
    <row r="144" spans="1:17" x14ac:dyDescent="0.2">
      <c r="A144" s="15" t="s">
        <v>42</v>
      </c>
      <c r="B144" s="15"/>
      <c r="C144" s="16">
        <v>50222.667999999998</v>
      </c>
      <c r="D144" s="16"/>
      <c r="E144">
        <f t="shared" si="9"/>
        <v>13037.980681470581</v>
      </c>
      <c r="F144">
        <f t="shared" si="10"/>
        <v>13038</v>
      </c>
      <c r="G144">
        <f t="shared" si="16"/>
        <v>-1.4033200000994839E-2</v>
      </c>
      <c r="I144">
        <f>+G144</f>
        <v>-1.4033200000994839E-2</v>
      </c>
      <c r="O144">
        <f t="shared" si="15"/>
        <v>1.1954529791386809E-2</v>
      </c>
      <c r="Q144" s="2">
        <f t="shared" si="12"/>
        <v>35204.167999999998</v>
      </c>
    </row>
    <row r="145" spans="1:17" x14ac:dyDescent="0.2">
      <c r="A145" s="15" t="s">
        <v>42</v>
      </c>
      <c r="B145" s="15"/>
      <c r="C145" s="16">
        <v>50572.805999999997</v>
      </c>
      <c r="D145" s="16"/>
      <c r="E145">
        <f t="shared" si="9"/>
        <v>13519.991288682966</v>
      </c>
      <c r="F145">
        <f t="shared" si="10"/>
        <v>13520</v>
      </c>
      <c r="G145" s="58">
        <f t="shared" si="16"/>
        <v>-6.3280000031227246E-3</v>
      </c>
      <c r="I145">
        <f>+G145</f>
        <v>-6.3280000031227246E-3</v>
      </c>
      <c r="O145">
        <f t="shared" si="15"/>
        <v>1.2111875717677766E-2</v>
      </c>
      <c r="Q145" s="2">
        <f t="shared" si="12"/>
        <v>35554.305999999997</v>
      </c>
    </row>
    <row r="146" spans="1:17" x14ac:dyDescent="0.2">
      <c r="A146" s="10" t="s">
        <v>486</v>
      </c>
      <c r="B146" s="22" t="s">
        <v>70</v>
      </c>
      <c r="C146" s="126">
        <v>50580.773000000001</v>
      </c>
      <c r="D146" s="126" t="s">
        <v>114</v>
      </c>
      <c r="E146">
        <f t="shared" si="9"/>
        <v>13530.958902902683</v>
      </c>
      <c r="F146">
        <f t="shared" si="10"/>
        <v>13531</v>
      </c>
      <c r="G146" s="58">
        <f t="shared" si="16"/>
        <v>-2.9853399995772634E-2</v>
      </c>
      <c r="O146">
        <f>G146</f>
        <v>-2.9853399995772634E-2</v>
      </c>
      <c r="P146">
        <f t="shared" ref="P146:P177" si="18">+$D$11+$D$12*$F146</f>
        <v>-3.567192174458003E-3</v>
      </c>
      <c r="Q146" s="2">
        <f t="shared" si="12"/>
        <v>35562.273000000001</v>
      </c>
    </row>
    <row r="147" spans="1:17" x14ac:dyDescent="0.2">
      <c r="A147" s="10" t="s">
        <v>486</v>
      </c>
      <c r="B147" s="22" t="s">
        <v>70</v>
      </c>
      <c r="C147" s="126">
        <v>51257.826999999997</v>
      </c>
      <c r="D147" s="126" t="s">
        <v>114</v>
      </c>
      <c r="E147">
        <f t="shared" si="9"/>
        <v>14463.012006694828</v>
      </c>
      <c r="F147">
        <f t="shared" si="10"/>
        <v>14463</v>
      </c>
      <c r="G147" s="58">
        <f t="shared" si="16"/>
        <v>8.7217999971471727E-3</v>
      </c>
      <c r="O147">
        <f>G147</f>
        <v>8.7217999971471727E-3</v>
      </c>
      <c r="P147">
        <f t="shared" si="18"/>
        <v>-3.6651786769333677E-3</v>
      </c>
      <c r="Q147" s="2">
        <f t="shared" si="12"/>
        <v>36239.326999999997</v>
      </c>
    </row>
    <row r="148" spans="1:17" x14ac:dyDescent="0.2">
      <c r="A148" s="10" t="s">
        <v>486</v>
      </c>
      <c r="B148" s="22" t="s">
        <v>70</v>
      </c>
      <c r="C148" s="126">
        <v>51693.667999999998</v>
      </c>
      <c r="D148" s="126" t="s">
        <v>114</v>
      </c>
      <c r="E148">
        <f t="shared" si="9"/>
        <v>15063.003967173421</v>
      </c>
      <c r="F148">
        <f t="shared" si="10"/>
        <v>15063</v>
      </c>
      <c r="G148" s="58">
        <f t="shared" si="16"/>
        <v>2.8817999991588295E-3</v>
      </c>
      <c r="O148">
        <f>G148</f>
        <v>2.8817999991588295E-3</v>
      </c>
      <c r="P148">
        <f t="shared" si="18"/>
        <v>-3.7282601162951902E-3</v>
      </c>
      <c r="Q148" s="2">
        <f t="shared" si="12"/>
        <v>36675.167999999998</v>
      </c>
    </row>
    <row r="149" spans="1:17" x14ac:dyDescent="0.2">
      <c r="A149" s="10" t="s">
        <v>486</v>
      </c>
      <c r="B149" s="22" t="s">
        <v>70</v>
      </c>
      <c r="C149" s="126">
        <v>51698.735999999997</v>
      </c>
      <c r="D149" s="126" t="s">
        <v>114</v>
      </c>
      <c r="E149">
        <f t="shared" ref="E149:E212" si="19">+(C149-C$7)/C$8</f>
        <v>15069.980729927969</v>
      </c>
      <c r="F149">
        <f t="shared" ref="F149:F212" si="20">ROUND(2*E149,0)/2</f>
        <v>15070</v>
      </c>
      <c r="G149" s="58">
        <f t="shared" si="16"/>
        <v>-1.3998000002175104E-2</v>
      </c>
      <c r="O149">
        <f>G149</f>
        <v>-1.3998000002175104E-2</v>
      </c>
      <c r="P149">
        <f t="shared" si="18"/>
        <v>-3.7289960664210779E-3</v>
      </c>
      <c r="Q149" s="2">
        <f t="shared" ref="Q149:Q212" si="21">+C149-15018.5</f>
        <v>36680.235999999997</v>
      </c>
    </row>
    <row r="150" spans="1:17" x14ac:dyDescent="0.2">
      <c r="A150" s="15" t="s">
        <v>69</v>
      </c>
      <c r="B150" s="33" t="s">
        <v>70</v>
      </c>
      <c r="C150" s="16">
        <v>51931.908300000003</v>
      </c>
      <c r="D150" s="16">
        <v>2.9999999999999997E-4</v>
      </c>
      <c r="E150">
        <f t="shared" si="19"/>
        <v>15390.972801362979</v>
      </c>
      <c r="F150">
        <f t="shared" si="20"/>
        <v>15391</v>
      </c>
      <c r="G150" s="58">
        <f t="shared" si="16"/>
        <v>-1.9757399997615721E-2</v>
      </c>
      <c r="L150">
        <f t="shared" ref="L150:L164" si="22">G150</f>
        <v>-1.9757399997615721E-2</v>
      </c>
      <c r="O150">
        <f>+C$11+C$12*F150</f>
        <v>1.2722652124504281E-2</v>
      </c>
      <c r="P150">
        <f t="shared" si="18"/>
        <v>-3.762744636479653E-3</v>
      </c>
      <c r="Q150" s="2">
        <f t="shared" si="21"/>
        <v>36913.408300000003</v>
      </c>
    </row>
    <row r="151" spans="1:17" x14ac:dyDescent="0.2">
      <c r="A151" s="15" t="s">
        <v>69</v>
      </c>
      <c r="B151" s="33" t="s">
        <v>70</v>
      </c>
      <c r="C151" s="16">
        <v>51936.9931</v>
      </c>
      <c r="D151" s="16">
        <v>4.0000000000000002E-4</v>
      </c>
      <c r="E151">
        <f t="shared" si="19"/>
        <v>15397.972691507872</v>
      </c>
      <c r="F151">
        <f t="shared" si="20"/>
        <v>15398</v>
      </c>
      <c r="G151" s="58">
        <f t="shared" si="16"/>
        <v>-1.983720000134781E-2</v>
      </c>
      <c r="L151">
        <f t="shared" si="22"/>
        <v>-1.983720000134781E-2</v>
      </c>
      <c r="O151">
        <f>+C$11+C$12*F151</f>
        <v>1.2724937231317636E-2</v>
      </c>
      <c r="P151">
        <f t="shared" si="18"/>
        <v>-3.7634805866055411E-3</v>
      </c>
      <c r="Q151" s="2">
        <f t="shared" si="21"/>
        <v>36918.4931</v>
      </c>
    </row>
    <row r="152" spans="1:17" x14ac:dyDescent="0.2">
      <c r="A152" s="15" t="s">
        <v>68</v>
      </c>
      <c r="B152" s="32"/>
      <c r="C152" s="17">
        <v>51960.965100000001</v>
      </c>
      <c r="D152" s="17">
        <v>2.9999999999999997E-4</v>
      </c>
      <c r="E152">
        <f t="shared" si="19"/>
        <v>15430.973274923828</v>
      </c>
      <c r="F152">
        <f t="shared" si="20"/>
        <v>15431</v>
      </c>
      <c r="G152" s="58">
        <f t="shared" si="16"/>
        <v>-1.9413399997574743E-2</v>
      </c>
      <c r="H152" s="11"/>
      <c r="L152">
        <f t="shared" si="22"/>
        <v>-1.9413399997574743E-2</v>
      </c>
      <c r="O152">
        <f>+C$11+C$12*F152</f>
        <v>1.2735709877723447E-2</v>
      </c>
      <c r="P152">
        <f t="shared" si="18"/>
        <v>-3.766950065770441E-3</v>
      </c>
      <c r="Q152" s="2">
        <f t="shared" si="21"/>
        <v>36942.465100000001</v>
      </c>
    </row>
    <row r="153" spans="1:17" x14ac:dyDescent="0.2">
      <c r="A153" s="15" t="s">
        <v>69</v>
      </c>
      <c r="B153" s="33" t="s">
        <v>70</v>
      </c>
      <c r="C153" s="16">
        <v>51982.7572</v>
      </c>
      <c r="D153" s="16">
        <v>4.0000000000000002E-4</v>
      </c>
      <c r="E153">
        <f t="shared" si="19"/>
        <v>15460.972941779275</v>
      </c>
      <c r="F153">
        <f t="shared" si="20"/>
        <v>15461</v>
      </c>
      <c r="G153" s="58">
        <f t="shared" si="16"/>
        <v>-1.9655399999464862E-2</v>
      </c>
      <c r="L153">
        <f t="shared" si="22"/>
        <v>-1.9655399999464862E-2</v>
      </c>
      <c r="O153">
        <f>+C$11+C$12*F153</f>
        <v>1.2745503192637822E-2</v>
      </c>
      <c r="P153">
        <f t="shared" si="18"/>
        <v>-3.7701041377385322E-3</v>
      </c>
      <c r="Q153" s="2">
        <f t="shared" si="21"/>
        <v>36964.2572</v>
      </c>
    </row>
    <row r="154" spans="1:17" x14ac:dyDescent="0.2">
      <c r="A154" s="18" t="s">
        <v>71</v>
      </c>
      <c r="B154" s="32" t="s">
        <v>70</v>
      </c>
      <c r="C154" s="17">
        <v>52002.3701</v>
      </c>
      <c r="D154" s="17">
        <v>4.7000000000000002E-3</v>
      </c>
      <c r="E154">
        <f t="shared" si="19"/>
        <v>15487.972655715483</v>
      </c>
      <c r="F154">
        <f t="shared" si="20"/>
        <v>15488</v>
      </c>
      <c r="G154" s="58">
        <f t="shared" si="16"/>
        <v>-1.9863199995597824E-2</v>
      </c>
      <c r="L154">
        <f t="shared" si="22"/>
        <v>-1.9863199995597824E-2</v>
      </c>
      <c r="O154">
        <f>+$C$11+$C$12*$F154</f>
        <v>1.2754317176060761E-2</v>
      </c>
      <c r="P154">
        <f t="shared" si="18"/>
        <v>-3.7729428025098143E-3</v>
      </c>
      <c r="Q154" s="2">
        <f t="shared" si="21"/>
        <v>36983.8701</v>
      </c>
    </row>
    <row r="155" spans="1:17" x14ac:dyDescent="0.2">
      <c r="A155" s="15" t="s">
        <v>69</v>
      </c>
      <c r="B155" s="33" t="s">
        <v>70</v>
      </c>
      <c r="C155" s="16">
        <v>52011.8148</v>
      </c>
      <c r="D155" s="16">
        <v>4.0000000000000002E-4</v>
      </c>
      <c r="E155">
        <f t="shared" si="19"/>
        <v>15500.974516644426</v>
      </c>
      <c r="F155">
        <f t="shared" si="20"/>
        <v>15501</v>
      </c>
      <c r="G155" s="58">
        <f t="shared" si="16"/>
        <v>-1.8511399997805711E-2</v>
      </c>
      <c r="L155">
        <f t="shared" si="22"/>
        <v>-1.8511399997805711E-2</v>
      </c>
      <c r="P155">
        <f t="shared" si="18"/>
        <v>-3.7743095670293206E-3</v>
      </c>
      <c r="Q155" s="2">
        <f t="shared" si="21"/>
        <v>36993.3148</v>
      </c>
    </row>
    <row r="156" spans="1:17" x14ac:dyDescent="0.2">
      <c r="A156" s="18" t="s">
        <v>71</v>
      </c>
      <c r="B156" s="32" t="s">
        <v>70</v>
      </c>
      <c r="C156" s="17">
        <v>52023.436800000003</v>
      </c>
      <c r="D156" s="17">
        <v>3.2000000000000002E-3</v>
      </c>
      <c r="E156">
        <f t="shared" si="19"/>
        <v>15516.973714894899</v>
      </c>
      <c r="F156">
        <f t="shared" si="20"/>
        <v>15517</v>
      </c>
      <c r="G156" s="58">
        <f t="shared" si="16"/>
        <v>-1.9093799994152505E-2</v>
      </c>
      <c r="L156">
        <f t="shared" si="22"/>
        <v>-1.9093799994152505E-2</v>
      </c>
      <c r="P156">
        <f t="shared" si="18"/>
        <v>-3.7759917387456361E-3</v>
      </c>
      <c r="Q156" s="2">
        <f t="shared" si="21"/>
        <v>37004.936800000003</v>
      </c>
    </row>
    <row r="157" spans="1:17" x14ac:dyDescent="0.2">
      <c r="A157" s="15" t="s">
        <v>69</v>
      </c>
      <c r="B157" s="33" t="s">
        <v>64</v>
      </c>
      <c r="C157" s="16">
        <v>52023.802900000002</v>
      </c>
      <c r="D157" s="16">
        <v>4.0000000000000002E-4</v>
      </c>
      <c r="E157">
        <f t="shared" si="19"/>
        <v>15517.4776992762</v>
      </c>
      <c r="F157">
        <f t="shared" si="20"/>
        <v>15517.5</v>
      </c>
      <c r="G157" s="58">
        <f t="shared" si="16"/>
        <v>-1.6199499994399957E-2</v>
      </c>
      <c r="L157">
        <f t="shared" si="22"/>
        <v>-1.6199499994399957E-2</v>
      </c>
      <c r="P157">
        <f t="shared" si="18"/>
        <v>-3.7760443066117708E-3</v>
      </c>
      <c r="Q157" s="2">
        <f t="shared" si="21"/>
        <v>37005.302900000002</v>
      </c>
    </row>
    <row r="158" spans="1:17" x14ac:dyDescent="0.2">
      <c r="A158" s="15" t="s">
        <v>69</v>
      </c>
      <c r="B158" s="33" t="s">
        <v>70</v>
      </c>
      <c r="C158" s="16">
        <v>52024.889900000002</v>
      </c>
      <c r="D158" s="16">
        <v>2.9999999999999997E-4</v>
      </c>
      <c r="E158">
        <f t="shared" si="19"/>
        <v>15518.974096496839</v>
      </c>
      <c r="F158">
        <f t="shared" si="20"/>
        <v>15519</v>
      </c>
      <c r="G158" s="58">
        <f t="shared" si="16"/>
        <v>-1.8816599993442651E-2</v>
      </c>
      <c r="L158">
        <f t="shared" si="22"/>
        <v>-1.8816599993442651E-2</v>
      </c>
      <c r="P158">
        <f t="shared" si="18"/>
        <v>-3.7762020102101754E-3</v>
      </c>
      <c r="Q158" s="2">
        <f t="shared" si="21"/>
        <v>37006.389900000002</v>
      </c>
    </row>
    <row r="159" spans="1:17" x14ac:dyDescent="0.2">
      <c r="A159" s="15" t="s">
        <v>68</v>
      </c>
      <c r="B159" s="32"/>
      <c r="C159" s="17">
        <v>52038.691899999998</v>
      </c>
      <c r="D159" s="17">
        <v>2.9999999999999997E-4</v>
      </c>
      <c r="E159">
        <f t="shared" si="19"/>
        <v>15537.974348970843</v>
      </c>
      <c r="F159">
        <f t="shared" si="20"/>
        <v>15538</v>
      </c>
      <c r="G159" s="58">
        <f t="shared" si="16"/>
        <v>-1.8633200001204386E-2</v>
      </c>
      <c r="H159" s="11"/>
      <c r="L159">
        <f t="shared" si="22"/>
        <v>-1.8633200001204386E-2</v>
      </c>
      <c r="P159">
        <f t="shared" si="18"/>
        <v>-3.7781995891232999E-3</v>
      </c>
      <c r="Q159" s="2">
        <f t="shared" si="21"/>
        <v>37020.191899999998</v>
      </c>
    </row>
    <row r="160" spans="1:17" x14ac:dyDescent="0.2">
      <c r="A160" s="18" t="s">
        <v>71</v>
      </c>
      <c r="B160" s="32" t="s">
        <v>70</v>
      </c>
      <c r="C160" s="17">
        <v>52039.418299999998</v>
      </c>
      <c r="D160" s="17">
        <v>1.5E-3</v>
      </c>
      <c r="E160">
        <f t="shared" si="19"/>
        <v>15538.974333277258</v>
      </c>
      <c r="F160">
        <f t="shared" si="20"/>
        <v>15539</v>
      </c>
      <c r="G160" s="58">
        <f t="shared" si="16"/>
        <v>-1.8644600000698119E-2</v>
      </c>
      <c r="L160">
        <f t="shared" si="22"/>
        <v>-1.8644600000698119E-2</v>
      </c>
      <c r="P160">
        <f t="shared" si="18"/>
        <v>-3.7783047248555694E-3</v>
      </c>
      <c r="Q160" s="2">
        <f t="shared" si="21"/>
        <v>37020.918299999998</v>
      </c>
    </row>
    <row r="161" spans="1:17" x14ac:dyDescent="0.2">
      <c r="A161" s="15" t="s">
        <v>68</v>
      </c>
      <c r="B161" s="32"/>
      <c r="C161" s="17">
        <v>52046.6823</v>
      </c>
      <c r="D161" s="17">
        <v>2.9999999999999997E-4</v>
      </c>
      <c r="E161">
        <f t="shared" si="19"/>
        <v>15548.974176341399</v>
      </c>
      <c r="F161">
        <f t="shared" si="20"/>
        <v>15549</v>
      </c>
      <c r="G161" s="58">
        <f t="shared" ref="G161:G167" si="23">+C161-(C$7+F161*C$8)</f>
        <v>-1.875859999563545E-2</v>
      </c>
      <c r="H161" s="11"/>
      <c r="L161">
        <f t="shared" si="22"/>
        <v>-1.875859999563545E-2</v>
      </c>
      <c r="P161">
        <f t="shared" si="18"/>
        <v>-3.7793560821782661E-3</v>
      </c>
      <c r="Q161" s="2">
        <f t="shared" si="21"/>
        <v>37028.1823</v>
      </c>
    </row>
    <row r="162" spans="1:17" x14ac:dyDescent="0.2">
      <c r="A162" s="15" t="s">
        <v>68</v>
      </c>
      <c r="B162" s="32" t="s">
        <v>64</v>
      </c>
      <c r="C162" s="17">
        <v>52055.760399999999</v>
      </c>
      <c r="D162" s="17">
        <v>1E-3</v>
      </c>
      <c r="E162">
        <f t="shared" si="19"/>
        <v>15561.47136457385</v>
      </c>
      <c r="F162">
        <f t="shared" si="20"/>
        <v>15561.5</v>
      </c>
      <c r="G162" s="58">
        <f t="shared" si="23"/>
        <v>-2.0801099999516737E-2</v>
      </c>
      <c r="H162" s="11"/>
      <c r="L162">
        <f t="shared" si="22"/>
        <v>-2.0801099999516737E-2</v>
      </c>
      <c r="P162">
        <f t="shared" si="18"/>
        <v>-3.7806702788316378E-3</v>
      </c>
      <c r="Q162" s="2">
        <f t="shared" si="21"/>
        <v>37037.260399999999</v>
      </c>
    </row>
    <row r="163" spans="1:17" x14ac:dyDescent="0.2">
      <c r="A163" s="15" t="s">
        <v>68</v>
      </c>
      <c r="B163" s="32"/>
      <c r="C163" s="17">
        <v>52078.644899999999</v>
      </c>
      <c r="D163" s="17">
        <v>2.9999999999999997E-4</v>
      </c>
      <c r="E163">
        <f t="shared" si="19"/>
        <v>15592.974862453977</v>
      </c>
      <c r="F163">
        <f t="shared" si="20"/>
        <v>15593</v>
      </c>
      <c r="G163" s="58">
        <f t="shared" si="23"/>
        <v>-1.8260199998621829E-2</v>
      </c>
      <c r="H163" s="11"/>
      <c r="L163">
        <f t="shared" si="22"/>
        <v>-1.8260199998621829E-2</v>
      </c>
      <c r="P163">
        <f t="shared" si="18"/>
        <v>-3.7839820543981335E-3</v>
      </c>
      <c r="Q163" s="2">
        <f t="shared" si="21"/>
        <v>37060.144899999999</v>
      </c>
    </row>
    <row r="164" spans="1:17" x14ac:dyDescent="0.2">
      <c r="A164" s="15" t="s">
        <v>68</v>
      </c>
      <c r="B164" s="32"/>
      <c r="C164" s="17">
        <v>52080.8243</v>
      </c>
      <c r="D164" s="17">
        <v>4.0000000000000002E-4</v>
      </c>
      <c r="E164">
        <f t="shared" si="19"/>
        <v>15595.975090699294</v>
      </c>
      <c r="F164">
        <f t="shared" si="20"/>
        <v>15596</v>
      </c>
      <c r="G164" s="58">
        <f t="shared" si="23"/>
        <v>-1.8094399994879495E-2</v>
      </c>
      <c r="L164">
        <f t="shared" si="22"/>
        <v>-1.8094399994879495E-2</v>
      </c>
      <c r="P164">
        <f t="shared" si="18"/>
        <v>-3.7842974615949427E-3</v>
      </c>
      <c r="Q164" s="2">
        <f t="shared" si="21"/>
        <v>37062.3243</v>
      </c>
    </row>
    <row r="165" spans="1:17" x14ac:dyDescent="0.2">
      <c r="A165" s="10" t="s">
        <v>544</v>
      </c>
      <c r="B165" s="22" t="s">
        <v>70</v>
      </c>
      <c r="C165" s="126">
        <v>52345.2405</v>
      </c>
      <c r="D165" s="126" t="s">
        <v>114</v>
      </c>
      <c r="E165">
        <f t="shared" si="19"/>
        <v>15959.978463994372</v>
      </c>
      <c r="F165">
        <f t="shared" si="20"/>
        <v>15960</v>
      </c>
      <c r="G165" s="58">
        <f t="shared" si="23"/>
        <v>-1.5643999999156222E-2</v>
      </c>
      <c r="O165">
        <f>G165</f>
        <v>-1.5643999999156222E-2</v>
      </c>
      <c r="P165">
        <f t="shared" si="18"/>
        <v>-3.8225668681411149E-3</v>
      </c>
      <c r="Q165" s="2">
        <f t="shared" si="21"/>
        <v>37326.7405</v>
      </c>
    </row>
    <row r="166" spans="1:17" x14ac:dyDescent="0.2">
      <c r="A166" s="10" t="s">
        <v>549</v>
      </c>
      <c r="B166" s="22" t="s">
        <v>70</v>
      </c>
      <c r="C166" s="126">
        <v>52360.495600000002</v>
      </c>
      <c r="D166" s="126" t="s">
        <v>114</v>
      </c>
      <c r="E166">
        <f t="shared" si="19"/>
        <v>15980.979098070327</v>
      </c>
      <c r="F166">
        <f t="shared" si="20"/>
        <v>15981</v>
      </c>
      <c r="G166" s="58">
        <f t="shared" si="23"/>
        <v>-1.5183399998932146E-2</v>
      </c>
      <c r="O166">
        <f>G166</f>
        <v>-1.5183399998932146E-2</v>
      </c>
      <c r="P166">
        <f t="shared" si="18"/>
        <v>-3.8247747185187787E-3</v>
      </c>
      <c r="Q166" s="2">
        <f t="shared" si="21"/>
        <v>37341.995600000002</v>
      </c>
    </row>
    <row r="167" spans="1:17" x14ac:dyDescent="0.2">
      <c r="A167" s="19" t="s">
        <v>72</v>
      </c>
      <c r="B167" s="18"/>
      <c r="C167" s="16">
        <v>52721.523699999998</v>
      </c>
      <c r="D167" s="16">
        <v>2.9999999999999997E-4</v>
      </c>
      <c r="E167">
        <f t="shared" si="19"/>
        <v>16477.981347759684</v>
      </c>
      <c r="F167">
        <f t="shared" si="20"/>
        <v>16478</v>
      </c>
      <c r="G167" s="58">
        <f t="shared" si="23"/>
        <v>-1.3549200004490558E-2</v>
      </c>
      <c r="L167">
        <f>G167</f>
        <v>-1.3549200004490558E-2</v>
      </c>
      <c r="P167">
        <f t="shared" si="18"/>
        <v>-3.8770271774568217E-3</v>
      </c>
      <c r="Q167" s="2">
        <f t="shared" si="21"/>
        <v>37703.023699999998</v>
      </c>
    </row>
    <row r="168" spans="1:17" x14ac:dyDescent="0.2">
      <c r="A168" s="20" t="s">
        <v>74</v>
      </c>
      <c r="B168" s="11"/>
      <c r="C168" s="128">
        <v>52743.468000000001</v>
      </c>
      <c r="D168" s="25">
        <v>8.0000000000000004E-4</v>
      </c>
      <c r="E168">
        <f t="shared" si="19"/>
        <v>16508.190537758634</v>
      </c>
      <c r="F168">
        <f t="shared" si="20"/>
        <v>16508</v>
      </c>
      <c r="G168" s="58"/>
      <c r="P168">
        <f t="shared" si="18"/>
        <v>-3.8801812494249129E-3</v>
      </c>
      <c r="Q168" s="2">
        <f t="shared" si="21"/>
        <v>37724.968000000001</v>
      </c>
    </row>
    <row r="169" spans="1:17" x14ac:dyDescent="0.2">
      <c r="A169" s="10" t="s">
        <v>486</v>
      </c>
      <c r="B169" s="22" t="s">
        <v>70</v>
      </c>
      <c r="C169" s="126">
        <v>52816.694000000003</v>
      </c>
      <c r="D169" s="126" t="s">
        <v>114</v>
      </c>
      <c r="E169">
        <f t="shared" si="19"/>
        <v>16608.995673801383</v>
      </c>
      <c r="F169">
        <f t="shared" si="20"/>
        <v>16609</v>
      </c>
      <c r="G169" s="58">
        <f t="shared" ref="G169:G200" si="24">+C169-(C$7+F169*C$8)</f>
        <v>-3.1425999914063141E-3</v>
      </c>
      <c r="O169">
        <f>G169</f>
        <v>-3.1425999914063141E-3</v>
      </c>
      <c r="P169">
        <f t="shared" si="18"/>
        <v>-3.8907999583841528E-3</v>
      </c>
      <c r="Q169" s="2">
        <f t="shared" si="21"/>
        <v>37798.194000000003</v>
      </c>
    </row>
    <row r="170" spans="1:17" x14ac:dyDescent="0.2">
      <c r="A170" s="21" t="s">
        <v>79</v>
      </c>
      <c r="B170" s="12" t="s">
        <v>70</v>
      </c>
      <c r="C170" s="129">
        <v>52857.364200000004</v>
      </c>
      <c r="D170" s="129">
        <v>2.0000000000000001E-4</v>
      </c>
      <c r="E170">
        <f t="shared" si="19"/>
        <v>16664.983506591452</v>
      </c>
      <c r="F170">
        <f t="shared" si="20"/>
        <v>16665</v>
      </c>
      <c r="G170" s="58">
        <f t="shared" si="24"/>
        <v>-1.1980999996012542E-2</v>
      </c>
      <c r="L170">
        <f>G170</f>
        <v>-1.1980999996012542E-2</v>
      </c>
      <c r="P170">
        <f t="shared" si="18"/>
        <v>-3.8966875593912566E-3</v>
      </c>
      <c r="Q170" s="2">
        <f t="shared" si="21"/>
        <v>37838.864200000004</v>
      </c>
    </row>
    <row r="171" spans="1:17" x14ac:dyDescent="0.2">
      <c r="A171" s="10" t="s">
        <v>567</v>
      </c>
      <c r="B171" s="10" t="s">
        <v>70</v>
      </c>
      <c r="C171" s="126">
        <v>53078.195200000002</v>
      </c>
      <c r="D171" s="126" t="s">
        <v>114</v>
      </c>
      <c r="E171">
        <f t="shared" si="19"/>
        <v>16968.986169545249</v>
      </c>
      <c r="F171">
        <f t="shared" si="20"/>
        <v>16969</v>
      </c>
      <c r="G171" s="58">
        <f t="shared" si="24"/>
        <v>-1.0046600000350736E-2</v>
      </c>
      <c r="O171">
        <f>G171</f>
        <v>-1.0046600000350736E-2</v>
      </c>
      <c r="P171">
        <f t="shared" si="18"/>
        <v>-3.9286488220012464E-3</v>
      </c>
      <c r="Q171" s="2">
        <f t="shared" si="21"/>
        <v>38059.695200000002</v>
      </c>
    </row>
    <row r="172" spans="1:17" x14ac:dyDescent="0.2">
      <c r="A172" s="20" t="s">
        <v>78</v>
      </c>
      <c r="B172" s="32"/>
      <c r="C172" s="16">
        <v>53082.553099999997</v>
      </c>
      <c r="D172" s="16">
        <v>2.9999999999999997E-4</v>
      </c>
      <c r="E172">
        <f t="shared" si="19"/>
        <v>16974.985387068537</v>
      </c>
      <c r="F172">
        <f t="shared" si="20"/>
        <v>16975</v>
      </c>
      <c r="G172" s="58">
        <f t="shared" si="24"/>
        <v>-1.0614999999233987E-2</v>
      </c>
      <c r="L172">
        <f>G172</f>
        <v>-1.0614999999233987E-2</v>
      </c>
      <c r="P172">
        <f t="shared" si="18"/>
        <v>-3.9292796363948647E-3</v>
      </c>
      <c r="Q172" s="2">
        <f t="shared" si="21"/>
        <v>38064.053099999997</v>
      </c>
    </row>
    <row r="173" spans="1:17" x14ac:dyDescent="0.2">
      <c r="A173" s="20" t="s">
        <v>78</v>
      </c>
      <c r="B173" s="32"/>
      <c r="C173" s="16">
        <v>53258.345500000003</v>
      </c>
      <c r="D173" s="16">
        <v>2.0000000000000001E-4</v>
      </c>
      <c r="E173">
        <f t="shared" si="19"/>
        <v>17216.986545090018</v>
      </c>
      <c r="F173">
        <f t="shared" si="20"/>
        <v>17217</v>
      </c>
      <c r="G173" s="58">
        <f t="shared" si="24"/>
        <v>-9.7737999967648648E-3</v>
      </c>
      <c r="L173">
        <f>G173</f>
        <v>-9.7737999967648648E-3</v>
      </c>
      <c r="P173">
        <f t="shared" si="18"/>
        <v>-3.9547224836041332E-3</v>
      </c>
      <c r="Q173" s="2">
        <f t="shared" si="21"/>
        <v>38239.845500000003</v>
      </c>
    </row>
    <row r="174" spans="1:17" x14ac:dyDescent="0.2">
      <c r="A174" s="19" t="s">
        <v>81</v>
      </c>
      <c r="B174" s="32"/>
      <c r="C174" s="16">
        <v>53446.487800000003</v>
      </c>
      <c r="D174" s="16">
        <v>4.0000000000000002E-4</v>
      </c>
      <c r="E174">
        <f t="shared" si="19"/>
        <v>17475.988950613941</v>
      </c>
      <c r="F174">
        <f t="shared" si="20"/>
        <v>17476</v>
      </c>
      <c r="G174" s="58">
        <f t="shared" si="24"/>
        <v>-8.0263999989256263E-3</v>
      </c>
      <c r="L174">
        <f>G174</f>
        <v>-8.0263999989256263E-3</v>
      </c>
      <c r="P174">
        <f t="shared" si="18"/>
        <v>-3.9819526382619871E-3</v>
      </c>
      <c r="Q174" s="2">
        <f t="shared" si="21"/>
        <v>38427.987800000003</v>
      </c>
    </row>
    <row r="175" spans="1:17" x14ac:dyDescent="0.2">
      <c r="A175" s="19" t="s">
        <v>90</v>
      </c>
      <c r="B175" s="33" t="s">
        <v>70</v>
      </c>
      <c r="C175" s="16">
        <v>53489.343480000003</v>
      </c>
      <c r="D175" s="16">
        <v>1.4E-3</v>
      </c>
      <c r="E175">
        <f t="shared" si="19"/>
        <v>17534.985381562023</v>
      </c>
      <c r="F175">
        <f t="shared" si="20"/>
        <v>17535</v>
      </c>
      <c r="G175" s="58">
        <f t="shared" si="24"/>
        <v>-1.0618999993312173E-2</v>
      </c>
      <c r="N175">
        <f>G175</f>
        <v>-1.0618999993312173E-2</v>
      </c>
      <c r="P175">
        <f t="shared" si="18"/>
        <v>-3.9881556464658992E-3</v>
      </c>
      <c r="Q175" s="2">
        <f t="shared" si="21"/>
        <v>38470.843480000003</v>
      </c>
    </row>
    <row r="176" spans="1:17" x14ac:dyDescent="0.2">
      <c r="A176" s="10" t="s">
        <v>593</v>
      </c>
      <c r="B176" s="10" t="s">
        <v>70</v>
      </c>
      <c r="C176" s="126">
        <v>53511.139600000002</v>
      </c>
      <c r="D176" s="126" t="s">
        <v>114</v>
      </c>
      <c r="E176">
        <f t="shared" si="19"/>
        <v>17564.99058247159</v>
      </c>
      <c r="F176">
        <f t="shared" si="20"/>
        <v>17565</v>
      </c>
      <c r="G176" s="58">
        <f t="shared" si="24"/>
        <v>-6.840999994892627E-3</v>
      </c>
      <c r="O176">
        <f>G176</f>
        <v>-6.840999994892627E-3</v>
      </c>
      <c r="P176">
        <f t="shared" si="18"/>
        <v>-3.9913097184339904E-3</v>
      </c>
      <c r="Q176" s="2">
        <f t="shared" si="21"/>
        <v>38492.639600000002</v>
      </c>
    </row>
    <row r="177" spans="1:17" x14ac:dyDescent="0.2">
      <c r="A177" s="19" t="s">
        <v>90</v>
      </c>
      <c r="B177" s="33" t="s">
        <v>70</v>
      </c>
      <c r="C177" s="16">
        <v>53518.402880000001</v>
      </c>
      <c r="D177" s="16">
        <v>2.3E-3</v>
      </c>
      <c r="E177">
        <f t="shared" si="19"/>
        <v>17574.989434361854</v>
      </c>
      <c r="F177">
        <f t="shared" si="20"/>
        <v>17575</v>
      </c>
      <c r="G177" s="58">
        <f t="shared" si="24"/>
        <v>-7.6749999934691004E-3</v>
      </c>
      <c r="N177">
        <f>G177</f>
        <v>-7.6749999934691004E-3</v>
      </c>
      <c r="P177">
        <f t="shared" si="18"/>
        <v>-3.9923610757566872E-3</v>
      </c>
      <c r="Q177" s="2">
        <f t="shared" si="21"/>
        <v>38499.902880000001</v>
      </c>
    </row>
    <row r="178" spans="1:17" x14ac:dyDescent="0.2">
      <c r="A178" s="10" t="s">
        <v>602</v>
      </c>
      <c r="B178" s="10" t="s">
        <v>70</v>
      </c>
      <c r="C178" s="126">
        <v>53834.392200000002</v>
      </c>
      <c r="D178" s="126" t="s">
        <v>114</v>
      </c>
      <c r="E178">
        <f t="shared" si="19"/>
        <v>18009.989931325421</v>
      </c>
      <c r="F178">
        <f t="shared" si="20"/>
        <v>18010</v>
      </c>
      <c r="G178" s="58">
        <f t="shared" si="24"/>
        <v>-7.313999994948972E-3</v>
      </c>
      <c r="O178">
        <f>G178</f>
        <v>-7.313999994948972E-3</v>
      </c>
      <c r="P178">
        <f t="shared" ref="P178:P209" si="25">+$D$11+$D$12*$F178</f>
        <v>-4.0380951192940089E-3</v>
      </c>
      <c r="Q178" s="2">
        <f t="shared" si="21"/>
        <v>38815.892200000002</v>
      </c>
    </row>
    <row r="179" spans="1:17" x14ac:dyDescent="0.2">
      <c r="A179" s="16" t="s">
        <v>81</v>
      </c>
      <c r="B179" s="36" t="s">
        <v>64</v>
      </c>
      <c r="C179" s="16">
        <v>53859.458299999998</v>
      </c>
      <c r="D179" s="16">
        <v>4.3E-3</v>
      </c>
      <c r="E179">
        <f t="shared" si="19"/>
        <v>18044.496686037692</v>
      </c>
      <c r="F179">
        <f t="shared" si="20"/>
        <v>18044.5</v>
      </c>
      <c r="G179" s="58">
        <f t="shared" si="24"/>
        <v>-2.4073000022326596E-3</v>
      </c>
      <c r="L179">
        <f>G179</f>
        <v>-2.4073000022326596E-3</v>
      </c>
      <c r="P179">
        <f t="shared" si="25"/>
        <v>-4.0417223020573134E-3</v>
      </c>
      <c r="Q179" s="2">
        <f t="shared" si="21"/>
        <v>38840.958299999998</v>
      </c>
    </row>
    <row r="180" spans="1:17" x14ac:dyDescent="0.2">
      <c r="A180" s="10" t="s">
        <v>486</v>
      </c>
      <c r="B180" s="10" t="s">
        <v>70</v>
      </c>
      <c r="C180" s="126">
        <v>54175.806400000001</v>
      </c>
      <c r="D180" s="126" t="s">
        <v>114</v>
      </c>
      <c r="E180">
        <f t="shared" si="19"/>
        <v>18479.991090448199</v>
      </c>
      <c r="F180">
        <f t="shared" si="20"/>
        <v>18480</v>
      </c>
      <c r="G180" s="58">
        <f t="shared" si="24"/>
        <v>-6.4719999936642125E-3</v>
      </c>
      <c r="O180">
        <f>G180</f>
        <v>-6.4719999936642125E-3</v>
      </c>
      <c r="P180">
        <f t="shared" si="25"/>
        <v>-4.0875089134607698E-3</v>
      </c>
      <c r="Q180" s="2">
        <f t="shared" si="21"/>
        <v>39157.306400000001</v>
      </c>
    </row>
    <row r="181" spans="1:17" x14ac:dyDescent="0.2">
      <c r="A181" s="10" t="s">
        <v>486</v>
      </c>
      <c r="B181" s="10" t="s">
        <v>70</v>
      </c>
      <c r="C181" s="126">
        <v>54218.665699999998</v>
      </c>
      <c r="D181" s="126" t="s">
        <v>114</v>
      </c>
      <c r="E181">
        <f t="shared" si="19"/>
        <v>18538.992504798243</v>
      </c>
      <c r="F181">
        <f t="shared" si="20"/>
        <v>18539</v>
      </c>
      <c r="G181" s="58">
        <f t="shared" si="24"/>
        <v>-5.444599999464117E-3</v>
      </c>
      <c r="O181">
        <f>G181</f>
        <v>-5.444599999464117E-3</v>
      </c>
      <c r="P181">
        <f t="shared" si="25"/>
        <v>-4.093711921664682E-3</v>
      </c>
      <c r="Q181" s="2">
        <f t="shared" si="21"/>
        <v>39200.165699999998</v>
      </c>
    </row>
    <row r="182" spans="1:17" x14ac:dyDescent="0.2">
      <c r="A182" s="19" t="s">
        <v>88</v>
      </c>
      <c r="B182" s="32"/>
      <c r="C182" s="130">
        <v>54220.844400000002</v>
      </c>
      <c r="D182" s="17">
        <v>1E-4</v>
      </c>
      <c r="E182">
        <f t="shared" si="19"/>
        <v>18541.991769402302</v>
      </c>
      <c r="F182">
        <f t="shared" si="20"/>
        <v>18542</v>
      </c>
      <c r="G182" s="58">
        <f t="shared" si="24"/>
        <v>-5.9787999925902113E-3</v>
      </c>
      <c r="M182">
        <f>G182</f>
        <v>-5.9787999925902113E-3</v>
      </c>
      <c r="P182">
        <f t="shared" si="25"/>
        <v>-4.0940273288614919E-3</v>
      </c>
      <c r="Q182" s="2">
        <f t="shared" si="21"/>
        <v>39202.344400000002</v>
      </c>
    </row>
    <row r="183" spans="1:17" x14ac:dyDescent="0.2">
      <c r="A183" s="19" t="s">
        <v>87</v>
      </c>
      <c r="B183" s="32"/>
      <c r="C183" s="16">
        <v>54221.571499999998</v>
      </c>
      <c r="D183" s="16">
        <v>1.4E-3</v>
      </c>
      <c r="E183">
        <f t="shared" si="19"/>
        <v>18542.992717349975</v>
      </c>
      <c r="F183">
        <f t="shared" si="20"/>
        <v>18543</v>
      </c>
      <c r="G183" s="58">
        <f t="shared" si="24"/>
        <v>-5.2902000024914742E-3</v>
      </c>
      <c r="L183">
        <f>G183</f>
        <v>-5.2902000024914742E-3</v>
      </c>
      <c r="P183">
        <f t="shared" si="25"/>
        <v>-4.0941324645937614E-3</v>
      </c>
      <c r="Q183" s="2">
        <f t="shared" si="21"/>
        <v>39203.071499999998</v>
      </c>
    </row>
    <row r="184" spans="1:17" x14ac:dyDescent="0.2">
      <c r="A184" s="10" t="s">
        <v>486</v>
      </c>
      <c r="B184" s="10" t="s">
        <v>70</v>
      </c>
      <c r="C184" s="126">
        <v>54303.654999999999</v>
      </c>
      <c r="D184" s="126" t="s">
        <v>114</v>
      </c>
      <c r="E184">
        <f t="shared" si="19"/>
        <v>18655.991356963837</v>
      </c>
      <c r="F184">
        <f t="shared" si="20"/>
        <v>18656</v>
      </c>
      <c r="G184" s="58">
        <f t="shared" si="24"/>
        <v>-6.2784000037936494E-3</v>
      </c>
      <c r="O184">
        <f>G184</f>
        <v>-6.2784000037936494E-3</v>
      </c>
      <c r="P184">
        <f t="shared" si="25"/>
        <v>-4.1060128023402377E-3</v>
      </c>
      <c r="Q184" s="2">
        <f t="shared" si="21"/>
        <v>39285.154999999999</v>
      </c>
    </row>
    <row r="185" spans="1:17" x14ac:dyDescent="0.2">
      <c r="A185" s="39" t="s">
        <v>101</v>
      </c>
      <c r="B185" s="33" t="s">
        <v>70</v>
      </c>
      <c r="C185" s="16">
        <v>54572.430500000002</v>
      </c>
      <c r="D185" s="16">
        <v>2.0000000000000001E-4</v>
      </c>
      <c r="E185">
        <f t="shared" si="19"/>
        <v>19025.995875064742</v>
      </c>
      <c r="F185">
        <f t="shared" si="20"/>
        <v>19026</v>
      </c>
      <c r="G185" s="58">
        <f t="shared" si="24"/>
        <v>-2.996399998664856E-3</v>
      </c>
      <c r="O185">
        <f>G185</f>
        <v>-2.996399998664856E-3</v>
      </c>
      <c r="P185">
        <f t="shared" si="25"/>
        <v>-4.144913023280029E-3</v>
      </c>
      <c r="Q185" s="2">
        <f t="shared" si="21"/>
        <v>39553.930500000002</v>
      </c>
    </row>
    <row r="186" spans="1:17" x14ac:dyDescent="0.2">
      <c r="A186" s="16" t="s">
        <v>91</v>
      </c>
      <c r="B186" s="36" t="s">
        <v>70</v>
      </c>
      <c r="C186" s="16">
        <v>54572.430999999997</v>
      </c>
      <c r="D186" s="16">
        <v>1E-3</v>
      </c>
      <c r="E186">
        <f t="shared" si="19"/>
        <v>19025.996563379922</v>
      </c>
      <c r="F186">
        <f t="shared" si="20"/>
        <v>19026</v>
      </c>
      <c r="G186" s="58">
        <f t="shared" si="24"/>
        <v>-2.4964000040199608E-3</v>
      </c>
      <c r="L186">
        <f>G186</f>
        <v>-2.4964000040199608E-3</v>
      </c>
      <c r="P186">
        <f t="shared" si="25"/>
        <v>-4.144913023280029E-3</v>
      </c>
      <c r="Q186" s="2">
        <f t="shared" si="21"/>
        <v>39553.930999999997</v>
      </c>
    </row>
    <row r="187" spans="1:17" x14ac:dyDescent="0.2">
      <c r="A187" s="39" t="s">
        <v>100</v>
      </c>
      <c r="B187" s="33" t="s">
        <v>70</v>
      </c>
      <c r="C187" s="16">
        <v>54573.8819</v>
      </c>
      <c r="D187" s="16">
        <v>2.0000000000000001E-4</v>
      </c>
      <c r="E187">
        <f t="shared" si="19"/>
        <v>19027.993916395037</v>
      </c>
      <c r="F187">
        <f t="shared" si="20"/>
        <v>19028</v>
      </c>
      <c r="G187" s="58">
        <f t="shared" si="24"/>
        <v>-4.4191999986651354E-3</v>
      </c>
      <c r="O187">
        <f>G187</f>
        <v>-4.4191999986651354E-3</v>
      </c>
      <c r="P187">
        <f t="shared" si="25"/>
        <v>-4.1451232947445679E-3</v>
      </c>
      <c r="Q187" s="2">
        <f t="shared" si="21"/>
        <v>39555.3819</v>
      </c>
    </row>
    <row r="188" spans="1:17" x14ac:dyDescent="0.2">
      <c r="A188" s="16" t="s">
        <v>95</v>
      </c>
      <c r="B188" s="36" t="s">
        <v>70</v>
      </c>
      <c r="C188" s="16">
        <v>54596.400699999998</v>
      </c>
      <c r="D188" s="16">
        <v>1E-4</v>
      </c>
      <c r="E188">
        <f t="shared" si="19"/>
        <v>19058.993980546009</v>
      </c>
      <c r="F188">
        <f t="shared" si="20"/>
        <v>19059</v>
      </c>
      <c r="G188" s="58">
        <f t="shared" si="24"/>
        <v>-4.3726000003516674E-3</v>
      </c>
      <c r="L188">
        <f>G188</f>
        <v>-4.3726000003516674E-3</v>
      </c>
      <c r="P188">
        <f t="shared" si="25"/>
        <v>-4.1483825024449285E-3</v>
      </c>
      <c r="Q188" s="2">
        <f t="shared" si="21"/>
        <v>39577.900699999998</v>
      </c>
    </row>
    <row r="189" spans="1:17" x14ac:dyDescent="0.2">
      <c r="A189" s="39" t="s">
        <v>100</v>
      </c>
      <c r="B189" s="33" t="s">
        <v>70</v>
      </c>
      <c r="C189" s="16">
        <v>54624.730199999998</v>
      </c>
      <c r="D189" s="16">
        <v>2.9999999999999997E-4</v>
      </c>
      <c r="E189">
        <f t="shared" si="19"/>
        <v>19097.993230833104</v>
      </c>
      <c r="F189">
        <f t="shared" si="20"/>
        <v>19098</v>
      </c>
      <c r="G189" s="58">
        <f t="shared" si="24"/>
        <v>-4.9171999999089167E-3</v>
      </c>
      <c r="O189">
        <f>G189</f>
        <v>-4.9171999999089167E-3</v>
      </c>
      <c r="P189">
        <f t="shared" si="25"/>
        <v>-4.1524827960034471E-3</v>
      </c>
      <c r="Q189" s="2">
        <f t="shared" si="21"/>
        <v>39606.230199999998</v>
      </c>
    </row>
    <row r="190" spans="1:17" x14ac:dyDescent="0.2">
      <c r="A190" s="39" t="s">
        <v>100</v>
      </c>
      <c r="B190" s="33" t="s">
        <v>70</v>
      </c>
      <c r="C190" s="16">
        <v>54680.664599999996</v>
      </c>
      <c r="D190" s="16">
        <v>2.0000000000000001E-4</v>
      </c>
      <c r="E190">
        <f t="shared" si="19"/>
        <v>19174.994225035563</v>
      </c>
      <c r="F190">
        <f t="shared" si="20"/>
        <v>19175</v>
      </c>
      <c r="G190" s="58">
        <f t="shared" si="24"/>
        <v>-4.1950000013457611E-3</v>
      </c>
      <c r="O190">
        <f>G190</f>
        <v>-4.1950000013457611E-3</v>
      </c>
      <c r="P190">
        <f t="shared" si="25"/>
        <v>-4.1605782473882139E-3</v>
      </c>
      <c r="Q190" s="2">
        <f t="shared" si="21"/>
        <v>39662.164599999996</v>
      </c>
    </row>
    <row r="191" spans="1:17" x14ac:dyDescent="0.2">
      <c r="A191" s="16" t="s">
        <v>96</v>
      </c>
      <c r="B191" s="36" t="s">
        <v>70</v>
      </c>
      <c r="C191" s="16">
        <v>54922.562299999998</v>
      </c>
      <c r="D191" s="16">
        <v>2.0000000000000001E-4</v>
      </c>
      <c r="E191">
        <f t="shared" si="19"/>
        <v>19507.99794716878</v>
      </c>
      <c r="F191">
        <f t="shared" si="20"/>
        <v>19508</v>
      </c>
      <c r="G191" s="58">
        <f t="shared" si="24"/>
        <v>-1.4911999969626777E-3</v>
      </c>
      <c r="L191">
        <f>G191</f>
        <v>-1.4911999969626777E-3</v>
      </c>
      <c r="P191">
        <f t="shared" si="25"/>
        <v>-4.1955884462340255E-3</v>
      </c>
      <c r="Q191" s="2">
        <f t="shared" si="21"/>
        <v>39904.062299999998</v>
      </c>
    </row>
    <row r="192" spans="1:17" x14ac:dyDescent="0.2">
      <c r="A192" s="39" t="s">
        <v>98</v>
      </c>
      <c r="B192" s="33" t="s">
        <v>70</v>
      </c>
      <c r="C192" s="16">
        <v>54951.618699999999</v>
      </c>
      <c r="D192" s="16">
        <v>1E-4</v>
      </c>
      <c r="E192">
        <f t="shared" si="19"/>
        <v>19547.997870077481</v>
      </c>
      <c r="F192">
        <f t="shared" si="20"/>
        <v>19548</v>
      </c>
      <c r="G192" s="58">
        <f t="shared" si="24"/>
        <v>-1.5472000013687648E-3</v>
      </c>
      <c r="O192">
        <f>G192</f>
        <v>-1.5472000013687648E-3</v>
      </c>
      <c r="P192">
        <f t="shared" si="25"/>
        <v>-4.1997938755248144E-3</v>
      </c>
      <c r="Q192" s="2">
        <f t="shared" si="21"/>
        <v>39933.118699999999</v>
      </c>
    </row>
    <row r="193" spans="1:17" x14ac:dyDescent="0.2">
      <c r="A193" s="19" t="s">
        <v>89</v>
      </c>
      <c r="B193" s="33" t="s">
        <v>70</v>
      </c>
      <c r="C193" s="16">
        <v>54961.788399999998</v>
      </c>
      <c r="D193" s="16">
        <v>2.9999999999999997E-4</v>
      </c>
      <c r="E193">
        <f t="shared" si="19"/>
        <v>19561.997788030309</v>
      </c>
      <c r="F193">
        <f t="shared" si="20"/>
        <v>19562</v>
      </c>
      <c r="G193" s="58">
        <f t="shared" si="24"/>
        <v>-1.6068000040831976E-3</v>
      </c>
      <c r="L193">
        <f>G193</f>
        <v>-1.6068000040831976E-3</v>
      </c>
      <c r="P193">
        <f t="shared" si="25"/>
        <v>-4.2012657757765897E-3</v>
      </c>
      <c r="Q193" s="2">
        <f t="shared" si="21"/>
        <v>39943.288399999998</v>
      </c>
    </row>
    <row r="194" spans="1:17" x14ac:dyDescent="0.2">
      <c r="A194" s="16" t="s">
        <v>95</v>
      </c>
      <c r="B194" s="36" t="s">
        <v>64</v>
      </c>
      <c r="C194" s="16">
        <v>54974.502200000003</v>
      </c>
      <c r="D194" s="16">
        <v>5.0000000000000001E-4</v>
      </c>
      <c r="E194">
        <f t="shared" si="19"/>
        <v>19579.499991327233</v>
      </c>
      <c r="F194">
        <f t="shared" si="20"/>
        <v>19579.5</v>
      </c>
      <c r="G194" s="58">
        <f t="shared" si="24"/>
        <v>-6.2999970396049321E-6</v>
      </c>
      <c r="L194">
        <f>G194</f>
        <v>-6.2999970396049321E-6</v>
      </c>
      <c r="P194">
        <f t="shared" si="25"/>
        <v>-4.2031056510913097E-3</v>
      </c>
      <c r="Q194" s="2">
        <f t="shared" si="21"/>
        <v>39956.002200000003</v>
      </c>
    </row>
    <row r="195" spans="1:17" x14ac:dyDescent="0.2">
      <c r="A195" s="39" t="s">
        <v>98</v>
      </c>
      <c r="B195" s="33" t="s">
        <v>70</v>
      </c>
      <c r="C195" s="16">
        <v>54996.656499999997</v>
      </c>
      <c r="D195" s="16">
        <v>2.0000000000000001E-4</v>
      </c>
      <c r="E195">
        <f t="shared" si="19"/>
        <v>19609.998273705503</v>
      </c>
      <c r="F195">
        <f t="shared" si="20"/>
        <v>19610</v>
      </c>
      <c r="G195" s="58">
        <f t="shared" si="24"/>
        <v>-1.2540000025182962E-3</v>
      </c>
      <c r="O195">
        <f>G195</f>
        <v>-1.2540000025182962E-3</v>
      </c>
      <c r="P195">
        <f t="shared" si="25"/>
        <v>-4.2063122909255356E-3</v>
      </c>
      <c r="Q195" s="2">
        <f t="shared" si="21"/>
        <v>39978.156499999997</v>
      </c>
    </row>
    <row r="196" spans="1:17" x14ac:dyDescent="0.2">
      <c r="A196" s="16" t="s">
        <v>96</v>
      </c>
      <c r="B196" s="36" t="s">
        <v>70</v>
      </c>
      <c r="C196" s="16">
        <v>55281.411699999997</v>
      </c>
      <c r="D196" s="16">
        <v>6.4000000000000003E-3</v>
      </c>
      <c r="E196">
        <f t="shared" si="19"/>
        <v>20002.00093225409</v>
      </c>
      <c r="F196">
        <f t="shared" si="20"/>
        <v>20002</v>
      </c>
      <c r="G196" s="58">
        <f t="shared" si="24"/>
        <v>6.7719999788096175E-4</v>
      </c>
      <c r="L196">
        <f>G196</f>
        <v>6.7719999788096175E-4</v>
      </c>
      <c r="P196">
        <f t="shared" si="25"/>
        <v>-4.2475254979752602E-3</v>
      </c>
      <c r="Q196" s="2">
        <f t="shared" si="21"/>
        <v>40262.911699999997</v>
      </c>
    </row>
    <row r="197" spans="1:17" x14ac:dyDescent="0.2">
      <c r="A197" s="16" t="s">
        <v>96</v>
      </c>
      <c r="B197" s="36" t="s">
        <v>70</v>
      </c>
      <c r="C197" s="16">
        <v>55294.487200000003</v>
      </c>
      <c r="D197" s="16">
        <v>4.0000000000000002E-4</v>
      </c>
      <c r="E197">
        <f t="shared" si="19"/>
        <v>20020.001062758656</v>
      </c>
      <c r="F197">
        <f t="shared" si="20"/>
        <v>20020</v>
      </c>
      <c r="G197" s="58">
        <f t="shared" si="24"/>
        <v>7.7200000669108704E-4</v>
      </c>
      <c r="L197">
        <f>G197</f>
        <v>7.7200000669108704E-4</v>
      </c>
      <c r="P197">
        <f t="shared" si="25"/>
        <v>-4.249417941156115E-3</v>
      </c>
      <c r="Q197" s="2">
        <f t="shared" si="21"/>
        <v>40275.987200000003</v>
      </c>
    </row>
    <row r="198" spans="1:17" x14ac:dyDescent="0.2">
      <c r="A198" s="39" t="s">
        <v>99</v>
      </c>
      <c r="B198" s="33" t="s">
        <v>70</v>
      </c>
      <c r="C198" s="16">
        <v>55304.6558</v>
      </c>
      <c r="D198" s="16">
        <v>2.0000000000000001E-4</v>
      </c>
      <c r="E198">
        <f t="shared" si="19"/>
        <v>20033.999466418067</v>
      </c>
      <c r="F198">
        <f t="shared" si="20"/>
        <v>20034</v>
      </c>
      <c r="G198" s="58">
        <f t="shared" si="24"/>
        <v>-3.8759999733883888E-4</v>
      </c>
      <c r="O198">
        <f>G198</f>
        <v>-3.8759999733883888E-4</v>
      </c>
      <c r="P198">
        <f t="shared" si="25"/>
        <v>-4.2508898414078903E-3</v>
      </c>
      <c r="Q198" s="2">
        <f t="shared" si="21"/>
        <v>40286.1558</v>
      </c>
    </row>
    <row r="199" spans="1:17" x14ac:dyDescent="0.2">
      <c r="A199" s="37" t="s">
        <v>93</v>
      </c>
      <c r="B199" s="38" t="s">
        <v>70</v>
      </c>
      <c r="C199" s="17">
        <v>55337.346700000002</v>
      </c>
      <c r="D199" s="17">
        <v>8.9999999999999998E-4</v>
      </c>
      <c r="E199">
        <f t="shared" si="19"/>
        <v>20079.002752434782</v>
      </c>
      <c r="F199">
        <f t="shared" si="20"/>
        <v>20079</v>
      </c>
      <c r="G199" s="58">
        <f t="shared" si="24"/>
        <v>1.9994000031147152E-3</v>
      </c>
      <c r="L199">
        <f>G199</f>
        <v>1.9994000031147152E-3</v>
      </c>
      <c r="P199">
        <f t="shared" si="25"/>
        <v>-4.2556209493600271E-3</v>
      </c>
      <c r="Q199" s="2">
        <f t="shared" si="21"/>
        <v>40318.846700000002</v>
      </c>
    </row>
    <row r="200" spans="1:17" x14ac:dyDescent="0.2">
      <c r="A200" s="10" t="s">
        <v>707</v>
      </c>
      <c r="B200" s="10" t="s">
        <v>64</v>
      </c>
      <c r="C200" s="126">
        <v>55662.41</v>
      </c>
      <c r="D200" s="126" t="s">
        <v>114</v>
      </c>
      <c r="E200">
        <f t="shared" si="19"/>
        <v>20526.494765913645</v>
      </c>
      <c r="F200">
        <f t="shared" si="20"/>
        <v>20526.5</v>
      </c>
      <c r="G200" s="58">
        <f t="shared" si="24"/>
        <v>-3.8020999927539378E-3</v>
      </c>
      <c r="O200">
        <f>G200</f>
        <v>-3.8020999927539378E-3</v>
      </c>
      <c r="P200">
        <f t="shared" si="25"/>
        <v>-4.30266918955072E-3</v>
      </c>
      <c r="Q200" s="2">
        <f t="shared" si="21"/>
        <v>40643.910000000003</v>
      </c>
    </row>
    <row r="201" spans="1:17" x14ac:dyDescent="0.2">
      <c r="A201" s="16" t="s">
        <v>97</v>
      </c>
      <c r="B201" s="36" t="s">
        <v>70</v>
      </c>
      <c r="C201" s="16">
        <v>55667.861900000004</v>
      </c>
      <c r="D201" s="16">
        <v>2.0000000000000001E-4</v>
      </c>
      <c r="E201">
        <f t="shared" si="19"/>
        <v>20534.000017070222</v>
      </c>
      <c r="F201">
        <f t="shared" si="20"/>
        <v>20534</v>
      </c>
      <c r="G201" s="58">
        <f t="shared" ref="G201:G232" si="26">+C201-(C$7+F201*C$8)</f>
        <v>1.2400007108226418E-5</v>
      </c>
      <c r="L201">
        <f>G201</f>
        <v>1.2400007108226418E-5</v>
      </c>
      <c r="P201">
        <f t="shared" si="25"/>
        <v>-4.3034577075427433E-3</v>
      </c>
      <c r="Q201" s="2">
        <f t="shared" si="21"/>
        <v>40649.361900000004</v>
      </c>
    </row>
    <row r="202" spans="1:17" x14ac:dyDescent="0.2">
      <c r="A202" s="10" t="s">
        <v>707</v>
      </c>
      <c r="B202" s="10" t="s">
        <v>70</v>
      </c>
      <c r="C202" s="126">
        <v>55775.371299999999</v>
      </c>
      <c r="D202" s="126" t="s">
        <v>114</v>
      </c>
      <c r="E202">
        <f t="shared" si="19"/>
        <v>20682.000723006273</v>
      </c>
      <c r="F202">
        <f t="shared" si="20"/>
        <v>20682</v>
      </c>
      <c r="G202" s="58">
        <f t="shared" si="26"/>
        <v>5.2519999735523015E-4</v>
      </c>
      <c r="O202">
        <f>G202</f>
        <v>5.2519999735523015E-4</v>
      </c>
      <c r="P202">
        <f t="shared" si="25"/>
        <v>-4.3190177959186588E-3</v>
      </c>
      <c r="Q202" s="2">
        <f t="shared" si="21"/>
        <v>40756.871299999999</v>
      </c>
    </row>
    <row r="203" spans="1:17" x14ac:dyDescent="0.2">
      <c r="A203" s="10" t="s">
        <v>707</v>
      </c>
      <c r="B203" s="10" t="s">
        <v>64</v>
      </c>
      <c r="C203" s="126">
        <v>55776.463600000003</v>
      </c>
      <c r="D203" s="126" t="s">
        <v>114</v>
      </c>
      <c r="E203">
        <f t="shared" si="19"/>
        <v>20683.504416367919</v>
      </c>
      <c r="F203">
        <f t="shared" si="20"/>
        <v>20683.5</v>
      </c>
      <c r="G203" s="58">
        <f t="shared" si="26"/>
        <v>3.2081000026664697E-3</v>
      </c>
      <c r="O203">
        <f>G203</f>
        <v>3.2081000026664697E-3</v>
      </c>
      <c r="P203">
        <f t="shared" si="25"/>
        <v>-4.3191754995170629E-3</v>
      </c>
      <c r="Q203" s="2">
        <f t="shared" si="21"/>
        <v>40757.963600000003</v>
      </c>
    </row>
    <row r="204" spans="1:17" x14ac:dyDescent="0.2">
      <c r="A204" s="39" t="s">
        <v>103</v>
      </c>
      <c r="B204" s="33" t="s">
        <v>64</v>
      </c>
      <c r="C204" s="16">
        <v>56012.544600000001</v>
      </c>
      <c r="D204" s="16">
        <v>5.8999999999999999E-3</v>
      </c>
      <c r="E204">
        <f t="shared" si="19"/>
        <v>21008.500692582747</v>
      </c>
      <c r="F204">
        <f t="shared" si="20"/>
        <v>21008.5</v>
      </c>
      <c r="G204" s="58">
        <f t="shared" si="26"/>
        <v>5.0310000369790941E-4</v>
      </c>
      <c r="L204">
        <f>G204</f>
        <v>5.0310000369790941E-4</v>
      </c>
      <c r="P204">
        <f t="shared" si="25"/>
        <v>-4.3533446125047174E-3</v>
      </c>
      <c r="Q204" s="2">
        <f t="shared" si="21"/>
        <v>40994.044600000001</v>
      </c>
    </row>
    <row r="205" spans="1:17" x14ac:dyDescent="0.2">
      <c r="A205" s="39" t="s">
        <v>103</v>
      </c>
      <c r="B205" s="33" t="s">
        <v>64</v>
      </c>
      <c r="C205" s="16">
        <v>56012.544600000001</v>
      </c>
      <c r="D205" s="16">
        <v>5.8999999999999999E-3</v>
      </c>
      <c r="E205">
        <f t="shared" si="19"/>
        <v>21008.500692582747</v>
      </c>
      <c r="F205">
        <f t="shared" si="20"/>
        <v>21008.5</v>
      </c>
      <c r="G205" s="58">
        <f t="shared" si="26"/>
        <v>5.0310000369790941E-4</v>
      </c>
      <c r="O205">
        <f>G205</f>
        <v>5.0310000369790941E-4</v>
      </c>
      <c r="P205">
        <f t="shared" si="25"/>
        <v>-4.3533446125047174E-3</v>
      </c>
      <c r="Q205" s="2">
        <f t="shared" si="21"/>
        <v>40994.044600000001</v>
      </c>
    </row>
    <row r="206" spans="1:17" x14ac:dyDescent="0.2">
      <c r="A206" s="19" t="s">
        <v>102</v>
      </c>
      <c r="B206" s="33" t="s">
        <v>70</v>
      </c>
      <c r="C206" s="16">
        <v>56036.876700000001</v>
      </c>
      <c r="D206" s="16">
        <v>2.0000000000000001E-4</v>
      </c>
      <c r="E206">
        <f t="shared" si="19"/>
        <v>21041.997000597734</v>
      </c>
      <c r="F206">
        <f t="shared" si="20"/>
        <v>21042</v>
      </c>
      <c r="G206" s="58">
        <f t="shared" si="26"/>
        <v>-2.1787999939988367E-3</v>
      </c>
      <c r="L206">
        <f>G206</f>
        <v>-2.1787999939988367E-3</v>
      </c>
      <c r="P206">
        <f t="shared" si="25"/>
        <v>-4.3568666595357524E-3</v>
      </c>
      <c r="Q206" s="2">
        <f t="shared" si="21"/>
        <v>41018.376700000001</v>
      </c>
    </row>
    <row r="207" spans="1:17" x14ac:dyDescent="0.2">
      <c r="A207" s="19" t="s">
        <v>102</v>
      </c>
      <c r="B207" s="33" t="s">
        <v>70</v>
      </c>
      <c r="C207" s="16">
        <v>56036.876700000001</v>
      </c>
      <c r="D207" s="16">
        <v>2.0000000000000001E-4</v>
      </c>
      <c r="E207">
        <f t="shared" si="19"/>
        <v>21041.997000597734</v>
      </c>
      <c r="F207">
        <f t="shared" si="20"/>
        <v>21042</v>
      </c>
      <c r="G207" s="58">
        <f t="shared" si="26"/>
        <v>-2.1787999939988367E-3</v>
      </c>
      <c r="O207">
        <f t="shared" ref="O207:O243" si="27">G207</f>
        <v>-2.1787999939988367E-3</v>
      </c>
      <c r="P207">
        <f t="shared" si="25"/>
        <v>-4.3568666595357524E-3</v>
      </c>
      <c r="Q207" s="2">
        <f t="shared" si="21"/>
        <v>41018.376700000001</v>
      </c>
    </row>
    <row r="208" spans="1:17" x14ac:dyDescent="0.2">
      <c r="A208" s="39" t="s">
        <v>104</v>
      </c>
      <c r="B208" s="33" t="s">
        <v>70</v>
      </c>
      <c r="C208" s="16">
        <v>56451.658199999998</v>
      </c>
      <c r="D208" s="16">
        <v>2.0000000000000001E-4</v>
      </c>
      <c r="E208">
        <f t="shared" si="19"/>
        <v>21612.997813635633</v>
      </c>
      <c r="F208">
        <f t="shared" si="20"/>
        <v>21613</v>
      </c>
      <c r="G208" s="58">
        <f t="shared" si="26"/>
        <v>-1.5882000006968156E-3</v>
      </c>
      <c r="O208">
        <f t="shared" si="27"/>
        <v>-1.5882000006968156E-3</v>
      </c>
      <c r="P208">
        <f t="shared" si="25"/>
        <v>-4.416899162661754E-3</v>
      </c>
      <c r="Q208" s="2">
        <f t="shared" si="21"/>
        <v>41433.158199999998</v>
      </c>
    </row>
    <row r="209" spans="1:17" x14ac:dyDescent="0.2">
      <c r="A209" s="39" t="s">
        <v>104</v>
      </c>
      <c r="B209" s="33" t="s">
        <v>70</v>
      </c>
      <c r="C209" s="16">
        <v>56451.658199999998</v>
      </c>
      <c r="D209" s="16">
        <v>2.0000000000000001E-4</v>
      </c>
      <c r="E209">
        <f t="shared" si="19"/>
        <v>21612.997813635633</v>
      </c>
      <c r="F209">
        <f t="shared" si="20"/>
        <v>21613</v>
      </c>
      <c r="G209" s="58">
        <f t="shared" si="26"/>
        <v>-1.5882000006968156E-3</v>
      </c>
      <c r="O209">
        <f t="shared" si="27"/>
        <v>-1.5882000006968156E-3</v>
      </c>
      <c r="P209">
        <f t="shared" si="25"/>
        <v>-4.416899162661754E-3</v>
      </c>
      <c r="Q209" s="2">
        <f t="shared" si="21"/>
        <v>41433.158199999998</v>
      </c>
    </row>
    <row r="210" spans="1:17" x14ac:dyDescent="0.2">
      <c r="A210" s="40" t="s">
        <v>105</v>
      </c>
      <c r="B210" s="41" t="s">
        <v>70</v>
      </c>
      <c r="C210" s="131">
        <v>56753.845699999998</v>
      </c>
      <c r="D210" s="131">
        <v>1E-4</v>
      </c>
      <c r="E210">
        <f t="shared" si="19"/>
        <v>22028.998305918656</v>
      </c>
      <c r="F210">
        <f t="shared" si="20"/>
        <v>22029</v>
      </c>
      <c r="G210" s="58">
        <f t="shared" si="26"/>
        <v>-1.2305999989621341E-3</v>
      </c>
      <c r="O210">
        <f t="shared" si="27"/>
        <v>-1.2305999989621341E-3</v>
      </c>
      <c r="P210">
        <f t="shared" ref="P210:P246" si="28">+$D$11+$D$12*$F210</f>
        <v>-4.4606356272859507E-3</v>
      </c>
      <c r="Q210" s="2">
        <f t="shared" si="21"/>
        <v>41735.345699999998</v>
      </c>
    </row>
    <row r="211" spans="1:17" x14ac:dyDescent="0.2">
      <c r="A211" s="85" t="s">
        <v>105</v>
      </c>
      <c r="B211" s="86" t="s">
        <v>70</v>
      </c>
      <c r="C211" s="132">
        <v>56753.845699999998</v>
      </c>
      <c r="D211" s="132">
        <v>1E-4</v>
      </c>
      <c r="E211">
        <f t="shared" si="19"/>
        <v>22028.998305918656</v>
      </c>
      <c r="F211">
        <f t="shared" si="20"/>
        <v>22029</v>
      </c>
      <c r="G211" s="58">
        <f t="shared" si="26"/>
        <v>-1.2305999989621341E-3</v>
      </c>
      <c r="O211">
        <f t="shared" si="27"/>
        <v>-1.2305999989621341E-3</v>
      </c>
      <c r="P211">
        <f t="shared" si="28"/>
        <v>-4.4606356272859507E-3</v>
      </c>
      <c r="Q211" s="2">
        <f t="shared" si="21"/>
        <v>41735.345699999998</v>
      </c>
    </row>
    <row r="212" spans="1:17" x14ac:dyDescent="0.2">
      <c r="A212" s="88" t="s">
        <v>758</v>
      </c>
      <c r="B212" s="89" t="s">
        <v>70</v>
      </c>
      <c r="C212" s="133">
        <v>56764.378299999997</v>
      </c>
      <c r="D212" s="133">
        <v>1.9400000000000001E-2</v>
      </c>
      <c r="E212">
        <f t="shared" si="19"/>
        <v>22043.497803035578</v>
      </c>
      <c r="F212">
        <f t="shared" si="20"/>
        <v>22043.5</v>
      </c>
      <c r="G212" s="58">
        <f t="shared" si="26"/>
        <v>-1.5959000011207536E-3</v>
      </c>
      <c r="O212">
        <f t="shared" si="27"/>
        <v>-1.5959000011207536E-3</v>
      </c>
      <c r="P212">
        <f t="shared" si="28"/>
        <v>-4.4621600954038616E-3</v>
      </c>
      <c r="Q212" s="2">
        <f t="shared" si="21"/>
        <v>41745.878299999997</v>
      </c>
    </row>
    <row r="213" spans="1:17" x14ac:dyDescent="0.2">
      <c r="A213" s="88" t="s">
        <v>758</v>
      </c>
      <c r="B213" s="89" t="s">
        <v>70</v>
      </c>
      <c r="C213" s="133">
        <v>56776.365599999997</v>
      </c>
      <c r="D213" s="133">
        <v>2.0000000000000001E-4</v>
      </c>
      <c r="E213">
        <f t="shared" ref="E213:E243" si="29">+(C213-C$7)/C$8</f>
        <v>22059.999884363046</v>
      </c>
      <c r="F213">
        <f t="shared" ref="F213:F245" si="30">ROUND(2*E213,0)/2</f>
        <v>22060</v>
      </c>
      <c r="G213" s="58">
        <f t="shared" si="26"/>
        <v>-8.3999999333173037E-5</v>
      </c>
      <c r="O213">
        <f t="shared" si="27"/>
        <v>-8.3999999333173037E-5</v>
      </c>
      <c r="P213">
        <f t="shared" si="28"/>
        <v>-4.4638948349863114E-3</v>
      </c>
      <c r="Q213" s="2">
        <f t="shared" ref="Q213:Q243" si="31">+C213-15018.5</f>
        <v>41757.865599999997</v>
      </c>
    </row>
    <row r="214" spans="1:17" x14ac:dyDescent="0.2">
      <c r="A214" s="90" t="s">
        <v>3</v>
      </c>
      <c r="B214" s="91" t="s">
        <v>70</v>
      </c>
      <c r="C214" s="134">
        <v>57125.400199999996</v>
      </c>
      <c r="D214" s="134">
        <v>9.4999999999999998E-3</v>
      </c>
      <c r="E214">
        <f t="shared" si="29"/>
        <v>22540.491517616596</v>
      </c>
      <c r="F214">
        <f t="shared" si="30"/>
        <v>22540.5</v>
      </c>
      <c r="G214" s="58">
        <f t="shared" si="26"/>
        <v>-6.161700002849102E-3</v>
      </c>
      <c r="O214">
        <f t="shared" si="27"/>
        <v>-6.161700002849102E-3</v>
      </c>
      <c r="P214">
        <f t="shared" si="28"/>
        <v>-4.5144125543419046E-3</v>
      </c>
      <c r="Q214" s="2">
        <f t="shared" si="31"/>
        <v>42106.900199999996</v>
      </c>
    </row>
    <row r="215" spans="1:17" x14ac:dyDescent="0.2">
      <c r="A215" s="96" t="s">
        <v>760</v>
      </c>
      <c r="B215" s="97" t="s">
        <v>70</v>
      </c>
      <c r="C215" s="96">
        <v>57128.675300000003</v>
      </c>
      <c r="D215" s="96">
        <v>1E-4</v>
      </c>
      <c r="E215">
        <f t="shared" si="29"/>
        <v>22545.000119766846</v>
      </c>
      <c r="F215">
        <f t="shared" si="30"/>
        <v>22545</v>
      </c>
      <c r="G215" s="58">
        <f t="shared" si="26"/>
        <v>8.7000007624737918E-5</v>
      </c>
      <c r="O215">
        <f t="shared" si="27"/>
        <v>8.7000007624737918E-5</v>
      </c>
      <c r="P215">
        <f t="shared" si="28"/>
        <v>-4.5148856651371187E-3</v>
      </c>
      <c r="Q215" s="2">
        <f t="shared" si="31"/>
        <v>42110.175300000003</v>
      </c>
    </row>
    <row r="216" spans="1:17" x14ac:dyDescent="0.2">
      <c r="A216" s="90" t="s">
        <v>3</v>
      </c>
      <c r="B216" s="91" t="s">
        <v>70</v>
      </c>
      <c r="C216" s="134">
        <v>57131.581200000001</v>
      </c>
      <c r="D216" s="134">
        <v>1.9E-3</v>
      </c>
      <c r="E216">
        <f t="shared" si="29"/>
        <v>22549.000469981613</v>
      </c>
      <c r="F216">
        <f t="shared" si="30"/>
        <v>22549</v>
      </c>
      <c r="G216" s="58">
        <f t="shared" si="26"/>
        <v>3.4140000207116827E-4</v>
      </c>
      <c r="O216">
        <f t="shared" si="27"/>
        <v>3.4140000207116827E-4</v>
      </c>
      <c r="P216">
        <f t="shared" si="28"/>
        <v>-4.5153062080661964E-3</v>
      </c>
      <c r="Q216" s="2">
        <f t="shared" si="31"/>
        <v>42113.081200000001</v>
      </c>
    </row>
    <row r="217" spans="1:17" x14ac:dyDescent="0.2">
      <c r="A217" s="90" t="s">
        <v>3</v>
      </c>
      <c r="B217" s="91" t="s">
        <v>70</v>
      </c>
      <c r="C217" s="134">
        <v>57137.392500000002</v>
      </c>
      <c r="D217" s="134">
        <v>1.1000000000000001E-3</v>
      </c>
      <c r="E217">
        <f t="shared" si="29"/>
        <v>22557.000482095962</v>
      </c>
      <c r="F217">
        <f t="shared" si="30"/>
        <v>22557</v>
      </c>
      <c r="G217" s="58">
        <f t="shared" si="26"/>
        <v>3.502000035950914E-4</v>
      </c>
      <c r="O217">
        <f t="shared" si="27"/>
        <v>3.502000035950914E-4</v>
      </c>
      <c r="P217">
        <f t="shared" si="28"/>
        <v>-4.5161472939243552E-3</v>
      </c>
      <c r="Q217" s="2">
        <f t="shared" si="31"/>
        <v>42118.892500000002</v>
      </c>
    </row>
    <row r="218" spans="1:17" x14ac:dyDescent="0.2">
      <c r="A218" s="111" t="s">
        <v>759</v>
      </c>
      <c r="B218" s="112"/>
      <c r="C218" s="135">
        <v>57154.459600000002</v>
      </c>
      <c r="D218" s="135">
        <v>1.8E-3</v>
      </c>
      <c r="E218">
        <f t="shared" si="29"/>
        <v>22580.495570416439</v>
      </c>
      <c r="F218">
        <f t="shared" si="30"/>
        <v>22580.5</v>
      </c>
      <c r="G218" s="58">
        <f t="shared" si="26"/>
        <v>-3.2176999957300723E-3</v>
      </c>
      <c r="O218">
        <f t="shared" si="27"/>
        <v>-3.2176999957300723E-3</v>
      </c>
      <c r="P218">
        <f t="shared" si="28"/>
        <v>-4.5186179836326926E-3</v>
      </c>
      <c r="Q218" s="2">
        <f t="shared" si="31"/>
        <v>42135.959600000002</v>
      </c>
    </row>
    <row r="219" spans="1:17" x14ac:dyDescent="0.2">
      <c r="A219" s="104" t="s">
        <v>0</v>
      </c>
      <c r="B219" s="113" t="s">
        <v>70</v>
      </c>
      <c r="C219" s="136">
        <v>57427.231899999999</v>
      </c>
      <c r="D219" s="136" t="s">
        <v>58</v>
      </c>
      <c r="E219">
        <f t="shared" si="29"/>
        <v>22956.002204811211</v>
      </c>
      <c r="F219">
        <f t="shared" si="30"/>
        <v>22956</v>
      </c>
      <c r="G219" s="58">
        <f t="shared" si="26"/>
        <v>1.6016000008676201E-3</v>
      </c>
      <c r="O219">
        <f t="shared" si="27"/>
        <v>1.6016000008676201E-3</v>
      </c>
      <c r="P219">
        <f t="shared" si="28"/>
        <v>-4.5580964510999666E-3</v>
      </c>
      <c r="Q219" s="2">
        <f t="shared" si="31"/>
        <v>42408.731899999999</v>
      </c>
    </row>
    <row r="220" spans="1:17" x14ac:dyDescent="0.2">
      <c r="A220" s="90" t="s">
        <v>3</v>
      </c>
      <c r="B220" s="91" t="s">
        <v>70</v>
      </c>
      <c r="C220" s="134">
        <v>57500.600700000003</v>
      </c>
      <c r="D220" s="134">
        <v>1E-3</v>
      </c>
      <c r="E220">
        <f t="shared" si="29"/>
        <v>23057.003923671909</v>
      </c>
      <c r="F220">
        <f t="shared" si="30"/>
        <v>23057</v>
      </c>
      <c r="G220" s="58">
        <f t="shared" si="26"/>
        <v>2.8501999986474402E-3</v>
      </c>
      <c r="O220">
        <f t="shared" si="27"/>
        <v>2.8501999986474402E-3</v>
      </c>
      <c r="P220">
        <f t="shared" si="28"/>
        <v>-4.5687151600592064E-3</v>
      </c>
      <c r="Q220" s="2">
        <f t="shared" si="31"/>
        <v>42482.100700000003</v>
      </c>
    </row>
    <row r="221" spans="1:17" x14ac:dyDescent="0.2">
      <c r="A221" s="96" t="s">
        <v>761</v>
      </c>
      <c r="B221" s="97" t="s">
        <v>70</v>
      </c>
      <c r="C221" s="96">
        <v>57606.6567</v>
      </c>
      <c r="D221" s="96">
        <v>1E-4</v>
      </c>
      <c r="E221">
        <f t="shared" si="29"/>
        <v>23203.003835016905</v>
      </c>
      <c r="F221">
        <f t="shared" si="30"/>
        <v>23203</v>
      </c>
      <c r="G221" s="58">
        <f t="shared" si="26"/>
        <v>2.785800003039185E-3</v>
      </c>
      <c r="O221">
        <f t="shared" si="27"/>
        <v>2.785800003039185E-3</v>
      </c>
      <c r="P221">
        <f t="shared" si="28"/>
        <v>-4.5840649769705831E-3</v>
      </c>
      <c r="Q221" s="2">
        <f t="shared" si="31"/>
        <v>42588.1567</v>
      </c>
    </row>
    <row r="222" spans="1:17" x14ac:dyDescent="0.2">
      <c r="A222" s="109" t="s">
        <v>770</v>
      </c>
      <c r="B222" s="110" t="s">
        <v>64</v>
      </c>
      <c r="C222" s="137">
        <v>57799.52126999991</v>
      </c>
      <c r="D222" s="137">
        <v>1.4E-3</v>
      </c>
      <c r="E222">
        <f t="shared" si="29"/>
        <v>23468.507060874748</v>
      </c>
      <c r="F222">
        <f t="shared" si="30"/>
        <v>23468.5</v>
      </c>
      <c r="G222" s="58">
        <f t="shared" si="26"/>
        <v>5.12909991084598E-3</v>
      </c>
      <c r="O222">
        <f t="shared" si="27"/>
        <v>5.12909991084598E-3</v>
      </c>
      <c r="P222">
        <f t="shared" si="28"/>
        <v>-4.6119785138881899E-3</v>
      </c>
      <c r="Q222" s="2">
        <f t="shared" si="31"/>
        <v>42781.02126999991</v>
      </c>
    </row>
    <row r="223" spans="1:17" x14ac:dyDescent="0.2">
      <c r="A223" s="99" t="s">
        <v>762</v>
      </c>
      <c r="B223" s="100" t="s">
        <v>70</v>
      </c>
      <c r="C223" s="99">
        <v>57815.862999999998</v>
      </c>
      <c r="D223" s="99">
        <v>1E-4</v>
      </c>
      <c r="E223">
        <f t="shared" si="29"/>
        <v>23491.003582818219</v>
      </c>
      <c r="F223">
        <f t="shared" si="30"/>
        <v>23491</v>
      </c>
      <c r="G223" s="58">
        <f t="shared" si="26"/>
        <v>2.6025999977719039E-3</v>
      </c>
      <c r="O223">
        <f t="shared" si="27"/>
        <v>2.6025999977719039E-3</v>
      </c>
      <c r="P223">
        <f t="shared" si="28"/>
        <v>-4.6143440678642587E-3</v>
      </c>
      <c r="Q223" s="2">
        <f t="shared" si="31"/>
        <v>42797.362999999998</v>
      </c>
    </row>
    <row r="224" spans="1:17" x14ac:dyDescent="0.2">
      <c r="A224" s="104" t="s">
        <v>1</v>
      </c>
      <c r="B224" s="105" t="s">
        <v>70</v>
      </c>
      <c r="C224" s="138">
        <v>57852.546999999999</v>
      </c>
      <c r="D224" s="138">
        <v>3.0999999999999999E-3</v>
      </c>
      <c r="E224">
        <f t="shared" si="29"/>
        <v>23541.503891596414</v>
      </c>
      <c r="F224">
        <f t="shared" si="30"/>
        <v>23541.5</v>
      </c>
      <c r="G224" s="58">
        <f t="shared" si="26"/>
        <v>2.8268999958527274E-3</v>
      </c>
      <c r="O224">
        <f t="shared" si="27"/>
        <v>2.8268999958527274E-3</v>
      </c>
      <c r="P224">
        <f t="shared" si="28"/>
        <v>-4.6196534223438782E-3</v>
      </c>
      <c r="Q224" s="2">
        <f t="shared" si="31"/>
        <v>42834.046999999999</v>
      </c>
    </row>
    <row r="225" spans="1:17" x14ac:dyDescent="0.2">
      <c r="A225" s="99" t="s">
        <v>762</v>
      </c>
      <c r="B225" s="100" t="s">
        <v>70</v>
      </c>
      <c r="C225" s="99">
        <v>57896.495900000002</v>
      </c>
      <c r="D225" s="99">
        <v>1E-4</v>
      </c>
      <c r="E225">
        <f t="shared" si="29"/>
        <v>23602.005282406088</v>
      </c>
      <c r="F225">
        <f t="shared" si="30"/>
        <v>23602</v>
      </c>
      <c r="G225" s="58">
        <f t="shared" si="26"/>
        <v>3.8372000053641386E-3</v>
      </c>
      <c r="O225">
        <f t="shared" si="27"/>
        <v>3.8372000053641386E-3</v>
      </c>
      <c r="P225">
        <f t="shared" si="28"/>
        <v>-4.6260141341461954E-3</v>
      </c>
      <c r="Q225" s="2">
        <f t="shared" si="31"/>
        <v>42877.995900000002</v>
      </c>
    </row>
    <row r="226" spans="1:17" x14ac:dyDescent="0.2">
      <c r="A226" s="99" t="s">
        <v>762</v>
      </c>
      <c r="B226" s="100" t="s">
        <v>70</v>
      </c>
      <c r="C226" s="99">
        <v>57904.486299999997</v>
      </c>
      <c r="D226" s="99">
        <v>1E-4</v>
      </c>
      <c r="E226">
        <f t="shared" si="29"/>
        <v>23613.005109776634</v>
      </c>
      <c r="F226">
        <f t="shared" si="30"/>
        <v>23613</v>
      </c>
      <c r="G226" s="58">
        <f t="shared" si="26"/>
        <v>3.7117999963811599E-3</v>
      </c>
      <c r="O226">
        <f t="shared" si="27"/>
        <v>3.7117999963811599E-3</v>
      </c>
      <c r="P226">
        <f t="shared" si="28"/>
        <v>-4.6271706272011624E-3</v>
      </c>
      <c r="Q226" s="2">
        <f t="shared" si="31"/>
        <v>42885.986299999997</v>
      </c>
    </row>
    <row r="227" spans="1:17" x14ac:dyDescent="0.2">
      <c r="A227" s="99" t="s">
        <v>762</v>
      </c>
      <c r="B227" s="100" t="s">
        <v>70</v>
      </c>
      <c r="C227" s="99">
        <v>57912.477200000001</v>
      </c>
      <c r="D227" s="99">
        <v>2.0000000000000001E-4</v>
      </c>
      <c r="E227">
        <f t="shared" si="29"/>
        <v>23624.005625462378</v>
      </c>
      <c r="F227">
        <f t="shared" si="30"/>
        <v>23624</v>
      </c>
      <c r="G227" s="58">
        <f t="shared" si="26"/>
        <v>4.0864000038709491E-3</v>
      </c>
      <c r="O227">
        <f t="shared" si="27"/>
        <v>4.0864000038709491E-3</v>
      </c>
      <c r="P227">
        <f t="shared" si="28"/>
        <v>-4.6283271202561295E-3</v>
      </c>
      <c r="Q227" s="2">
        <f t="shared" si="31"/>
        <v>42893.977200000001</v>
      </c>
    </row>
    <row r="228" spans="1:17" x14ac:dyDescent="0.2">
      <c r="A228" s="103" t="s">
        <v>2</v>
      </c>
      <c r="B228" s="103" t="s">
        <v>70</v>
      </c>
      <c r="C228" s="137">
        <v>57936.447</v>
      </c>
      <c r="D228" s="137">
        <v>3.0000000000000001E-3</v>
      </c>
      <c r="E228">
        <f t="shared" si="29"/>
        <v>23657.0031802915</v>
      </c>
      <c r="F228">
        <f t="shared" si="30"/>
        <v>23657</v>
      </c>
      <c r="G228" s="58">
        <f t="shared" si="26"/>
        <v>2.3101999977370724E-3</v>
      </c>
      <c r="O228">
        <f t="shared" si="27"/>
        <v>2.3101999977370724E-3</v>
      </c>
      <c r="P228">
        <f t="shared" si="28"/>
        <v>-4.631796599421029E-3</v>
      </c>
      <c r="Q228" s="2">
        <f t="shared" si="31"/>
        <v>42917.947</v>
      </c>
    </row>
    <row r="229" spans="1:17" x14ac:dyDescent="0.2">
      <c r="A229" s="94" t="s">
        <v>764</v>
      </c>
      <c r="B229" s="95"/>
      <c r="C229" s="139">
        <v>58189.965799999998</v>
      </c>
      <c r="D229" s="139">
        <v>2.9999999999999997E-4</v>
      </c>
      <c r="E229">
        <f t="shared" si="29"/>
        <v>24006.004861707839</v>
      </c>
      <c r="F229">
        <f t="shared" si="30"/>
        <v>24006</v>
      </c>
      <c r="G229" s="58">
        <f t="shared" si="26"/>
        <v>3.5315999994054437E-3</v>
      </c>
      <c r="O229">
        <f t="shared" si="27"/>
        <v>3.5315999994054437E-3</v>
      </c>
      <c r="P229">
        <f t="shared" si="28"/>
        <v>-4.6684889699831564E-3</v>
      </c>
      <c r="Q229" s="2">
        <f t="shared" si="31"/>
        <v>43171.465799999998</v>
      </c>
    </row>
    <row r="230" spans="1:17" x14ac:dyDescent="0.2">
      <c r="A230" s="106" t="s">
        <v>766</v>
      </c>
      <c r="B230" s="107" t="s">
        <v>70</v>
      </c>
      <c r="C230" s="140">
        <v>58216.8436</v>
      </c>
      <c r="D230" s="140">
        <v>2.0000000000000001E-4</v>
      </c>
      <c r="E230">
        <f t="shared" si="29"/>
        <v>24043.005657675527</v>
      </c>
      <c r="F230">
        <f t="shared" si="30"/>
        <v>24043</v>
      </c>
      <c r="G230" s="58">
        <f t="shared" si="26"/>
        <v>4.1098000001511537E-3</v>
      </c>
      <c r="O230">
        <f t="shared" si="27"/>
        <v>4.1098000001511537E-3</v>
      </c>
      <c r="P230">
        <f t="shared" si="28"/>
        <v>-4.6723789920771353E-3</v>
      </c>
      <c r="Q230" s="2">
        <f t="shared" si="31"/>
        <v>43198.3436</v>
      </c>
    </row>
    <row r="231" spans="1:17" x14ac:dyDescent="0.2">
      <c r="A231" s="106" t="s">
        <v>765</v>
      </c>
      <c r="B231" s="107" t="s">
        <v>70</v>
      </c>
      <c r="C231" s="140">
        <v>58228.466439999997</v>
      </c>
      <c r="D231" s="140">
        <v>2.3000000000000001E-4</v>
      </c>
      <c r="E231">
        <f t="shared" si="29"/>
        <v>24059.006012295507</v>
      </c>
      <c r="F231">
        <f t="shared" si="30"/>
        <v>24059</v>
      </c>
      <c r="G231" s="58">
        <f t="shared" si="26"/>
        <v>4.36739999713609E-3</v>
      </c>
      <c r="O231">
        <f t="shared" si="27"/>
        <v>4.36739999713609E-3</v>
      </c>
      <c r="P231">
        <f t="shared" si="28"/>
        <v>-4.6740611637934512E-3</v>
      </c>
      <c r="Q231" s="2">
        <f t="shared" si="31"/>
        <v>43209.966439999997</v>
      </c>
    </row>
    <row r="232" spans="1:17" x14ac:dyDescent="0.2">
      <c r="A232" s="106" t="s">
        <v>766</v>
      </c>
      <c r="B232" s="107" t="s">
        <v>70</v>
      </c>
      <c r="C232" s="140">
        <v>58257.522900000004</v>
      </c>
      <c r="D232" s="140">
        <v>1E-4</v>
      </c>
      <c r="E232">
        <f t="shared" si="29"/>
        <v>24099.006017802039</v>
      </c>
      <c r="F232">
        <f t="shared" si="30"/>
        <v>24099</v>
      </c>
      <c r="G232" s="58">
        <f t="shared" si="26"/>
        <v>4.3714000057661906E-3</v>
      </c>
      <c r="O232">
        <f t="shared" si="27"/>
        <v>4.3714000057661906E-3</v>
      </c>
      <c r="P232">
        <f t="shared" si="28"/>
        <v>-4.6782665930842383E-3</v>
      </c>
      <c r="Q232" s="2">
        <f t="shared" si="31"/>
        <v>43239.022900000004</v>
      </c>
    </row>
    <row r="233" spans="1:17" x14ac:dyDescent="0.2">
      <c r="A233" s="106" t="s">
        <v>767</v>
      </c>
      <c r="B233" s="107" t="s">
        <v>70</v>
      </c>
      <c r="C233" s="140">
        <v>58562.614699999998</v>
      </c>
      <c r="D233" s="140">
        <v>1E-4</v>
      </c>
      <c r="E233">
        <f t="shared" si="29"/>
        <v>24519.004657691217</v>
      </c>
      <c r="F233">
        <f t="shared" si="30"/>
        <v>24519</v>
      </c>
      <c r="G233" s="58">
        <f t="shared" ref="G233:G243" si="32">+C233-(C$7+F233*C$8)</f>
        <v>3.3833999987109564E-3</v>
      </c>
      <c r="O233">
        <f t="shared" si="27"/>
        <v>3.3833999987109564E-3</v>
      </c>
      <c r="P233">
        <f t="shared" si="28"/>
        <v>-4.7224236006375145E-3</v>
      </c>
      <c r="Q233" s="2">
        <f t="shared" si="31"/>
        <v>43544.114699999998</v>
      </c>
    </row>
    <row r="234" spans="1:17" x14ac:dyDescent="0.2">
      <c r="A234" s="109" t="s">
        <v>768</v>
      </c>
      <c r="B234" s="110" t="s">
        <v>70</v>
      </c>
      <c r="C234" s="137">
        <v>58724.605000000003</v>
      </c>
      <c r="D234" s="137">
        <v>2.0000000000000001E-4</v>
      </c>
      <c r="E234">
        <f t="shared" si="29"/>
        <v>24742.005425575651</v>
      </c>
      <c r="F234">
        <f t="shared" si="30"/>
        <v>24742</v>
      </c>
      <c r="G234" s="58">
        <f t="shared" si="32"/>
        <v>3.9412000041920692E-3</v>
      </c>
      <c r="O234">
        <f t="shared" si="27"/>
        <v>3.9412000041920692E-3</v>
      </c>
      <c r="P234">
        <f t="shared" si="28"/>
        <v>-4.7458688689336588E-3</v>
      </c>
      <c r="Q234" s="2">
        <f t="shared" si="31"/>
        <v>43706.105000000003</v>
      </c>
    </row>
    <row r="235" spans="1:17" ht="12" customHeight="1" x14ac:dyDescent="0.2">
      <c r="A235" s="109" t="s">
        <v>771</v>
      </c>
      <c r="B235" s="110" t="s">
        <v>70</v>
      </c>
      <c r="C235" s="137">
        <v>58914.199000000001</v>
      </c>
      <c r="D235" s="137" t="s">
        <v>58</v>
      </c>
      <c r="E235">
        <f t="shared" si="29"/>
        <v>25003.006285418982</v>
      </c>
      <c r="F235">
        <f t="shared" si="30"/>
        <v>25003</v>
      </c>
      <c r="G235" s="58">
        <f t="shared" si="32"/>
        <v>4.5658000017283484E-3</v>
      </c>
      <c r="O235">
        <f t="shared" si="27"/>
        <v>4.5658000017283484E-3</v>
      </c>
      <c r="P235">
        <f t="shared" si="28"/>
        <v>-4.7733092950560515E-3</v>
      </c>
      <c r="Q235" s="2">
        <f t="shared" si="31"/>
        <v>43895.699000000001</v>
      </c>
    </row>
    <row r="236" spans="1:17" ht="12" customHeight="1" x14ac:dyDescent="0.2">
      <c r="A236" s="109" t="s">
        <v>769</v>
      </c>
      <c r="B236" s="110" t="s">
        <v>70</v>
      </c>
      <c r="C236" s="137">
        <v>58949.792500000003</v>
      </c>
      <c r="D236" s="137">
        <v>1E-4</v>
      </c>
      <c r="E236">
        <f t="shared" si="29"/>
        <v>25052.005378770216</v>
      </c>
      <c r="F236">
        <f t="shared" si="30"/>
        <v>25052</v>
      </c>
      <c r="G236" s="58">
        <f t="shared" si="32"/>
        <v>3.9071999999578111E-3</v>
      </c>
      <c r="O236">
        <f t="shared" si="27"/>
        <v>3.9071999999578111E-3</v>
      </c>
      <c r="P236">
        <f t="shared" si="28"/>
        <v>-4.7784609459372669E-3</v>
      </c>
      <c r="Q236" s="2">
        <f t="shared" si="31"/>
        <v>43931.292500000003</v>
      </c>
    </row>
    <row r="237" spans="1:17" ht="12" customHeight="1" x14ac:dyDescent="0.2">
      <c r="A237" s="118" t="s">
        <v>776</v>
      </c>
      <c r="B237" s="119" t="s">
        <v>70</v>
      </c>
      <c r="C237" s="124">
        <v>59330.433599999997</v>
      </c>
      <c r="D237" s="123">
        <v>5.9999999999999995E-4</v>
      </c>
      <c r="E237">
        <f t="shared" si="29"/>
        <v>25576.007480058815</v>
      </c>
      <c r="F237">
        <f t="shared" si="30"/>
        <v>25576</v>
      </c>
      <c r="G237" s="58">
        <f t="shared" si="32"/>
        <v>5.4335999957402237E-3</v>
      </c>
      <c r="O237">
        <f t="shared" si="27"/>
        <v>5.4335999957402237E-3</v>
      </c>
      <c r="P237">
        <f t="shared" si="28"/>
        <v>-4.833552069646592E-3</v>
      </c>
      <c r="Q237" s="2">
        <f t="shared" si="31"/>
        <v>44311.933599999997</v>
      </c>
    </row>
    <row r="238" spans="1:17" ht="12" customHeight="1" x14ac:dyDescent="0.2">
      <c r="A238" s="118" t="s">
        <v>776</v>
      </c>
      <c r="B238" s="119" t="s">
        <v>70</v>
      </c>
      <c r="C238" s="124">
        <v>59331.523099999999</v>
      </c>
      <c r="D238" s="123">
        <v>2.7000000000000001E-3</v>
      </c>
      <c r="E238">
        <f t="shared" si="29"/>
        <v>25577.507318855402</v>
      </c>
      <c r="F238">
        <f t="shared" si="30"/>
        <v>25577.5</v>
      </c>
      <c r="G238" s="58">
        <f t="shared" si="32"/>
        <v>5.3164999990258366E-3</v>
      </c>
      <c r="O238">
        <f t="shared" si="27"/>
        <v>5.3164999990258366E-3</v>
      </c>
      <c r="P238">
        <f t="shared" si="28"/>
        <v>-4.8337097732449961E-3</v>
      </c>
      <c r="Q238" s="2">
        <f t="shared" si="31"/>
        <v>44313.023099999999</v>
      </c>
    </row>
    <row r="239" spans="1:17" ht="12" customHeight="1" x14ac:dyDescent="0.2">
      <c r="A239" s="118" t="s">
        <v>777</v>
      </c>
      <c r="B239" s="119" t="s">
        <v>70</v>
      </c>
      <c r="C239" s="124">
        <v>59339.152600000147</v>
      </c>
      <c r="D239" s="123"/>
      <c r="E239">
        <f t="shared" si="29"/>
        <v>25588.010320322821</v>
      </c>
      <c r="F239">
        <f t="shared" si="30"/>
        <v>25588</v>
      </c>
      <c r="G239" s="58">
        <f t="shared" si="32"/>
        <v>7.496800142689608E-3</v>
      </c>
      <c r="O239">
        <f t="shared" si="27"/>
        <v>7.496800142689608E-3</v>
      </c>
      <c r="P239">
        <f t="shared" si="28"/>
        <v>-4.8348136984338284E-3</v>
      </c>
      <c r="Q239" s="2">
        <f t="shared" si="31"/>
        <v>44320.652600000147</v>
      </c>
    </row>
    <row r="240" spans="1:17" ht="12" customHeight="1" x14ac:dyDescent="0.2">
      <c r="A240" s="114" t="s">
        <v>772</v>
      </c>
      <c r="B240" s="107" t="s">
        <v>70</v>
      </c>
      <c r="C240" s="140">
        <v>59345.686800000003</v>
      </c>
      <c r="D240" s="140">
        <v>2.9999999999999997E-4</v>
      </c>
      <c r="E240">
        <f t="shared" si="29"/>
        <v>25597.005498537059</v>
      </c>
      <c r="F240">
        <f t="shared" si="30"/>
        <v>25597</v>
      </c>
      <c r="G240" s="58">
        <f t="shared" si="32"/>
        <v>3.994200007582549E-3</v>
      </c>
      <c r="O240">
        <f t="shared" si="27"/>
        <v>3.994200007582549E-3</v>
      </c>
      <c r="P240">
        <f t="shared" si="28"/>
        <v>-4.8357599200242558E-3</v>
      </c>
      <c r="Q240" s="2">
        <f t="shared" si="31"/>
        <v>44327.186800000003</v>
      </c>
    </row>
    <row r="241" spans="1:17" ht="12" customHeight="1" x14ac:dyDescent="0.2">
      <c r="A241" s="114" t="s">
        <v>772</v>
      </c>
      <c r="B241" s="107" t="s">
        <v>70</v>
      </c>
      <c r="C241" s="140">
        <v>59391.450400000002</v>
      </c>
      <c r="D241" s="140">
        <v>1E-4</v>
      </c>
      <c r="E241">
        <f t="shared" si="29"/>
        <v>25660.005060493273</v>
      </c>
      <c r="F241">
        <f t="shared" si="30"/>
        <v>25660</v>
      </c>
      <c r="G241" s="58">
        <f t="shared" si="32"/>
        <v>3.6760000075446442E-3</v>
      </c>
      <c r="O241">
        <f t="shared" si="27"/>
        <v>3.6760000075446442E-3</v>
      </c>
      <c r="P241">
        <f t="shared" si="28"/>
        <v>-4.8423834711572473E-3</v>
      </c>
      <c r="Q241" s="2">
        <f t="shared" si="31"/>
        <v>44372.950400000002</v>
      </c>
    </row>
    <row r="242" spans="1:17" ht="12" customHeight="1" x14ac:dyDescent="0.2">
      <c r="A242" s="118" t="s">
        <v>778</v>
      </c>
      <c r="B242" s="119" t="s">
        <v>70</v>
      </c>
      <c r="C242" s="124">
        <v>59703.8073</v>
      </c>
      <c r="D242" s="123">
        <v>1E-4</v>
      </c>
      <c r="E242">
        <f t="shared" si="29"/>
        <v>26090.005057740011</v>
      </c>
      <c r="F242">
        <f t="shared" si="30"/>
        <v>26090</v>
      </c>
      <c r="G242" s="58">
        <f t="shared" si="32"/>
        <v>3.6739999995916151E-3</v>
      </c>
      <c r="O242">
        <f t="shared" si="27"/>
        <v>3.6739999995916151E-3</v>
      </c>
      <c r="P242">
        <f t="shared" si="28"/>
        <v>-4.8875918360332202E-3</v>
      </c>
      <c r="Q242" s="2">
        <f t="shared" si="31"/>
        <v>44685.3073</v>
      </c>
    </row>
    <row r="243" spans="1:17" ht="12" customHeight="1" x14ac:dyDescent="0.2">
      <c r="A243" s="118" t="s">
        <v>778</v>
      </c>
      <c r="B243" s="119" t="s">
        <v>70</v>
      </c>
      <c r="C243" s="124">
        <v>59784.437100000003</v>
      </c>
      <c r="D243" s="123">
        <v>1E-4</v>
      </c>
      <c r="E243">
        <f t="shared" si="29"/>
        <v>26201.002489773706</v>
      </c>
      <c r="F243">
        <f t="shared" si="30"/>
        <v>26201</v>
      </c>
      <c r="G243" s="58">
        <f t="shared" si="32"/>
        <v>1.8085999981849454E-3</v>
      </c>
      <c r="O243">
        <f t="shared" si="27"/>
        <v>1.8085999981849454E-3</v>
      </c>
      <c r="P243">
        <f t="shared" si="28"/>
        <v>-4.8992619023151569E-3</v>
      </c>
      <c r="Q243" s="2">
        <f t="shared" si="31"/>
        <v>44765.937100000003</v>
      </c>
    </row>
    <row r="244" spans="1:17" ht="12" customHeight="1" x14ac:dyDescent="0.2">
      <c r="A244" s="120" t="s">
        <v>779</v>
      </c>
      <c r="B244" s="121" t="s">
        <v>70</v>
      </c>
      <c r="C244" s="125">
        <v>59792.429000000004</v>
      </c>
      <c r="D244" s="141"/>
      <c r="E244">
        <f t="shared" ref="E244:E245" si="33">+(C244-C$7)/C$8</f>
        <v>26212.004382089825</v>
      </c>
      <c r="F244">
        <f t="shared" si="30"/>
        <v>26212</v>
      </c>
      <c r="G244" s="58">
        <f t="shared" ref="G244:G245" si="34">+C244-(C$7+F244*C$8)</f>
        <v>3.1832000095164403E-3</v>
      </c>
      <c r="O244">
        <f t="shared" ref="O244:O245" si="35">G244</f>
        <v>3.1832000095164403E-3</v>
      </c>
      <c r="P244">
        <f t="shared" si="28"/>
        <v>-4.9004183953701239E-3</v>
      </c>
      <c r="Q244" s="2">
        <f t="shared" ref="Q244:Q245" si="36">+C244-15018.5</f>
        <v>44773.929000000004</v>
      </c>
    </row>
    <row r="245" spans="1:17" ht="12" customHeight="1" x14ac:dyDescent="0.2">
      <c r="A245" s="120" t="s">
        <v>779</v>
      </c>
      <c r="B245" s="121" t="s">
        <v>70</v>
      </c>
      <c r="C245" s="125">
        <v>59800.419499999844</v>
      </c>
      <c r="D245" s="141"/>
      <c r="E245">
        <f t="shared" si="33"/>
        <v>26223.004347123191</v>
      </c>
      <c r="F245">
        <f t="shared" si="30"/>
        <v>26223</v>
      </c>
      <c r="G245" s="58">
        <f t="shared" si="34"/>
        <v>3.1577998452121392E-3</v>
      </c>
      <c r="O245">
        <f t="shared" si="35"/>
        <v>3.1577998452121392E-3</v>
      </c>
      <c r="P245">
        <f t="shared" si="28"/>
        <v>-4.901574888425091E-3</v>
      </c>
      <c r="Q245" s="2">
        <f t="shared" si="36"/>
        <v>44781.919499999844</v>
      </c>
    </row>
    <row r="246" spans="1:17" x14ac:dyDescent="0.2">
      <c r="A246" s="122" t="s">
        <v>780</v>
      </c>
      <c r="B246" s="121" t="s">
        <v>70</v>
      </c>
      <c r="C246" s="123">
        <v>60094.6126</v>
      </c>
      <c r="D246" s="123">
        <v>5.9999999999999995E-4</v>
      </c>
      <c r="E246">
        <f t="shared" ref="E246" si="37">+(C246-C$7)/C$8</f>
        <v>26627.99950551437</v>
      </c>
      <c r="F246">
        <f t="shared" ref="F246" si="38">ROUND(2*E246,0)/2</f>
        <v>26628</v>
      </c>
      <c r="G246" s="58">
        <f t="shared" ref="G246" si="39">+C246-(C$7+F246*C$8)</f>
        <v>-3.5919999936595559E-4</v>
      </c>
      <c r="O246">
        <f t="shared" ref="O246" si="40">G246</f>
        <v>-3.5919999936595559E-4</v>
      </c>
      <c r="P246">
        <f t="shared" si="28"/>
        <v>-4.9441548599943215E-3</v>
      </c>
      <c r="Q246" s="2">
        <f t="shared" ref="Q246" si="41">+C246-15018.5</f>
        <v>45076.1126</v>
      </c>
    </row>
    <row r="247" spans="1:17" x14ac:dyDescent="0.2">
      <c r="A247" s="15"/>
      <c r="C247" s="141"/>
      <c r="D247" s="141"/>
    </row>
    <row r="248" spans="1:17" x14ac:dyDescent="0.2">
      <c r="A248" s="15"/>
      <c r="C248" s="141"/>
      <c r="D248" s="141"/>
    </row>
    <row r="249" spans="1:17" x14ac:dyDescent="0.2">
      <c r="A249" s="15"/>
      <c r="C249" s="141"/>
      <c r="D249" s="141"/>
    </row>
    <row r="250" spans="1:17" x14ac:dyDescent="0.2">
      <c r="A250" s="15"/>
      <c r="C250" s="141"/>
      <c r="D250" s="141"/>
    </row>
    <row r="251" spans="1:17" x14ac:dyDescent="0.2">
      <c r="A251" s="15"/>
      <c r="C251" s="141"/>
      <c r="D251" s="141"/>
    </row>
    <row r="252" spans="1:17" x14ac:dyDescent="0.2">
      <c r="A252" s="15"/>
      <c r="C252" s="141"/>
      <c r="D252" s="141"/>
    </row>
    <row r="253" spans="1:17" x14ac:dyDescent="0.2">
      <c r="A253" s="15"/>
      <c r="C253" s="141"/>
      <c r="D253" s="141"/>
    </row>
    <row r="254" spans="1:17" x14ac:dyDescent="0.2">
      <c r="A254" s="15"/>
      <c r="C254" s="141"/>
      <c r="D254" s="141"/>
    </row>
    <row r="255" spans="1:17" x14ac:dyDescent="0.2">
      <c r="A255" s="15"/>
      <c r="C255" s="141"/>
      <c r="D255" s="141"/>
    </row>
    <row r="256" spans="1:17" x14ac:dyDescent="0.2">
      <c r="A256" s="15"/>
      <c r="C256" s="141"/>
      <c r="D256" s="141"/>
    </row>
    <row r="257" spans="1:4" x14ac:dyDescent="0.2">
      <c r="A257" s="15"/>
      <c r="C257" s="141"/>
      <c r="D257" s="141"/>
    </row>
    <row r="258" spans="1:4" x14ac:dyDescent="0.2">
      <c r="A258" s="15"/>
      <c r="C258" s="141"/>
      <c r="D258" s="141"/>
    </row>
    <row r="259" spans="1:4" x14ac:dyDescent="0.2">
      <c r="A259" s="15"/>
      <c r="C259" s="141"/>
      <c r="D259" s="141"/>
    </row>
    <row r="260" spans="1:4" x14ac:dyDescent="0.2">
      <c r="A260" s="15"/>
      <c r="C260" s="141"/>
      <c r="D260" s="141"/>
    </row>
    <row r="261" spans="1:4" x14ac:dyDescent="0.2">
      <c r="A261" s="15"/>
      <c r="C261" s="141"/>
      <c r="D261" s="141"/>
    </row>
    <row r="262" spans="1:4" x14ac:dyDescent="0.2">
      <c r="A262" s="15"/>
    </row>
    <row r="263" spans="1:4" x14ac:dyDescent="0.2">
      <c r="A263" s="15"/>
    </row>
    <row r="264" spans="1:4" x14ac:dyDescent="0.2">
      <c r="A264" s="15"/>
    </row>
    <row r="265" spans="1:4" x14ac:dyDescent="0.2">
      <c r="A265" s="15"/>
    </row>
    <row r="266" spans="1:4" x14ac:dyDescent="0.2">
      <c r="A266" s="15"/>
    </row>
    <row r="267" spans="1:4" x14ac:dyDescent="0.2">
      <c r="A267" s="15"/>
    </row>
    <row r="268" spans="1:4" x14ac:dyDescent="0.2">
      <c r="A268" s="15"/>
    </row>
    <row r="269" spans="1:4" x14ac:dyDescent="0.2">
      <c r="A269" s="15"/>
    </row>
    <row r="270" spans="1:4" x14ac:dyDescent="0.2">
      <c r="A270" s="15"/>
    </row>
    <row r="271" spans="1:4" x14ac:dyDescent="0.2">
      <c r="A271" s="15"/>
    </row>
    <row r="272" spans="1:4" x14ac:dyDescent="0.2">
      <c r="A272" s="15"/>
    </row>
    <row r="273" spans="1:1" x14ac:dyDescent="0.2">
      <c r="A273" s="15"/>
    </row>
    <row r="274" spans="1:1" x14ac:dyDescent="0.2">
      <c r="A274" s="15"/>
    </row>
    <row r="275" spans="1:1" x14ac:dyDescent="0.2">
      <c r="A275" s="15"/>
    </row>
    <row r="276" spans="1:1" x14ac:dyDescent="0.2">
      <c r="A276" s="15"/>
    </row>
    <row r="277" spans="1:1" x14ac:dyDescent="0.2">
      <c r="A277" s="15"/>
    </row>
    <row r="278" spans="1:1" x14ac:dyDescent="0.2">
      <c r="A278" s="15"/>
    </row>
    <row r="279" spans="1:1" x14ac:dyDescent="0.2">
      <c r="A279" s="15"/>
    </row>
    <row r="280" spans="1:1" x14ac:dyDescent="0.2">
      <c r="A280" s="15"/>
    </row>
    <row r="281" spans="1:1" x14ac:dyDescent="0.2">
      <c r="A281" s="15"/>
    </row>
    <row r="282" spans="1:1" x14ac:dyDescent="0.2">
      <c r="A282" s="15"/>
    </row>
    <row r="283" spans="1:1" x14ac:dyDescent="0.2">
      <c r="A283" s="15"/>
    </row>
    <row r="284" spans="1:1" x14ac:dyDescent="0.2">
      <c r="A284" s="15"/>
    </row>
    <row r="285" spans="1:1" x14ac:dyDescent="0.2">
      <c r="A285" s="15"/>
    </row>
    <row r="286" spans="1:1" x14ac:dyDescent="0.2">
      <c r="A286" s="15"/>
    </row>
    <row r="287" spans="1:1" x14ac:dyDescent="0.2">
      <c r="A287" s="15"/>
    </row>
    <row r="288" spans="1:1" x14ac:dyDescent="0.2">
      <c r="A288" s="15"/>
    </row>
    <row r="289" spans="1:1" x14ac:dyDescent="0.2">
      <c r="A289" s="15"/>
    </row>
    <row r="290" spans="1:1" x14ac:dyDescent="0.2">
      <c r="A290" s="15"/>
    </row>
    <row r="291" spans="1:1" x14ac:dyDescent="0.2">
      <c r="A291" s="15"/>
    </row>
    <row r="292" spans="1:1" x14ac:dyDescent="0.2">
      <c r="A292" s="15"/>
    </row>
    <row r="293" spans="1:1" x14ac:dyDescent="0.2">
      <c r="A293" s="15"/>
    </row>
    <row r="294" spans="1:1" x14ac:dyDescent="0.2">
      <c r="A294" s="15"/>
    </row>
    <row r="295" spans="1:1" x14ac:dyDescent="0.2">
      <c r="A295" s="15"/>
    </row>
    <row r="296" spans="1:1" x14ac:dyDescent="0.2">
      <c r="A296" s="15"/>
    </row>
    <row r="297" spans="1:1" x14ac:dyDescent="0.2">
      <c r="A297" s="15"/>
    </row>
    <row r="298" spans="1:1" x14ac:dyDescent="0.2">
      <c r="A298" s="15"/>
    </row>
    <row r="299" spans="1:1" x14ac:dyDescent="0.2">
      <c r="A299" s="15"/>
    </row>
    <row r="300" spans="1:1" x14ac:dyDescent="0.2">
      <c r="A300" s="15"/>
    </row>
    <row r="301" spans="1:1" x14ac:dyDescent="0.2">
      <c r="A301" s="15"/>
    </row>
    <row r="302" spans="1:1" x14ac:dyDescent="0.2">
      <c r="A302" s="15"/>
    </row>
    <row r="303" spans="1:1" x14ac:dyDescent="0.2">
      <c r="A303" s="15"/>
    </row>
    <row r="304" spans="1:1" x14ac:dyDescent="0.2">
      <c r="A304" s="15"/>
    </row>
    <row r="305" spans="1:1" x14ac:dyDescent="0.2">
      <c r="A305" s="15"/>
    </row>
    <row r="306" spans="1:1" x14ac:dyDescent="0.2">
      <c r="A306" s="15"/>
    </row>
    <row r="307" spans="1:1" x14ac:dyDescent="0.2">
      <c r="A307" s="15"/>
    </row>
    <row r="308" spans="1:1" x14ac:dyDescent="0.2">
      <c r="A308" s="15"/>
    </row>
    <row r="309" spans="1:1" x14ac:dyDescent="0.2">
      <c r="A309" s="15"/>
    </row>
    <row r="310" spans="1:1" x14ac:dyDescent="0.2">
      <c r="A310" s="15"/>
    </row>
    <row r="311" spans="1:1" x14ac:dyDescent="0.2">
      <c r="A311" s="15"/>
    </row>
    <row r="312" spans="1:1" x14ac:dyDescent="0.2">
      <c r="A312" s="15"/>
    </row>
    <row r="313" spans="1:1" x14ac:dyDescent="0.2">
      <c r="A313" s="15"/>
    </row>
    <row r="314" spans="1:1" x14ac:dyDescent="0.2">
      <c r="A314" s="15"/>
    </row>
    <row r="315" spans="1:1" x14ac:dyDescent="0.2">
      <c r="A315" s="15"/>
    </row>
    <row r="316" spans="1:1" x14ac:dyDescent="0.2">
      <c r="A316" s="15"/>
    </row>
    <row r="317" spans="1:1" x14ac:dyDescent="0.2">
      <c r="A317" s="15"/>
    </row>
    <row r="318" spans="1:1" x14ac:dyDescent="0.2">
      <c r="A318" s="15"/>
    </row>
    <row r="319" spans="1:1" x14ac:dyDescent="0.2">
      <c r="A319" s="15"/>
    </row>
    <row r="320" spans="1:1" x14ac:dyDescent="0.2">
      <c r="A320" s="15"/>
    </row>
    <row r="321" spans="1:1" x14ac:dyDescent="0.2">
      <c r="A321" s="15"/>
    </row>
    <row r="322" spans="1:1" x14ac:dyDescent="0.2">
      <c r="A322" s="15"/>
    </row>
    <row r="323" spans="1:1" x14ac:dyDescent="0.2">
      <c r="A323" s="15"/>
    </row>
    <row r="324" spans="1:1" x14ac:dyDescent="0.2">
      <c r="A324" s="15"/>
    </row>
    <row r="325" spans="1:1" x14ac:dyDescent="0.2">
      <c r="A325" s="15"/>
    </row>
    <row r="326" spans="1:1" x14ac:dyDescent="0.2">
      <c r="A326" s="15"/>
    </row>
    <row r="327" spans="1:1" x14ac:dyDescent="0.2">
      <c r="A327" s="15"/>
    </row>
    <row r="328" spans="1:1" x14ac:dyDescent="0.2">
      <c r="A328" s="15"/>
    </row>
    <row r="329" spans="1:1" x14ac:dyDescent="0.2">
      <c r="A329" s="15"/>
    </row>
    <row r="330" spans="1:1" x14ac:dyDescent="0.2">
      <c r="A330" s="15"/>
    </row>
    <row r="331" spans="1:1" x14ac:dyDescent="0.2">
      <c r="A331" s="15"/>
    </row>
    <row r="332" spans="1:1" x14ac:dyDescent="0.2">
      <c r="A332" s="15"/>
    </row>
    <row r="333" spans="1:1" x14ac:dyDescent="0.2">
      <c r="A333" s="15"/>
    </row>
    <row r="334" spans="1:1" x14ac:dyDescent="0.2">
      <c r="A334" s="15"/>
    </row>
    <row r="335" spans="1:1" x14ac:dyDescent="0.2">
      <c r="A335" s="15"/>
    </row>
    <row r="336" spans="1:1" x14ac:dyDescent="0.2">
      <c r="A336" s="15"/>
    </row>
    <row r="337" spans="1:1" x14ac:dyDescent="0.2">
      <c r="A337" s="15"/>
    </row>
    <row r="338" spans="1:1" x14ac:dyDescent="0.2">
      <c r="A338" s="15"/>
    </row>
    <row r="339" spans="1:1" x14ac:dyDescent="0.2">
      <c r="A339" s="15"/>
    </row>
    <row r="340" spans="1:1" x14ac:dyDescent="0.2">
      <c r="A340" s="15"/>
    </row>
    <row r="341" spans="1:1" x14ac:dyDescent="0.2">
      <c r="A341" s="15"/>
    </row>
    <row r="342" spans="1:1" x14ac:dyDescent="0.2">
      <c r="A342" s="15"/>
    </row>
    <row r="343" spans="1:1" x14ac:dyDescent="0.2">
      <c r="A343" s="15"/>
    </row>
    <row r="344" spans="1:1" x14ac:dyDescent="0.2">
      <c r="A344" s="15"/>
    </row>
    <row r="345" spans="1:1" x14ac:dyDescent="0.2">
      <c r="A345" s="15"/>
    </row>
    <row r="346" spans="1:1" x14ac:dyDescent="0.2">
      <c r="A346" s="15"/>
    </row>
    <row r="347" spans="1:1" x14ac:dyDescent="0.2">
      <c r="A347" s="15"/>
    </row>
    <row r="348" spans="1:1" x14ac:dyDescent="0.2">
      <c r="A348" s="15"/>
    </row>
    <row r="349" spans="1:1" x14ac:dyDescent="0.2">
      <c r="A349" s="15"/>
    </row>
    <row r="350" spans="1:1" x14ac:dyDescent="0.2">
      <c r="A350" s="15"/>
    </row>
    <row r="351" spans="1:1" x14ac:dyDescent="0.2">
      <c r="A351" s="15"/>
    </row>
    <row r="352" spans="1:1" x14ac:dyDescent="0.2">
      <c r="A352" s="15"/>
    </row>
    <row r="353" spans="1:1" x14ac:dyDescent="0.2">
      <c r="A353" s="15"/>
    </row>
    <row r="354" spans="1:1" x14ac:dyDescent="0.2">
      <c r="A354" s="15"/>
    </row>
    <row r="355" spans="1:1" x14ac:dyDescent="0.2">
      <c r="A355" s="15"/>
    </row>
    <row r="356" spans="1:1" x14ac:dyDescent="0.2">
      <c r="A356" s="15"/>
    </row>
    <row r="357" spans="1:1" x14ac:dyDescent="0.2">
      <c r="A357" s="15"/>
    </row>
    <row r="358" spans="1:1" x14ac:dyDescent="0.2">
      <c r="A358" s="15"/>
    </row>
    <row r="359" spans="1:1" x14ac:dyDescent="0.2">
      <c r="A359" s="15"/>
    </row>
    <row r="360" spans="1:1" x14ac:dyDescent="0.2">
      <c r="A360" s="15"/>
    </row>
    <row r="361" spans="1:1" x14ac:dyDescent="0.2">
      <c r="A361" s="15"/>
    </row>
    <row r="362" spans="1:1" x14ac:dyDescent="0.2">
      <c r="A362" s="15"/>
    </row>
    <row r="363" spans="1:1" x14ac:dyDescent="0.2">
      <c r="A363" s="15"/>
    </row>
    <row r="364" spans="1:1" x14ac:dyDescent="0.2">
      <c r="A364" s="15"/>
    </row>
    <row r="365" spans="1:1" x14ac:dyDescent="0.2">
      <c r="A365" s="15"/>
    </row>
    <row r="366" spans="1:1" x14ac:dyDescent="0.2">
      <c r="A366" s="15"/>
    </row>
    <row r="367" spans="1:1" x14ac:dyDescent="0.2">
      <c r="A367" s="15"/>
    </row>
    <row r="368" spans="1:1" x14ac:dyDescent="0.2">
      <c r="A368" s="15"/>
    </row>
    <row r="369" spans="1:1" x14ac:dyDescent="0.2">
      <c r="A369" s="15"/>
    </row>
    <row r="370" spans="1:1" x14ac:dyDescent="0.2">
      <c r="A370" s="15"/>
    </row>
    <row r="371" spans="1:1" x14ac:dyDescent="0.2">
      <c r="A371" s="15"/>
    </row>
    <row r="372" spans="1:1" x14ac:dyDescent="0.2">
      <c r="A372" s="15"/>
    </row>
    <row r="373" spans="1:1" x14ac:dyDescent="0.2">
      <c r="A373" s="15"/>
    </row>
    <row r="374" spans="1:1" x14ac:dyDescent="0.2">
      <c r="A374" s="15"/>
    </row>
    <row r="375" spans="1:1" x14ac:dyDescent="0.2">
      <c r="A375" s="15"/>
    </row>
    <row r="376" spans="1:1" x14ac:dyDescent="0.2">
      <c r="A376" s="15"/>
    </row>
    <row r="377" spans="1:1" x14ac:dyDescent="0.2">
      <c r="A377" s="15"/>
    </row>
    <row r="378" spans="1:1" x14ac:dyDescent="0.2">
      <c r="A378" s="15"/>
    </row>
    <row r="379" spans="1:1" x14ac:dyDescent="0.2">
      <c r="A379" s="15"/>
    </row>
    <row r="380" spans="1:1" x14ac:dyDescent="0.2">
      <c r="A380" s="15"/>
    </row>
    <row r="381" spans="1:1" x14ac:dyDescent="0.2">
      <c r="A381" s="15"/>
    </row>
    <row r="382" spans="1:1" x14ac:dyDescent="0.2">
      <c r="A382" s="15"/>
    </row>
    <row r="383" spans="1:1" x14ac:dyDescent="0.2">
      <c r="A383" s="15"/>
    </row>
    <row r="384" spans="1:1" x14ac:dyDescent="0.2">
      <c r="A384" s="15"/>
    </row>
    <row r="385" spans="1:1" x14ac:dyDescent="0.2">
      <c r="A385" s="15"/>
    </row>
    <row r="386" spans="1:1" x14ac:dyDescent="0.2">
      <c r="A386" s="15"/>
    </row>
    <row r="387" spans="1:1" x14ac:dyDescent="0.2">
      <c r="A387" s="15"/>
    </row>
    <row r="388" spans="1:1" x14ac:dyDescent="0.2">
      <c r="A388" s="15"/>
    </row>
    <row r="389" spans="1:1" x14ac:dyDescent="0.2">
      <c r="A389" s="15"/>
    </row>
    <row r="390" spans="1:1" x14ac:dyDescent="0.2">
      <c r="A390" s="15"/>
    </row>
    <row r="391" spans="1:1" x14ac:dyDescent="0.2">
      <c r="A391" s="15"/>
    </row>
    <row r="392" spans="1:1" x14ac:dyDescent="0.2">
      <c r="A392" s="15"/>
    </row>
    <row r="393" spans="1:1" x14ac:dyDescent="0.2">
      <c r="A393" s="15"/>
    </row>
    <row r="394" spans="1:1" x14ac:dyDescent="0.2">
      <c r="A394" s="15"/>
    </row>
    <row r="395" spans="1:1" x14ac:dyDescent="0.2">
      <c r="A395" s="15"/>
    </row>
    <row r="396" spans="1:1" x14ac:dyDescent="0.2">
      <c r="A396" s="15"/>
    </row>
    <row r="397" spans="1:1" x14ac:dyDescent="0.2">
      <c r="A397" s="15"/>
    </row>
    <row r="398" spans="1:1" x14ac:dyDescent="0.2">
      <c r="A398" s="15"/>
    </row>
    <row r="399" spans="1:1" x14ac:dyDescent="0.2">
      <c r="A399" s="15"/>
    </row>
    <row r="400" spans="1:1" x14ac:dyDescent="0.2">
      <c r="A400" s="15"/>
    </row>
    <row r="401" spans="1:1" x14ac:dyDescent="0.2">
      <c r="A401" s="15"/>
    </row>
    <row r="402" spans="1:1" x14ac:dyDescent="0.2">
      <c r="A402" s="15"/>
    </row>
    <row r="403" spans="1:1" x14ac:dyDescent="0.2">
      <c r="A403" s="15"/>
    </row>
    <row r="404" spans="1:1" x14ac:dyDescent="0.2">
      <c r="A404" s="15"/>
    </row>
    <row r="405" spans="1:1" x14ac:dyDescent="0.2">
      <c r="A405" s="15"/>
    </row>
    <row r="406" spans="1:1" x14ac:dyDescent="0.2">
      <c r="A406" s="15"/>
    </row>
    <row r="407" spans="1:1" x14ac:dyDescent="0.2">
      <c r="A407" s="15"/>
    </row>
    <row r="408" spans="1:1" x14ac:dyDescent="0.2">
      <c r="A408" s="15"/>
    </row>
    <row r="409" spans="1:1" x14ac:dyDescent="0.2">
      <c r="A409" s="15"/>
    </row>
    <row r="410" spans="1:1" x14ac:dyDescent="0.2">
      <c r="A410" s="15"/>
    </row>
    <row r="411" spans="1:1" x14ac:dyDescent="0.2">
      <c r="A411" s="15"/>
    </row>
    <row r="412" spans="1:1" x14ac:dyDescent="0.2">
      <c r="A412" s="15"/>
    </row>
    <row r="413" spans="1:1" x14ac:dyDescent="0.2">
      <c r="A413" s="15"/>
    </row>
    <row r="414" spans="1:1" x14ac:dyDescent="0.2">
      <c r="A414" s="15"/>
    </row>
    <row r="415" spans="1:1" x14ac:dyDescent="0.2">
      <c r="A415" s="15"/>
    </row>
    <row r="416" spans="1:1" x14ac:dyDescent="0.2">
      <c r="A416" s="15"/>
    </row>
    <row r="417" spans="1:1" x14ac:dyDescent="0.2">
      <c r="A417" s="15"/>
    </row>
    <row r="418" spans="1:1" x14ac:dyDescent="0.2">
      <c r="A418" s="15"/>
    </row>
    <row r="419" spans="1:1" x14ac:dyDescent="0.2">
      <c r="A419" s="15"/>
    </row>
    <row r="420" spans="1:1" x14ac:dyDescent="0.2">
      <c r="A420" s="15"/>
    </row>
    <row r="421" spans="1:1" x14ac:dyDescent="0.2">
      <c r="A421" s="15"/>
    </row>
    <row r="422" spans="1:1" x14ac:dyDescent="0.2">
      <c r="A422" s="15"/>
    </row>
    <row r="423" spans="1:1" x14ac:dyDescent="0.2">
      <c r="A423" s="15"/>
    </row>
    <row r="424" spans="1:1" x14ac:dyDescent="0.2">
      <c r="A424" s="15"/>
    </row>
    <row r="425" spans="1:1" x14ac:dyDescent="0.2">
      <c r="A425" s="15"/>
    </row>
    <row r="426" spans="1:1" x14ac:dyDescent="0.2">
      <c r="A426" s="15"/>
    </row>
    <row r="427" spans="1:1" x14ac:dyDescent="0.2">
      <c r="A427" s="15"/>
    </row>
    <row r="428" spans="1:1" x14ac:dyDescent="0.2">
      <c r="A428" s="15"/>
    </row>
    <row r="429" spans="1:1" x14ac:dyDescent="0.2">
      <c r="A429" s="15"/>
    </row>
    <row r="430" spans="1:1" x14ac:dyDescent="0.2">
      <c r="A430" s="15"/>
    </row>
    <row r="431" spans="1:1" x14ac:dyDescent="0.2">
      <c r="A431" s="15"/>
    </row>
    <row r="432" spans="1:1" x14ac:dyDescent="0.2">
      <c r="A432" s="15"/>
    </row>
    <row r="433" spans="1:1" x14ac:dyDescent="0.2">
      <c r="A433" s="15"/>
    </row>
    <row r="434" spans="1:1" x14ac:dyDescent="0.2">
      <c r="A434" s="15"/>
    </row>
    <row r="435" spans="1:1" x14ac:dyDescent="0.2">
      <c r="A435" s="15"/>
    </row>
    <row r="436" spans="1:1" x14ac:dyDescent="0.2">
      <c r="A436" s="15"/>
    </row>
    <row r="437" spans="1:1" x14ac:dyDescent="0.2">
      <c r="A437" s="15"/>
    </row>
    <row r="438" spans="1:1" x14ac:dyDescent="0.2">
      <c r="A438" s="15"/>
    </row>
    <row r="439" spans="1:1" x14ac:dyDescent="0.2">
      <c r="A439" s="15"/>
    </row>
    <row r="440" spans="1:1" x14ac:dyDescent="0.2">
      <c r="A440" s="15"/>
    </row>
    <row r="441" spans="1:1" x14ac:dyDescent="0.2">
      <c r="A441" s="15"/>
    </row>
    <row r="442" spans="1:1" x14ac:dyDescent="0.2">
      <c r="A442" s="15"/>
    </row>
    <row r="443" spans="1:1" x14ac:dyDescent="0.2">
      <c r="A443" s="15"/>
    </row>
    <row r="444" spans="1:1" x14ac:dyDescent="0.2">
      <c r="A444" s="15"/>
    </row>
    <row r="445" spans="1:1" x14ac:dyDescent="0.2">
      <c r="A445" s="15"/>
    </row>
    <row r="446" spans="1:1" x14ac:dyDescent="0.2">
      <c r="A446" s="15"/>
    </row>
    <row r="447" spans="1:1" x14ac:dyDescent="0.2">
      <c r="A447" s="15"/>
    </row>
    <row r="448" spans="1:1" x14ac:dyDescent="0.2">
      <c r="A448" s="15"/>
    </row>
    <row r="449" spans="1:1" x14ac:dyDescent="0.2">
      <c r="A449" s="15"/>
    </row>
    <row r="450" spans="1:1" x14ac:dyDescent="0.2">
      <c r="A450" s="15"/>
    </row>
    <row r="451" spans="1:1" x14ac:dyDescent="0.2">
      <c r="A451" s="15"/>
    </row>
    <row r="452" spans="1:1" x14ac:dyDescent="0.2">
      <c r="A452" s="15"/>
    </row>
    <row r="453" spans="1:1" x14ac:dyDescent="0.2">
      <c r="A453" s="15"/>
    </row>
    <row r="454" spans="1:1" x14ac:dyDescent="0.2">
      <c r="A454" s="15"/>
    </row>
    <row r="455" spans="1:1" x14ac:dyDescent="0.2">
      <c r="A455" s="15"/>
    </row>
    <row r="456" spans="1:1" x14ac:dyDescent="0.2">
      <c r="A456" s="15"/>
    </row>
    <row r="457" spans="1:1" x14ac:dyDescent="0.2">
      <c r="A457" s="15"/>
    </row>
    <row r="458" spans="1:1" x14ac:dyDescent="0.2">
      <c r="A458" s="15"/>
    </row>
    <row r="459" spans="1:1" x14ac:dyDescent="0.2">
      <c r="A459" s="15"/>
    </row>
    <row r="460" spans="1:1" x14ac:dyDescent="0.2">
      <c r="A460" s="15"/>
    </row>
    <row r="461" spans="1:1" x14ac:dyDescent="0.2">
      <c r="A461" s="15"/>
    </row>
    <row r="462" spans="1:1" x14ac:dyDescent="0.2">
      <c r="A462" s="15"/>
    </row>
    <row r="463" spans="1:1" x14ac:dyDescent="0.2">
      <c r="A463" s="15"/>
    </row>
    <row r="464" spans="1:1" x14ac:dyDescent="0.2">
      <c r="A464" s="15"/>
    </row>
    <row r="465" spans="1:1" x14ac:dyDescent="0.2">
      <c r="A465" s="15"/>
    </row>
    <row r="466" spans="1:1" x14ac:dyDescent="0.2">
      <c r="A466" s="15"/>
    </row>
    <row r="467" spans="1:1" x14ac:dyDescent="0.2">
      <c r="A467" s="15"/>
    </row>
    <row r="468" spans="1:1" x14ac:dyDescent="0.2">
      <c r="A468" s="15"/>
    </row>
    <row r="469" spans="1:1" x14ac:dyDescent="0.2">
      <c r="A469" s="15"/>
    </row>
    <row r="470" spans="1:1" x14ac:dyDescent="0.2">
      <c r="A470" s="15"/>
    </row>
    <row r="471" spans="1:1" x14ac:dyDescent="0.2">
      <c r="A471" s="15"/>
    </row>
    <row r="472" spans="1:1" x14ac:dyDescent="0.2">
      <c r="A472" s="15"/>
    </row>
    <row r="473" spans="1:1" x14ac:dyDescent="0.2">
      <c r="A473" s="15"/>
    </row>
    <row r="474" spans="1:1" x14ac:dyDescent="0.2">
      <c r="A474" s="15"/>
    </row>
    <row r="475" spans="1:1" x14ac:dyDescent="0.2">
      <c r="A475" s="15"/>
    </row>
    <row r="476" spans="1:1" x14ac:dyDescent="0.2">
      <c r="A476" s="15"/>
    </row>
    <row r="477" spans="1:1" x14ac:dyDescent="0.2">
      <c r="A477" s="15"/>
    </row>
    <row r="478" spans="1:1" x14ac:dyDescent="0.2">
      <c r="A478" s="15"/>
    </row>
    <row r="479" spans="1:1" x14ac:dyDescent="0.2">
      <c r="A479" s="15"/>
    </row>
    <row r="480" spans="1:1" x14ac:dyDescent="0.2">
      <c r="A480" s="15"/>
    </row>
    <row r="481" spans="1:1" x14ac:dyDescent="0.2">
      <c r="A481" s="15"/>
    </row>
    <row r="482" spans="1:1" x14ac:dyDescent="0.2">
      <c r="A482" s="15"/>
    </row>
    <row r="483" spans="1:1" x14ac:dyDescent="0.2">
      <c r="A483" s="15"/>
    </row>
    <row r="484" spans="1:1" x14ac:dyDescent="0.2">
      <c r="A484" s="15"/>
    </row>
    <row r="485" spans="1:1" x14ac:dyDescent="0.2">
      <c r="A485" s="15"/>
    </row>
    <row r="486" spans="1:1" x14ac:dyDescent="0.2">
      <c r="A486" s="15"/>
    </row>
    <row r="487" spans="1:1" x14ac:dyDescent="0.2">
      <c r="A487" s="15"/>
    </row>
    <row r="488" spans="1:1" x14ac:dyDescent="0.2">
      <c r="A488" s="15"/>
    </row>
    <row r="489" spans="1:1" x14ac:dyDescent="0.2">
      <c r="A489" s="15"/>
    </row>
    <row r="490" spans="1:1" x14ac:dyDescent="0.2">
      <c r="A490" s="15"/>
    </row>
    <row r="491" spans="1:1" x14ac:dyDescent="0.2">
      <c r="A491" s="15"/>
    </row>
    <row r="492" spans="1:1" x14ac:dyDescent="0.2">
      <c r="A492" s="15"/>
    </row>
    <row r="493" spans="1:1" x14ac:dyDescent="0.2">
      <c r="A493" s="15"/>
    </row>
    <row r="494" spans="1:1" x14ac:dyDescent="0.2">
      <c r="A494" s="15"/>
    </row>
    <row r="495" spans="1:1" x14ac:dyDescent="0.2">
      <c r="A495" s="15"/>
    </row>
    <row r="496" spans="1:1" x14ac:dyDescent="0.2">
      <c r="A496" s="15"/>
    </row>
    <row r="497" spans="1:1" x14ac:dyDescent="0.2">
      <c r="A497" s="15"/>
    </row>
    <row r="498" spans="1:1" x14ac:dyDescent="0.2">
      <c r="A498" s="15"/>
    </row>
    <row r="499" spans="1:1" x14ac:dyDescent="0.2">
      <c r="A499" s="15"/>
    </row>
    <row r="500" spans="1:1" x14ac:dyDescent="0.2">
      <c r="A500" s="15"/>
    </row>
    <row r="501" spans="1:1" x14ac:dyDescent="0.2">
      <c r="A501" s="15"/>
    </row>
    <row r="502" spans="1:1" x14ac:dyDescent="0.2">
      <c r="A502" s="15"/>
    </row>
    <row r="503" spans="1:1" x14ac:dyDescent="0.2">
      <c r="A503" s="15"/>
    </row>
    <row r="504" spans="1:1" x14ac:dyDescent="0.2">
      <c r="A504" s="15"/>
    </row>
    <row r="505" spans="1:1" x14ac:dyDescent="0.2">
      <c r="A505" s="15"/>
    </row>
    <row r="506" spans="1:1" x14ac:dyDescent="0.2">
      <c r="A506" s="15"/>
    </row>
    <row r="507" spans="1:1" x14ac:dyDescent="0.2">
      <c r="A507" s="15"/>
    </row>
    <row r="508" spans="1:1" x14ac:dyDescent="0.2">
      <c r="A508" s="15"/>
    </row>
    <row r="509" spans="1:1" x14ac:dyDescent="0.2">
      <c r="A509" s="15"/>
    </row>
    <row r="510" spans="1:1" x14ac:dyDescent="0.2">
      <c r="A510" s="15"/>
    </row>
    <row r="511" spans="1:1" x14ac:dyDescent="0.2">
      <c r="A511" s="15"/>
    </row>
    <row r="512" spans="1:1" x14ac:dyDescent="0.2">
      <c r="A512" s="15"/>
    </row>
    <row r="513" spans="1:1" x14ac:dyDescent="0.2">
      <c r="A513" s="15"/>
    </row>
    <row r="514" spans="1:1" x14ac:dyDescent="0.2">
      <c r="A514" s="15"/>
    </row>
    <row r="515" spans="1:1" x14ac:dyDescent="0.2">
      <c r="A515" s="15"/>
    </row>
    <row r="516" spans="1:1" x14ac:dyDescent="0.2">
      <c r="A516" s="15"/>
    </row>
    <row r="517" spans="1:1" x14ac:dyDescent="0.2">
      <c r="A517" s="15"/>
    </row>
    <row r="518" spans="1:1" x14ac:dyDescent="0.2">
      <c r="A518" s="15"/>
    </row>
    <row r="519" spans="1:1" x14ac:dyDescent="0.2">
      <c r="A519" s="15"/>
    </row>
    <row r="520" spans="1:1" x14ac:dyDescent="0.2">
      <c r="A520" s="15"/>
    </row>
    <row r="521" spans="1:1" x14ac:dyDescent="0.2">
      <c r="A521" s="15"/>
    </row>
    <row r="522" spans="1:1" x14ac:dyDescent="0.2">
      <c r="A522" s="15"/>
    </row>
    <row r="523" spans="1:1" x14ac:dyDescent="0.2">
      <c r="A523" s="15"/>
    </row>
    <row r="524" spans="1:1" x14ac:dyDescent="0.2">
      <c r="A524" s="15"/>
    </row>
    <row r="525" spans="1:1" x14ac:dyDescent="0.2">
      <c r="A525" s="15"/>
    </row>
    <row r="526" spans="1:1" x14ac:dyDescent="0.2">
      <c r="A526" s="15"/>
    </row>
    <row r="527" spans="1:1" x14ac:dyDescent="0.2">
      <c r="A527" s="15"/>
    </row>
    <row r="528" spans="1:1" x14ac:dyDescent="0.2">
      <c r="A528" s="15"/>
    </row>
    <row r="529" spans="1:1" x14ac:dyDescent="0.2">
      <c r="A529" s="15"/>
    </row>
    <row r="530" spans="1:1" x14ac:dyDescent="0.2">
      <c r="A530" s="15"/>
    </row>
    <row r="531" spans="1:1" x14ac:dyDescent="0.2">
      <c r="A531" s="15"/>
    </row>
    <row r="532" spans="1:1" x14ac:dyDescent="0.2">
      <c r="A532" s="15"/>
    </row>
    <row r="533" spans="1:1" x14ac:dyDescent="0.2">
      <c r="A533" s="15"/>
    </row>
    <row r="534" spans="1:1" x14ac:dyDescent="0.2">
      <c r="A534" s="15"/>
    </row>
    <row r="535" spans="1:1" x14ac:dyDescent="0.2">
      <c r="A535" s="15"/>
    </row>
    <row r="536" spans="1:1" x14ac:dyDescent="0.2">
      <c r="A536" s="15"/>
    </row>
    <row r="537" spans="1:1" x14ac:dyDescent="0.2">
      <c r="A537" s="15"/>
    </row>
    <row r="538" spans="1:1" x14ac:dyDescent="0.2">
      <c r="A538" s="15"/>
    </row>
    <row r="539" spans="1:1" x14ac:dyDescent="0.2">
      <c r="A539" s="15"/>
    </row>
    <row r="540" spans="1:1" x14ac:dyDescent="0.2">
      <c r="A540" s="15"/>
    </row>
    <row r="541" spans="1:1" x14ac:dyDescent="0.2">
      <c r="A541" s="15"/>
    </row>
    <row r="542" spans="1:1" x14ac:dyDescent="0.2">
      <c r="A542" s="15"/>
    </row>
    <row r="543" spans="1:1" x14ac:dyDescent="0.2">
      <c r="A543" s="15"/>
    </row>
    <row r="544" spans="1:1" x14ac:dyDescent="0.2">
      <c r="A544" s="15"/>
    </row>
    <row r="545" spans="1:1" x14ac:dyDescent="0.2">
      <c r="A545" s="15"/>
    </row>
    <row r="546" spans="1:1" x14ac:dyDescent="0.2">
      <c r="A546" s="15"/>
    </row>
    <row r="547" spans="1:1" x14ac:dyDescent="0.2">
      <c r="A547" s="15"/>
    </row>
    <row r="548" spans="1:1" x14ac:dyDescent="0.2">
      <c r="A548" s="15"/>
    </row>
    <row r="549" spans="1:1" x14ac:dyDescent="0.2">
      <c r="A549" s="15"/>
    </row>
    <row r="550" spans="1:1" x14ac:dyDescent="0.2">
      <c r="A550" s="15"/>
    </row>
    <row r="551" spans="1:1" x14ac:dyDescent="0.2">
      <c r="A551" s="15"/>
    </row>
    <row r="552" spans="1:1" x14ac:dyDescent="0.2">
      <c r="A552" s="15"/>
    </row>
    <row r="553" spans="1:1" x14ac:dyDescent="0.2">
      <c r="A553" s="15"/>
    </row>
    <row r="554" spans="1:1" x14ac:dyDescent="0.2">
      <c r="A554" s="15"/>
    </row>
    <row r="555" spans="1:1" x14ac:dyDescent="0.2">
      <c r="A555" s="15"/>
    </row>
    <row r="556" spans="1:1" x14ac:dyDescent="0.2">
      <c r="A556" s="15"/>
    </row>
    <row r="557" spans="1:1" x14ac:dyDescent="0.2">
      <c r="A557" s="15"/>
    </row>
    <row r="558" spans="1:1" x14ac:dyDescent="0.2">
      <c r="A558" s="15"/>
    </row>
    <row r="559" spans="1:1" x14ac:dyDescent="0.2">
      <c r="A559" s="15"/>
    </row>
    <row r="560" spans="1:1" x14ac:dyDescent="0.2">
      <c r="A560" s="15"/>
    </row>
    <row r="561" spans="1:1" x14ac:dyDescent="0.2">
      <c r="A561" s="15"/>
    </row>
    <row r="562" spans="1:1" x14ac:dyDescent="0.2">
      <c r="A562" s="15"/>
    </row>
    <row r="563" spans="1:1" x14ac:dyDescent="0.2">
      <c r="A563" s="15"/>
    </row>
    <row r="564" spans="1:1" x14ac:dyDescent="0.2">
      <c r="A564" s="15"/>
    </row>
    <row r="565" spans="1:1" x14ac:dyDescent="0.2">
      <c r="A565" s="15"/>
    </row>
    <row r="566" spans="1:1" x14ac:dyDescent="0.2">
      <c r="A566" s="15"/>
    </row>
    <row r="567" spans="1:1" x14ac:dyDescent="0.2">
      <c r="A567" s="15"/>
    </row>
    <row r="568" spans="1:1" x14ac:dyDescent="0.2">
      <c r="A568" s="15"/>
    </row>
    <row r="569" spans="1:1" x14ac:dyDescent="0.2">
      <c r="A569" s="15"/>
    </row>
    <row r="570" spans="1:1" x14ac:dyDescent="0.2">
      <c r="A570" s="15"/>
    </row>
    <row r="571" spans="1:1" x14ac:dyDescent="0.2">
      <c r="A571" s="15"/>
    </row>
    <row r="572" spans="1:1" x14ac:dyDescent="0.2">
      <c r="A572" s="15"/>
    </row>
    <row r="573" spans="1:1" x14ac:dyDescent="0.2">
      <c r="A573" s="15"/>
    </row>
    <row r="574" spans="1:1" x14ac:dyDescent="0.2">
      <c r="A574" s="15"/>
    </row>
    <row r="575" spans="1:1" x14ac:dyDescent="0.2">
      <c r="A575" s="15"/>
    </row>
    <row r="576" spans="1:1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  <row r="583" spans="1:1" x14ac:dyDescent="0.2">
      <c r="A583" s="15"/>
    </row>
    <row r="584" spans="1:1" x14ac:dyDescent="0.2">
      <c r="A584" s="15"/>
    </row>
    <row r="585" spans="1:1" x14ac:dyDescent="0.2">
      <c r="A585" s="15"/>
    </row>
    <row r="586" spans="1:1" x14ac:dyDescent="0.2">
      <c r="A586" s="15"/>
    </row>
    <row r="587" spans="1:1" x14ac:dyDescent="0.2">
      <c r="A587" s="15"/>
    </row>
    <row r="588" spans="1:1" x14ac:dyDescent="0.2">
      <c r="A588" s="15"/>
    </row>
    <row r="589" spans="1:1" x14ac:dyDescent="0.2">
      <c r="A589" s="15"/>
    </row>
    <row r="590" spans="1:1" x14ac:dyDescent="0.2">
      <c r="A590" s="15"/>
    </row>
    <row r="591" spans="1:1" x14ac:dyDescent="0.2">
      <c r="A591" s="15"/>
    </row>
    <row r="592" spans="1:1" x14ac:dyDescent="0.2">
      <c r="A592" s="15"/>
    </row>
    <row r="593" spans="1:1" x14ac:dyDescent="0.2">
      <c r="A593" s="15"/>
    </row>
    <row r="594" spans="1:1" x14ac:dyDescent="0.2">
      <c r="A594" s="15"/>
    </row>
    <row r="595" spans="1:1" x14ac:dyDescent="0.2">
      <c r="A595" s="15"/>
    </row>
    <row r="596" spans="1:1" x14ac:dyDescent="0.2">
      <c r="A596" s="15"/>
    </row>
    <row r="597" spans="1:1" x14ac:dyDescent="0.2">
      <c r="A597" s="15"/>
    </row>
    <row r="598" spans="1:1" x14ac:dyDescent="0.2">
      <c r="A598" s="15"/>
    </row>
    <row r="599" spans="1:1" x14ac:dyDescent="0.2">
      <c r="A599" s="15"/>
    </row>
    <row r="600" spans="1:1" x14ac:dyDescent="0.2">
      <c r="A600" s="15"/>
    </row>
    <row r="601" spans="1:1" x14ac:dyDescent="0.2">
      <c r="A601" s="15"/>
    </row>
    <row r="602" spans="1:1" x14ac:dyDescent="0.2">
      <c r="A602" s="15"/>
    </row>
    <row r="603" spans="1:1" x14ac:dyDescent="0.2">
      <c r="A603" s="15"/>
    </row>
    <row r="604" spans="1:1" x14ac:dyDescent="0.2">
      <c r="A604" s="15"/>
    </row>
    <row r="605" spans="1:1" x14ac:dyDescent="0.2">
      <c r="A605" s="15"/>
    </row>
    <row r="606" spans="1:1" x14ac:dyDescent="0.2">
      <c r="A606" s="15"/>
    </row>
    <row r="607" spans="1:1" x14ac:dyDescent="0.2">
      <c r="A607" s="15"/>
    </row>
    <row r="608" spans="1:1" x14ac:dyDescent="0.2">
      <c r="A608" s="15"/>
    </row>
    <row r="609" spans="1:1" x14ac:dyDescent="0.2">
      <c r="A609" s="15"/>
    </row>
    <row r="610" spans="1:1" x14ac:dyDescent="0.2">
      <c r="A610" s="15"/>
    </row>
    <row r="611" spans="1:1" x14ac:dyDescent="0.2">
      <c r="A611" s="15"/>
    </row>
    <row r="612" spans="1:1" x14ac:dyDescent="0.2">
      <c r="A612" s="15"/>
    </row>
    <row r="613" spans="1:1" x14ac:dyDescent="0.2">
      <c r="A613" s="15"/>
    </row>
    <row r="614" spans="1:1" x14ac:dyDescent="0.2">
      <c r="A614" s="15"/>
    </row>
    <row r="615" spans="1:1" x14ac:dyDescent="0.2">
      <c r="A615" s="15"/>
    </row>
    <row r="616" spans="1:1" x14ac:dyDescent="0.2">
      <c r="A616" s="15"/>
    </row>
    <row r="617" spans="1:1" x14ac:dyDescent="0.2">
      <c r="A617" s="15"/>
    </row>
    <row r="618" spans="1:1" x14ac:dyDescent="0.2">
      <c r="A618" s="15"/>
    </row>
    <row r="619" spans="1:1" x14ac:dyDescent="0.2">
      <c r="A619" s="15"/>
    </row>
    <row r="620" spans="1:1" x14ac:dyDescent="0.2">
      <c r="A620" s="15"/>
    </row>
    <row r="621" spans="1:1" x14ac:dyDescent="0.2">
      <c r="A621" s="15"/>
    </row>
    <row r="622" spans="1:1" x14ac:dyDescent="0.2">
      <c r="A622" s="15"/>
    </row>
    <row r="623" spans="1:1" x14ac:dyDescent="0.2">
      <c r="A623" s="15"/>
    </row>
    <row r="624" spans="1:1" x14ac:dyDescent="0.2">
      <c r="A624" s="15"/>
    </row>
    <row r="625" spans="1:1" x14ac:dyDescent="0.2">
      <c r="A625" s="15"/>
    </row>
    <row r="626" spans="1:1" x14ac:dyDescent="0.2">
      <c r="A626" s="15"/>
    </row>
    <row r="627" spans="1:1" x14ac:dyDescent="0.2">
      <c r="A627" s="15"/>
    </row>
    <row r="628" spans="1:1" x14ac:dyDescent="0.2">
      <c r="A628" s="15"/>
    </row>
    <row r="629" spans="1:1" x14ac:dyDescent="0.2">
      <c r="A629" s="15"/>
    </row>
    <row r="630" spans="1:1" x14ac:dyDescent="0.2">
      <c r="A630" s="15"/>
    </row>
    <row r="631" spans="1:1" x14ac:dyDescent="0.2">
      <c r="A631" s="15"/>
    </row>
    <row r="632" spans="1:1" x14ac:dyDescent="0.2">
      <c r="A632" s="15"/>
    </row>
    <row r="633" spans="1:1" x14ac:dyDescent="0.2">
      <c r="A633" s="15"/>
    </row>
    <row r="634" spans="1:1" x14ac:dyDescent="0.2">
      <c r="A634" s="15"/>
    </row>
    <row r="635" spans="1:1" x14ac:dyDescent="0.2">
      <c r="A635" s="15"/>
    </row>
    <row r="636" spans="1:1" x14ac:dyDescent="0.2">
      <c r="A636" s="15"/>
    </row>
    <row r="637" spans="1:1" x14ac:dyDescent="0.2">
      <c r="A637" s="15"/>
    </row>
    <row r="638" spans="1:1" x14ac:dyDescent="0.2">
      <c r="A638" s="15"/>
    </row>
    <row r="639" spans="1:1" x14ac:dyDescent="0.2">
      <c r="A639" s="15"/>
    </row>
    <row r="640" spans="1:1" x14ac:dyDescent="0.2">
      <c r="A640" s="15"/>
    </row>
    <row r="641" spans="1:1" x14ac:dyDescent="0.2">
      <c r="A641" s="15"/>
    </row>
    <row r="642" spans="1:1" x14ac:dyDescent="0.2">
      <c r="A642" s="15"/>
    </row>
    <row r="643" spans="1:1" x14ac:dyDescent="0.2">
      <c r="A643" s="15"/>
    </row>
    <row r="644" spans="1:1" x14ac:dyDescent="0.2">
      <c r="A644" s="15"/>
    </row>
    <row r="645" spans="1:1" x14ac:dyDescent="0.2">
      <c r="A645" s="15"/>
    </row>
    <row r="646" spans="1:1" x14ac:dyDescent="0.2">
      <c r="A646" s="15"/>
    </row>
    <row r="647" spans="1:1" x14ac:dyDescent="0.2">
      <c r="A647" s="15"/>
    </row>
    <row r="648" spans="1:1" x14ac:dyDescent="0.2">
      <c r="A648" s="15"/>
    </row>
    <row r="649" spans="1:1" x14ac:dyDescent="0.2">
      <c r="A649" s="15"/>
    </row>
    <row r="650" spans="1:1" x14ac:dyDescent="0.2">
      <c r="A650" s="15"/>
    </row>
    <row r="651" spans="1:1" x14ac:dyDescent="0.2">
      <c r="A651" s="15"/>
    </row>
    <row r="652" spans="1:1" x14ac:dyDescent="0.2">
      <c r="A652" s="15"/>
    </row>
    <row r="653" spans="1:1" x14ac:dyDescent="0.2">
      <c r="A653" s="15"/>
    </row>
    <row r="654" spans="1:1" x14ac:dyDescent="0.2">
      <c r="A654" s="15"/>
    </row>
    <row r="655" spans="1:1" x14ac:dyDescent="0.2">
      <c r="A655" s="15"/>
    </row>
    <row r="656" spans="1:1" x14ac:dyDescent="0.2">
      <c r="A656" s="15"/>
    </row>
    <row r="657" spans="1:1" x14ac:dyDescent="0.2">
      <c r="A657" s="15"/>
    </row>
    <row r="658" spans="1:1" x14ac:dyDescent="0.2">
      <c r="A658" s="15"/>
    </row>
    <row r="659" spans="1:1" x14ac:dyDescent="0.2">
      <c r="A659" s="15"/>
    </row>
    <row r="660" spans="1:1" x14ac:dyDescent="0.2">
      <c r="A660" s="15"/>
    </row>
    <row r="661" spans="1:1" x14ac:dyDescent="0.2">
      <c r="A661" s="15"/>
    </row>
    <row r="662" spans="1:1" x14ac:dyDescent="0.2">
      <c r="A662" s="15"/>
    </row>
    <row r="663" spans="1:1" x14ac:dyDescent="0.2">
      <c r="A663" s="15"/>
    </row>
    <row r="664" spans="1:1" x14ac:dyDescent="0.2">
      <c r="A664" s="15"/>
    </row>
    <row r="665" spans="1:1" x14ac:dyDescent="0.2">
      <c r="A665" s="15"/>
    </row>
    <row r="666" spans="1:1" x14ac:dyDescent="0.2">
      <c r="A666" s="15"/>
    </row>
    <row r="667" spans="1:1" x14ac:dyDescent="0.2">
      <c r="A667" s="15"/>
    </row>
    <row r="668" spans="1:1" x14ac:dyDescent="0.2">
      <c r="A668" s="15"/>
    </row>
    <row r="669" spans="1:1" x14ac:dyDescent="0.2">
      <c r="A669" s="15"/>
    </row>
    <row r="670" spans="1:1" x14ac:dyDescent="0.2">
      <c r="A670" s="15"/>
    </row>
    <row r="671" spans="1:1" x14ac:dyDescent="0.2">
      <c r="A671" s="15"/>
    </row>
    <row r="672" spans="1:1" x14ac:dyDescent="0.2">
      <c r="A672" s="15"/>
    </row>
    <row r="673" spans="1:1" x14ac:dyDescent="0.2">
      <c r="A673" s="15"/>
    </row>
    <row r="674" spans="1:1" x14ac:dyDescent="0.2">
      <c r="A674" s="15"/>
    </row>
    <row r="675" spans="1:1" x14ac:dyDescent="0.2">
      <c r="A675" s="15"/>
    </row>
    <row r="676" spans="1:1" x14ac:dyDescent="0.2">
      <c r="A676" s="15"/>
    </row>
    <row r="677" spans="1:1" x14ac:dyDescent="0.2">
      <c r="A677" s="15"/>
    </row>
    <row r="678" spans="1:1" x14ac:dyDescent="0.2">
      <c r="A678" s="15"/>
    </row>
    <row r="679" spans="1:1" x14ac:dyDescent="0.2">
      <c r="A679" s="15"/>
    </row>
    <row r="680" spans="1:1" x14ac:dyDescent="0.2">
      <c r="A680" s="15"/>
    </row>
    <row r="681" spans="1:1" x14ac:dyDescent="0.2">
      <c r="A681" s="15"/>
    </row>
    <row r="682" spans="1:1" x14ac:dyDescent="0.2">
      <c r="A682" s="15"/>
    </row>
    <row r="683" spans="1:1" x14ac:dyDescent="0.2">
      <c r="A683" s="15"/>
    </row>
    <row r="684" spans="1:1" x14ac:dyDescent="0.2">
      <c r="A684" s="15"/>
    </row>
    <row r="685" spans="1:1" x14ac:dyDescent="0.2">
      <c r="A685" s="15"/>
    </row>
    <row r="686" spans="1:1" x14ac:dyDescent="0.2">
      <c r="A686" s="15"/>
    </row>
    <row r="687" spans="1:1" x14ac:dyDescent="0.2">
      <c r="A687" s="15"/>
    </row>
    <row r="688" spans="1:1" x14ac:dyDescent="0.2">
      <c r="A688" s="15"/>
    </row>
    <row r="689" spans="1:1" x14ac:dyDescent="0.2">
      <c r="A689" s="15"/>
    </row>
    <row r="690" spans="1:1" x14ac:dyDescent="0.2">
      <c r="A690" s="15"/>
    </row>
    <row r="691" spans="1:1" x14ac:dyDescent="0.2">
      <c r="A691" s="15"/>
    </row>
    <row r="692" spans="1:1" x14ac:dyDescent="0.2">
      <c r="A692" s="15"/>
    </row>
    <row r="693" spans="1:1" x14ac:dyDescent="0.2">
      <c r="A693" s="15"/>
    </row>
    <row r="694" spans="1:1" x14ac:dyDescent="0.2">
      <c r="A694" s="15"/>
    </row>
    <row r="695" spans="1:1" x14ac:dyDescent="0.2">
      <c r="A695" s="15"/>
    </row>
    <row r="696" spans="1:1" x14ac:dyDescent="0.2">
      <c r="A696" s="15"/>
    </row>
    <row r="697" spans="1:1" x14ac:dyDescent="0.2">
      <c r="A697" s="15"/>
    </row>
    <row r="698" spans="1:1" x14ac:dyDescent="0.2">
      <c r="A698" s="15"/>
    </row>
    <row r="699" spans="1:1" x14ac:dyDescent="0.2">
      <c r="A699" s="15"/>
    </row>
    <row r="700" spans="1:1" x14ac:dyDescent="0.2">
      <c r="A700" s="15"/>
    </row>
    <row r="701" spans="1:1" x14ac:dyDescent="0.2">
      <c r="A701" s="15"/>
    </row>
    <row r="702" spans="1:1" x14ac:dyDescent="0.2">
      <c r="A702" s="15"/>
    </row>
    <row r="703" spans="1:1" x14ac:dyDescent="0.2">
      <c r="A703" s="15"/>
    </row>
    <row r="704" spans="1:1" x14ac:dyDescent="0.2">
      <c r="A704" s="15"/>
    </row>
    <row r="705" spans="1:1" x14ac:dyDescent="0.2">
      <c r="A705" s="15"/>
    </row>
    <row r="706" spans="1:1" x14ac:dyDescent="0.2">
      <c r="A706" s="15"/>
    </row>
    <row r="707" spans="1:1" x14ac:dyDescent="0.2">
      <c r="A707" s="15"/>
    </row>
    <row r="708" spans="1:1" x14ac:dyDescent="0.2">
      <c r="A708" s="15"/>
    </row>
    <row r="709" spans="1:1" x14ac:dyDescent="0.2">
      <c r="A709" s="15"/>
    </row>
    <row r="710" spans="1:1" x14ac:dyDescent="0.2">
      <c r="A710" s="15"/>
    </row>
    <row r="711" spans="1:1" x14ac:dyDescent="0.2">
      <c r="A711" s="15"/>
    </row>
    <row r="712" spans="1:1" x14ac:dyDescent="0.2">
      <c r="A712" s="15"/>
    </row>
    <row r="713" spans="1:1" x14ac:dyDescent="0.2">
      <c r="A713" s="15"/>
    </row>
    <row r="714" spans="1:1" x14ac:dyDescent="0.2">
      <c r="A714" s="15"/>
    </row>
    <row r="715" spans="1:1" x14ac:dyDescent="0.2">
      <c r="A715" s="15"/>
    </row>
    <row r="716" spans="1:1" x14ac:dyDescent="0.2">
      <c r="A716" s="15"/>
    </row>
    <row r="717" spans="1:1" x14ac:dyDescent="0.2">
      <c r="A717" s="15"/>
    </row>
    <row r="718" spans="1:1" x14ac:dyDescent="0.2">
      <c r="A718" s="15"/>
    </row>
    <row r="719" spans="1:1" x14ac:dyDescent="0.2">
      <c r="A719" s="15"/>
    </row>
    <row r="720" spans="1:1" x14ac:dyDescent="0.2">
      <c r="A720" s="15"/>
    </row>
    <row r="721" spans="1:1" x14ac:dyDescent="0.2">
      <c r="A721" s="15"/>
    </row>
    <row r="722" spans="1:1" x14ac:dyDescent="0.2">
      <c r="A722" s="15"/>
    </row>
    <row r="723" spans="1:1" x14ac:dyDescent="0.2">
      <c r="A723" s="15"/>
    </row>
    <row r="724" spans="1:1" x14ac:dyDescent="0.2">
      <c r="A724" s="15"/>
    </row>
    <row r="725" spans="1:1" x14ac:dyDescent="0.2">
      <c r="A725" s="15"/>
    </row>
    <row r="726" spans="1:1" x14ac:dyDescent="0.2">
      <c r="A726" s="15"/>
    </row>
    <row r="727" spans="1:1" x14ac:dyDescent="0.2">
      <c r="A727" s="15"/>
    </row>
    <row r="728" spans="1:1" x14ac:dyDescent="0.2">
      <c r="A728" s="15"/>
    </row>
    <row r="729" spans="1:1" x14ac:dyDescent="0.2">
      <c r="A729" s="15"/>
    </row>
    <row r="730" spans="1:1" x14ac:dyDescent="0.2">
      <c r="A730" s="15"/>
    </row>
    <row r="731" spans="1:1" x14ac:dyDescent="0.2">
      <c r="A731" s="15"/>
    </row>
    <row r="732" spans="1:1" x14ac:dyDescent="0.2">
      <c r="A732" s="15"/>
    </row>
    <row r="733" spans="1:1" x14ac:dyDescent="0.2">
      <c r="A733" s="15"/>
    </row>
    <row r="734" spans="1:1" x14ac:dyDescent="0.2">
      <c r="A734" s="15"/>
    </row>
    <row r="735" spans="1:1" x14ac:dyDescent="0.2">
      <c r="A735" s="15"/>
    </row>
    <row r="736" spans="1:1" x14ac:dyDescent="0.2">
      <c r="A736" s="15"/>
    </row>
    <row r="737" spans="1:1" x14ac:dyDescent="0.2">
      <c r="A737" s="15"/>
    </row>
    <row r="738" spans="1:1" x14ac:dyDescent="0.2">
      <c r="A738" s="15"/>
    </row>
    <row r="739" spans="1:1" x14ac:dyDescent="0.2">
      <c r="A739" s="15"/>
    </row>
    <row r="740" spans="1:1" x14ac:dyDescent="0.2">
      <c r="A740" s="15"/>
    </row>
    <row r="741" spans="1:1" x14ac:dyDescent="0.2">
      <c r="A741" s="15"/>
    </row>
    <row r="742" spans="1:1" x14ac:dyDescent="0.2">
      <c r="A742" s="15"/>
    </row>
    <row r="743" spans="1:1" x14ac:dyDescent="0.2">
      <c r="A743" s="15"/>
    </row>
    <row r="744" spans="1:1" x14ac:dyDescent="0.2">
      <c r="A744" s="15"/>
    </row>
    <row r="745" spans="1:1" x14ac:dyDescent="0.2">
      <c r="A745" s="15"/>
    </row>
    <row r="746" spans="1:1" x14ac:dyDescent="0.2">
      <c r="A746" s="15"/>
    </row>
    <row r="747" spans="1:1" x14ac:dyDescent="0.2">
      <c r="A747" s="15"/>
    </row>
    <row r="748" spans="1:1" x14ac:dyDescent="0.2">
      <c r="A748" s="15"/>
    </row>
    <row r="749" spans="1:1" x14ac:dyDescent="0.2">
      <c r="A749" s="15"/>
    </row>
    <row r="750" spans="1:1" x14ac:dyDescent="0.2">
      <c r="A750" s="15"/>
    </row>
    <row r="751" spans="1:1" x14ac:dyDescent="0.2">
      <c r="A751" s="15"/>
    </row>
    <row r="752" spans="1:1" x14ac:dyDescent="0.2">
      <c r="A752" s="15"/>
    </row>
    <row r="753" spans="1:1" x14ac:dyDescent="0.2">
      <c r="A753" s="15"/>
    </row>
    <row r="754" spans="1:1" x14ac:dyDescent="0.2">
      <c r="A754" s="15"/>
    </row>
    <row r="755" spans="1:1" x14ac:dyDescent="0.2">
      <c r="A755" s="15"/>
    </row>
    <row r="756" spans="1:1" x14ac:dyDescent="0.2">
      <c r="A756" s="15"/>
    </row>
    <row r="757" spans="1:1" x14ac:dyDescent="0.2">
      <c r="A757" s="15"/>
    </row>
    <row r="758" spans="1:1" x14ac:dyDescent="0.2">
      <c r="A758" s="15"/>
    </row>
    <row r="759" spans="1:1" x14ac:dyDescent="0.2">
      <c r="A759" s="15"/>
    </row>
    <row r="760" spans="1:1" x14ac:dyDescent="0.2">
      <c r="A760" s="15"/>
    </row>
    <row r="761" spans="1:1" x14ac:dyDescent="0.2">
      <c r="A761" s="15"/>
    </row>
    <row r="762" spans="1:1" x14ac:dyDescent="0.2">
      <c r="A762" s="15"/>
    </row>
    <row r="763" spans="1:1" x14ac:dyDescent="0.2">
      <c r="A763" s="15"/>
    </row>
    <row r="764" spans="1:1" x14ac:dyDescent="0.2">
      <c r="A764" s="15"/>
    </row>
    <row r="765" spans="1:1" x14ac:dyDescent="0.2">
      <c r="A765" s="15"/>
    </row>
    <row r="766" spans="1:1" x14ac:dyDescent="0.2">
      <c r="A766" s="15"/>
    </row>
    <row r="767" spans="1:1" x14ac:dyDescent="0.2">
      <c r="A767" s="15"/>
    </row>
    <row r="768" spans="1:1" x14ac:dyDescent="0.2">
      <c r="A768" s="15"/>
    </row>
    <row r="769" spans="1:1" x14ac:dyDescent="0.2">
      <c r="A769" s="15"/>
    </row>
    <row r="770" spans="1:1" x14ac:dyDescent="0.2">
      <c r="A770" s="15"/>
    </row>
    <row r="771" spans="1:1" x14ac:dyDescent="0.2">
      <c r="A771" s="15"/>
    </row>
    <row r="772" spans="1:1" x14ac:dyDescent="0.2">
      <c r="A772" s="15"/>
    </row>
    <row r="773" spans="1:1" x14ac:dyDescent="0.2">
      <c r="A773" s="15"/>
    </row>
    <row r="774" spans="1:1" x14ac:dyDescent="0.2">
      <c r="A774" s="15"/>
    </row>
    <row r="775" spans="1:1" x14ac:dyDescent="0.2">
      <c r="A775" s="15"/>
    </row>
    <row r="776" spans="1:1" x14ac:dyDescent="0.2">
      <c r="A776" s="15"/>
    </row>
    <row r="777" spans="1:1" x14ac:dyDescent="0.2">
      <c r="A777" s="15"/>
    </row>
    <row r="778" spans="1:1" x14ac:dyDescent="0.2">
      <c r="A778" s="15"/>
    </row>
    <row r="779" spans="1:1" x14ac:dyDescent="0.2">
      <c r="A779" s="15"/>
    </row>
    <row r="780" spans="1:1" x14ac:dyDescent="0.2">
      <c r="A780" s="15"/>
    </row>
    <row r="781" spans="1:1" x14ac:dyDescent="0.2">
      <c r="A781" s="15"/>
    </row>
    <row r="782" spans="1:1" x14ac:dyDescent="0.2">
      <c r="A782" s="15"/>
    </row>
    <row r="783" spans="1:1" x14ac:dyDescent="0.2">
      <c r="A783" s="15"/>
    </row>
    <row r="784" spans="1:1" x14ac:dyDescent="0.2">
      <c r="A784" s="15"/>
    </row>
    <row r="785" spans="1:1" x14ac:dyDescent="0.2">
      <c r="A785" s="15"/>
    </row>
    <row r="786" spans="1:1" x14ac:dyDescent="0.2">
      <c r="A786" s="15"/>
    </row>
    <row r="787" spans="1:1" x14ac:dyDescent="0.2">
      <c r="A787" s="15"/>
    </row>
    <row r="788" spans="1:1" x14ac:dyDescent="0.2">
      <c r="A788" s="15"/>
    </row>
    <row r="789" spans="1:1" x14ac:dyDescent="0.2">
      <c r="A789" s="15"/>
    </row>
    <row r="790" spans="1:1" x14ac:dyDescent="0.2">
      <c r="A790" s="15"/>
    </row>
    <row r="791" spans="1:1" x14ac:dyDescent="0.2">
      <c r="A791" s="15"/>
    </row>
    <row r="792" spans="1:1" x14ac:dyDescent="0.2">
      <c r="A792" s="15"/>
    </row>
    <row r="793" spans="1:1" x14ac:dyDescent="0.2">
      <c r="A793" s="15"/>
    </row>
    <row r="794" spans="1:1" x14ac:dyDescent="0.2">
      <c r="A794" s="15"/>
    </row>
    <row r="795" spans="1:1" x14ac:dyDescent="0.2">
      <c r="A795" s="15"/>
    </row>
    <row r="796" spans="1:1" x14ac:dyDescent="0.2">
      <c r="A796" s="15"/>
    </row>
    <row r="797" spans="1:1" x14ac:dyDescent="0.2">
      <c r="A797" s="15"/>
    </row>
    <row r="798" spans="1:1" x14ac:dyDescent="0.2">
      <c r="A798" s="15"/>
    </row>
    <row r="799" spans="1:1" x14ac:dyDescent="0.2">
      <c r="A799" s="15"/>
    </row>
    <row r="800" spans="1:1" x14ac:dyDescent="0.2">
      <c r="A800" s="15"/>
    </row>
    <row r="801" spans="1:1" x14ac:dyDescent="0.2">
      <c r="A801" s="15"/>
    </row>
    <row r="802" spans="1:1" x14ac:dyDescent="0.2">
      <c r="A802" s="15"/>
    </row>
    <row r="803" spans="1:1" x14ac:dyDescent="0.2">
      <c r="A803" s="15"/>
    </row>
    <row r="804" spans="1:1" x14ac:dyDescent="0.2">
      <c r="A804" s="15"/>
    </row>
    <row r="805" spans="1:1" x14ac:dyDescent="0.2">
      <c r="A805" s="15"/>
    </row>
    <row r="806" spans="1:1" x14ac:dyDescent="0.2">
      <c r="A806" s="15"/>
    </row>
    <row r="807" spans="1:1" x14ac:dyDescent="0.2">
      <c r="A807" s="15"/>
    </row>
    <row r="808" spans="1:1" x14ac:dyDescent="0.2">
      <c r="A808" s="15"/>
    </row>
    <row r="809" spans="1:1" x14ac:dyDescent="0.2">
      <c r="A809" s="15"/>
    </row>
    <row r="810" spans="1:1" x14ac:dyDescent="0.2">
      <c r="A810" s="15"/>
    </row>
    <row r="811" spans="1:1" x14ac:dyDescent="0.2">
      <c r="A811" s="15"/>
    </row>
    <row r="812" spans="1:1" x14ac:dyDescent="0.2">
      <c r="A812" s="15"/>
    </row>
    <row r="813" spans="1:1" x14ac:dyDescent="0.2">
      <c r="A813" s="15"/>
    </row>
    <row r="814" spans="1:1" x14ac:dyDescent="0.2">
      <c r="A814" s="15"/>
    </row>
    <row r="815" spans="1:1" x14ac:dyDescent="0.2">
      <c r="A815" s="15"/>
    </row>
    <row r="816" spans="1:1" x14ac:dyDescent="0.2">
      <c r="A816" s="15"/>
    </row>
    <row r="817" spans="1:1" x14ac:dyDescent="0.2">
      <c r="A817" s="15"/>
    </row>
    <row r="818" spans="1:1" x14ac:dyDescent="0.2">
      <c r="A818" s="15"/>
    </row>
    <row r="819" spans="1:1" x14ac:dyDescent="0.2">
      <c r="A819" s="15"/>
    </row>
    <row r="820" spans="1:1" x14ac:dyDescent="0.2">
      <c r="A820" s="15"/>
    </row>
    <row r="821" spans="1:1" x14ac:dyDescent="0.2">
      <c r="A821" s="15"/>
    </row>
    <row r="822" spans="1:1" x14ac:dyDescent="0.2">
      <c r="A822" s="15"/>
    </row>
    <row r="823" spans="1:1" x14ac:dyDescent="0.2">
      <c r="A823" s="15"/>
    </row>
    <row r="824" spans="1:1" x14ac:dyDescent="0.2">
      <c r="A824" s="15"/>
    </row>
  </sheetData>
  <protectedRanges>
    <protectedRange sqref="A229:D234" name="Range1"/>
  </protectedRanges>
  <sortState xmlns:xlrd2="http://schemas.microsoft.com/office/spreadsheetml/2017/richdata2" ref="A21:Q243">
    <sortCondition ref="C21:C243"/>
  </sortState>
  <phoneticPr fontId="8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39"/>
  <sheetViews>
    <sheetView topLeftCell="A143" workbookViewId="0">
      <selection activeCell="A105" sqref="A105:D188"/>
    </sheetView>
  </sheetViews>
  <sheetFormatPr defaultRowHeight="12.75" x14ac:dyDescent="0.2"/>
  <cols>
    <col min="1" max="1" width="19.7109375" style="45" customWidth="1"/>
    <col min="2" max="2" width="4.42578125" style="44" customWidth="1"/>
    <col min="3" max="3" width="12.7109375" style="45" customWidth="1"/>
    <col min="4" max="4" width="5.42578125" style="44" customWidth="1"/>
    <col min="5" max="5" width="14.85546875" style="44" customWidth="1"/>
    <col min="6" max="6" width="9.140625" style="44"/>
    <col min="7" max="7" width="12" style="44" customWidth="1"/>
    <col min="8" max="8" width="14.140625" style="45" customWidth="1"/>
    <col min="9" max="9" width="22.5703125" style="44" customWidth="1"/>
    <col min="10" max="10" width="25.140625" style="44" customWidth="1"/>
    <col min="11" max="11" width="15.7109375" style="44" customWidth="1"/>
    <col min="12" max="12" width="14.140625" style="44" customWidth="1"/>
    <col min="13" max="13" width="9.5703125" style="44" customWidth="1"/>
    <col min="14" max="14" width="14.140625" style="44" customWidth="1"/>
    <col min="15" max="15" width="23.42578125" style="44" customWidth="1"/>
    <col min="16" max="16" width="16.5703125" style="44" customWidth="1"/>
    <col min="17" max="17" width="41" style="44" customWidth="1"/>
    <col min="18" max="16384" width="9.140625" style="44"/>
  </cols>
  <sheetData>
    <row r="1" spans="1:16" ht="15.75" x14ac:dyDescent="0.25">
      <c r="A1" s="43" t="s">
        <v>106</v>
      </c>
      <c r="I1" s="46" t="s">
        <v>107</v>
      </c>
      <c r="J1" s="47" t="s">
        <v>108</v>
      </c>
    </row>
    <row r="2" spans="1:16" x14ac:dyDescent="0.2">
      <c r="I2" s="48" t="s">
        <v>109</v>
      </c>
      <c r="J2" s="49" t="s">
        <v>94</v>
      </c>
    </row>
    <row r="3" spans="1:16" x14ac:dyDescent="0.2">
      <c r="A3" s="50" t="s">
        <v>110</v>
      </c>
      <c r="I3" s="48" t="s">
        <v>111</v>
      </c>
      <c r="J3" s="49" t="s">
        <v>112</v>
      </c>
    </row>
    <row r="4" spans="1:16" x14ac:dyDescent="0.2">
      <c r="I4" s="48" t="s">
        <v>113</v>
      </c>
      <c r="J4" s="49" t="s">
        <v>112</v>
      </c>
    </row>
    <row r="5" spans="1:16" ht="13.5" thickBot="1" x14ac:dyDescent="0.25">
      <c r="I5" s="51" t="s">
        <v>58</v>
      </c>
      <c r="J5" s="52" t="s">
        <v>114</v>
      </c>
    </row>
    <row r="10" spans="1:16" ht="13.5" thickBot="1" x14ac:dyDescent="0.25"/>
    <row r="11" spans="1:16" ht="12.75" customHeight="1" thickBot="1" x14ac:dyDescent="0.25">
      <c r="A11" s="45" t="str">
        <f t="shared" ref="A11:A42" si="0">P11</f>
        <v> AJ 77.239 </v>
      </c>
      <c r="B11" s="6" t="str">
        <f t="shared" ref="B11:B42" si="1">IF(H11=INT(H11),"I","II")</f>
        <v>I</v>
      </c>
      <c r="C11" s="45">
        <f t="shared" ref="C11:C42" si="2">1*G11</f>
        <v>40740.834300000002</v>
      </c>
      <c r="D11" s="44" t="str">
        <f t="shared" ref="D11:D42" si="3">VLOOKUP(F11,I$1:J$5,2,FALSE)</f>
        <v>vis</v>
      </c>
      <c r="E11" s="53">
        <f>VLOOKUP(C11,'Active 1'!C$21:E$967,3,FALSE)</f>
        <v>-14.999626933161966</v>
      </c>
      <c r="F11" s="6" t="s">
        <v>58</v>
      </c>
      <c r="G11" s="44" t="str">
        <f t="shared" ref="G11:G42" si="4">MID(I11,3,LEN(I11)-3)</f>
        <v>40740.8343</v>
      </c>
      <c r="H11" s="45">
        <f t="shared" ref="H11:H42" si="5">1*K11</f>
        <v>-15</v>
      </c>
      <c r="I11" s="54" t="s">
        <v>318</v>
      </c>
      <c r="J11" s="55" t="s">
        <v>319</v>
      </c>
      <c r="K11" s="54">
        <v>-15</v>
      </c>
      <c r="L11" s="54" t="s">
        <v>320</v>
      </c>
      <c r="M11" s="55" t="s">
        <v>270</v>
      </c>
      <c r="N11" s="55" t="s">
        <v>271</v>
      </c>
      <c r="O11" s="56" t="s">
        <v>321</v>
      </c>
      <c r="P11" s="56" t="s">
        <v>322</v>
      </c>
    </row>
    <row r="12" spans="1:16" ht="12.75" customHeight="1" thickBot="1" x14ac:dyDescent="0.25">
      <c r="A12" s="45" t="str">
        <f t="shared" si="0"/>
        <v> AJ 77.239 </v>
      </c>
      <c r="B12" s="6" t="str">
        <f t="shared" si="1"/>
        <v>I</v>
      </c>
      <c r="C12" s="45">
        <f t="shared" si="2"/>
        <v>40751.730199999998</v>
      </c>
      <c r="D12" s="44" t="str">
        <f t="shared" si="3"/>
        <v>PE</v>
      </c>
      <c r="E12" s="53">
        <f>VLOOKUP(C12,'Active 1'!C$21:E$967,3,FALSE)</f>
        <v>0</v>
      </c>
      <c r="F12" s="6" t="str">
        <f>LEFT(M12,1)</f>
        <v>E</v>
      </c>
      <c r="G12" s="44" t="str">
        <f t="shared" si="4"/>
        <v>40751.7302</v>
      </c>
      <c r="H12" s="45">
        <f t="shared" si="5"/>
        <v>0</v>
      </c>
      <c r="I12" s="54" t="s">
        <v>331</v>
      </c>
      <c r="J12" s="55" t="s">
        <v>332</v>
      </c>
      <c r="K12" s="54">
        <v>0</v>
      </c>
      <c r="L12" s="54" t="s">
        <v>333</v>
      </c>
      <c r="M12" s="55" t="s">
        <v>270</v>
      </c>
      <c r="N12" s="55" t="s">
        <v>271</v>
      </c>
      <c r="O12" s="56" t="s">
        <v>321</v>
      </c>
      <c r="P12" s="56" t="s">
        <v>322</v>
      </c>
    </row>
    <row r="13" spans="1:16" ht="12.75" customHeight="1" thickBot="1" x14ac:dyDescent="0.25">
      <c r="A13" s="45" t="str">
        <f t="shared" si="0"/>
        <v>IBVS 775 </v>
      </c>
      <c r="B13" s="6" t="str">
        <f t="shared" si="1"/>
        <v>I</v>
      </c>
      <c r="C13" s="45">
        <f t="shared" si="2"/>
        <v>41445.453099999999</v>
      </c>
      <c r="D13" s="44" t="str">
        <f t="shared" si="3"/>
        <v>PE</v>
      </c>
      <c r="E13" s="53">
        <f>VLOOKUP(C13,'Active 1'!C$21:E$967,3,FALSE)</f>
        <v>955.0000178961958</v>
      </c>
      <c r="F13" s="6" t="str">
        <f>LEFT(M13,1)</f>
        <v>E</v>
      </c>
      <c r="G13" s="44" t="str">
        <f t="shared" si="4"/>
        <v>41445.4531</v>
      </c>
      <c r="H13" s="45">
        <f t="shared" si="5"/>
        <v>955</v>
      </c>
      <c r="I13" s="54" t="s">
        <v>334</v>
      </c>
      <c r="J13" s="55" t="s">
        <v>335</v>
      </c>
      <c r="K13" s="54">
        <v>955</v>
      </c>
      <c r="L13" s="54" t="s">
        <v>333</v>
      </c>
      <c r="M13" s="55" t="s">
        <v>270</v>
      </c>
      <c r="N13" s="55" t="s">
        <v>271</v>
      </c>
      <c r="O13" s="56" t="s">
        <v>336</v>
      </c>
      <c r="P13" s="57" t="s">
        <v>337</v>
      </c>
    </row>
    <row r="14" spans="1:16" ht="12.75" customHeight="1" thickBot="1" x14ac:dyDescent="0.25">
      <c r="A14" s="45" t="str">
        <f t="shared" si="0"/>
        <v>IBVS 775 </v>
      </c>
      <c r="B14" s="6" t="str">
        <f t="shared" si="1"/>
        <v>I</v>
      </c>
      <c r="C14" s="45">
        <f t="shared" si="2"/>
        <v>41464.340499999998</v>
      </c>
      <c r="D14" s="44" t="str">
        <f t="shared" si="3"/>
        <v>PE</v>
      </c>
      <c r="E14" s="53">
        <f>VLOOKUP(C14,'Active 1'!C$21:E$967,3,FALSE)</f>
        <v>981.00098649332904</v>
      </c>
      <c r="F14" s="6" t="str">
        <f>LEFT(M14,1)</f>
        <v>E</v>
      </c>
      <c r="G14" s="44" t="str">
        <f t="shared" si="4"/>
        <v>41464.3405</v>
      </c>
      <c r="H14" s="45">
        <f t="shared" si="5"/>
        <v>981</v>
      </c>
      <c r="I14" s="54" t="s">
        <v>338</v>
      </c>
      <c r="J14" s="55" t="s">
        <v>339</v>
      </c>
      <c r="K14" s="54">
        <v>981</v>
      </c>
      <c r="L14" s="54" t="s">
        <v>340</v>
      </c>
      <c r="M14" s="55" t="s">
        <v>270</v>
      </c>
      <c r="N14" s="55" t="s">
        <v>271</v>
      </c>
      <c r="O14" s="56" t="s">
        <v>336</v>
      </c>
      <c r="P14" s="57" t="s">
        <v>337</v>
      </c>
    </row>
    <row r="15" spans="1:16" ht="12.75" customHeight="1" thickBot="1" x14ac:dyDescent="0.25">
      <c r="A15" s="45" t="str">
        <f t="shared" si="0"/>
        <v>IBVS 775 </v>
      </c>
      <c r="B15" s="6" t="str">
        <f t="shared" si="1"/>
        <v>I</v>
      </c>
      <c r="C15" s="45">
        <f t="shared" si="2"/>
        <v>41469.425499999998</v>
      </c>
      <c r="D15" s="44" t="str">
        <f t="shared" si="3"/>
        <v>vis</v>
      </c>
      <c r="E15" s="53">
        <f>VLOOKUP(C15,'Active 1'!C$21:E$967,3,FALSE)</f>
        <v>988.0011519642992</v>
      </c>
      <c r="F15" s="6" t="s">
        <v>58</v>
      </c>
      <c r="G15" s="44" t="str">
        <f t="shared" si="4"/>
        <v>41469.4255</v>
      </c>
      <c r="H15" s="45">
        <f t="shared" si="5"/>
        <v>988</v>
      </c>
      <c r="I15" s="54" t="s">
        <v>341</v>
      </c>
      <c r="J15" s="55" t="s">
        <v>342</v>
      </c>
      <c r="K15" s="54">
        <v>988</v>
      </c>
      <c r="L15" s="54" t="s">
        <v>343</v>
      </c>
      <c r="M15" s="55" t="s">
        <v>270</v>
      </c>
      <c r="N15" s="55" t="s">
        <v>271</v>
      </c>
      <c r="O15" s="56" t="s">
        <v>336</v>
      </c>
      <c r="P15" s="57" t="s">
        <v>337</v>
      </c>
    </row>
    <row r="16" spans="1:16" ht="12.75" customHeight="1" thickBot="1" x14ac:dyDescent="0.25">
      <c r="A16" s="45" t="str">
        <f t="shared" si="0"/>
        <v> BBS 11 </v>
      </c>
      <c r="B16" s="6" t="str">
        <f t="shared" si="1"/>
        <v>I</v>
      </c>
      <c r="C16" s="45">
        <f t="shared" si="2"/>
        <v>41918.351000000002</v>
      </c>
      <c r="D16" s="44" t="str">
        <f t="shared" si="3"/>
        <v>vis</v>
      </c>
      <c r="E16" s="53">
        <f>VLOOKUP(C16,'Active 1'!C$21:E$967,3,FALSE)</f>
        <v>1606.0056326208594</v>
      </c>
      <c r="F16" s="6" t="s">
        <v>58</v>
      </c>
      <c r="G16" s="44" t="str">
        <f t="shared" si="4"/>
        <v>41918.351</v>
      </c>
      <c r="H16" s="45">
        <f t="shared" si="5"/>
        <v>1606</v>
      </c>
      <c r="I16" s="54" t="s">
        <v>344</v>
      </c>
      <c r="J16" s="55" t="s">
        <v>345</v>
      </c>
      <c r="K16" s="54">
        <v>1606</v>
      </c>
      <c r="L16" s="54" t="s">
        <v>159</v>
      </c>
      <c r="M16" s="55" t="s">
        <v>122</v>
      </c>
      <c r="N16" s="55"/>
      <c r="O16" s="56" t="s">
        <v>346</v>
      </c>
      <c r="P16" s="56" t="s">
        <v>347</v>
      </c>
    </row>
    <row r="17" spans="1:16" ht="12.75" customHeight="1" thickBot="1" x14ac:dyDescent="0.25">
      <c r="A17" s="45" t="str">
        <f t="shared" si="0"/>
        <v> BBS 16 </v>
      </c>
      <c r="B17" s="6" t="str">
        <f t="shared" si="1"/>
        <v>I</v>
      </c>
      <c r="C17" s="45">
        <f t="shared" si="2"/>
        <v>42202.38</v>
      </c>
      <c r="D17" s="44" t="str">
        <f t="shared" si="3"/>
        <v>vis</v>
      </c>
      <c r="E17" s="53">
        <f>VLOOKUP(C17,'Active 1'!C$21:E$967,3,FALSE)</f>
        <v>1997.0085821891</v>
      </c>
      <c r="F17" s="6" t="s">
        <v>58</v>
      </c>
      <c r="G17" s="44" t="str">
        <f t="shared" si="4"/>
        <v>42202.380</v>
      </c>
      <c r="H17" s="45">
        <f t="shared" si="5"/>
        <v>1997</v>
      </c>
      <c r="I17" s="54" t="s">
        <v>348</v>
      </c>
      <c r="J17" s="55" t="s">
        <v>349</v>
      </c>
      <c r="K17" s="54">
        <v>1997</v>
      </c>
      <c r="L17" s="54" t="s">
        <v>201</v>
      </c>
      <c r="M17" s="55" t="s">
        <v>122</v>
      </c>
      <c r="N17" s="55"/>
      <c r="O17" s="56" t="s">
        <v>346</v>
      </c>
      <c r="P17" s="56" t="s">
        <v>350</v>
      </c>
    </row>
    <row r="18" spans="1:16" ht="12.75" customHeight="1" thickBot="1" x14ac:dyDescent="0.25">
      <c r="A18" s="45" t="str">
        <f t="shared" si="0"/>
        <v> BBS 16 </v>
      </c>
      <c r="B18" s="6" t="str">
        <f t="shared" si="1"/>
        <v>I</v>
      </c>
      <c r="C18" s="45">
        <f t="shared" si="2"/>
        <v>42223.440999999999</v>
      </c>
      <c r="D18" s="44" t="str">
        <f t="shared" si="3"/>
        <v>vis</v>
      </c>
      <c r="E18" s="53">
        <f>VLOOKUP(C18,'Active 1'!C$21:E$967,3,FALSE)</f>
        <v>2026.0017945753614</v>
      </c>
      <c r="F18" s="6" t="s">
        <v>58</v>
      </c>
      <c r="G18" s="44" t="str">
        <f t="shared" si="4"/>
        <v>42223.441</v>
      </c>
      <c r="H18" s="45">
        <f t="shared" si="5"/>
        <v>2026</v>
      </c>
      <c r="I18" s="54" t="s">
        <v>351</v>
      </c>
      <c r="J18" s="55" t="s">
        <v>352</v>
      </c>
      <c r="K18" s="54">
        <v>2026</v>
      </c>
      <c r="L18" s="54" t="s">
        <v>305</v>
      </c>
      <c r="M18" s="55" t="s">
        <v>122</v>
      </c>
      <c r="N18" s="55"/>
      <c r="O18" s="56" t="s">
        <v>346</v>
      </c>
      <c r="P18" s="56" t="s">
        <v>350</v>
      </c>
    </row>
    <row r="19" spans="1:16" ht="12.75" customHeight="1" thickBot="1" x14ac:dyDescent="0.25">
      <c r="A19" s="45" t="str">
        <f t="shared" si="0"/>
        <v> BBS 16 </v>
      </c>
      <c r="B19" s="6" t="str">
        <f t="shared" si="1"/>
        <v>I</v>
      </c>
      <c r="C19" s="45">
        <f t="shared" si="2"/>
        <v>42255.406999999999</v>
      </c>
      <c r="D19" s="44" t="str">
        <f t="shared" si="3"/>
        <v>vis</v>
      </c>
      <c r="E19" s="53">
        <f>VLOOKUP(C19,'Active 1'!C$21:E$967,3,FALSE)</f>
        <v>2070.0071612312267</v>
      </c>
      <c r="F19" s="6" t="s">
        <v>58</v>
      </c>
      <c r="G19" s="44" t="str">
        <f t="shared" si="4"/>
        <v>42255.407</v>
      </c>
      <c r="H19" s="45">
        <f t="shared" si="5"/>
        <v>2070</v>
      </c>
      <c r="I19" s="54" t="s">
        <v>353</v>
      </c>
      <c r="J19" s="55" t="s">
        <v>354</v>
      </c>
      <c r="K19" s="54">
        <v>2070</v>
      </c>
      <c r="L19" s="54" t="s">
        <v>148</v>
      </c>
      <c r="M19" s="55" t="s">
        <v>122</v>
      </c>
      <c r="N19" s="55"/>
      <c r="O19" s="56" t="s">
        <v>346</v>
      </c>
      <c r="P19" s="56" t="s">
        <v>350</v>
      </c>
    </row>
    <row r="20" spans="1:16" ht="12.75" customHeight="1" thickBot="1" x14ac:dyDescent="0.25">
      <c r="A20" s="45" t="str">
        <f t="shared" si="0"/>
        <v> BBS 23 </v>
      </c>
      <c r="B20" s="6" t="str">
        <f t="shared" si="1"/>
        <v>I</v>
      </c>
      <c r="C20" s="45">
        <f t="shared" si="2"/>
        <v>42571.394</v>
      </c>
      <c r="D20" s="44" t="str">
        <f t="shared" si="3"/>
        <v>vis</v>
      </c>
      <c r="E20" s="53">
        <f>VLOOKUP(C20,'Active 1'!C$21:E$967,3,FALSE)</f>
        <v>2505.0044644123177</v>
      </c>
      <c r="F20" s="6" t="s">
        <v>58</v>
      </c>
      <c r="G20" s="44" t="str">
        <f t="shared" si="4"/>
        <v>42571.394</v>
      </c>
      <c r="H20" s="45">
        <f t="shared" si="5"/>
        <v>2505</v>
      </c>
      <c r="I20" s="54" t="s">
        <v>355</v>
      </c>
      <c r="J20" s="55" t="s">
        <v>356</v>
      </c>
      <c r="K20" s="54">
        <v>2505</v>
      </c>
      <c r="L20" s="54" t="s">
        <v>213</v>
      </c>
      <c r="M20" s="55" t="s">
        <v>122</v>
      </c>
      <c r="N20" s="55"/>
      <c r="O20" s="56" t="s">
        <v>346</v>
      </c>
      <c r="P20" s="56" t="s">
        <v>357</v>
      </c>
    </row>
    <row r="21" spans="1:16" ht="12.75" customHeight="1" thickBot="1" x14ac:dyDescent="0.25">
      <c r="A21" s="45" t="str">
        <f t="shared" si="0"/>
        <v>IBVS 1200 </v>
      </c>
      <c r="B21" s="6" t="str">
        <f t="shared" si="1"/>
        <v>I</v>
      </c>
      <c r="C21" s="45">
        <f t="shared" si="2"/>
        <v>42908.445500000002</v>
      </c>
      <c r="D21" s="44" t="str">
        <f t="shared" si="3"/>
        <v>vis</v>
      </c>
      <c r="E21" s="53">
        <f>VLOOKUP(C21,'Active 1'!C$21:E$967,3,FALSE)</f>
        <v>2968.999798185991</v>
      </c>
      <c r="F21" s="6" t="s">
        <v>58</v>
      </c>
      <c r="G21" s="44" t="str">
        <f t="shared" si="4"/>
        <v>42908.4455</v>
      </c>
      <c r="H21" s="45">
        <f t="shared" si="5"/>
        <v>2969</v>
      </c>
      <c r="I21" s="54" t="s">
        <v>358</v>
      </c>
      <c r="J21" s="55" t="s">
        <v>359</v>
      </c>
      <c r="K21" s="54">
        <v>2969</v>
      </c>
      <c r="L21" s="54" t="s">
        <v>360</v>
      </c>
      <c r="M21" s="55" t="s">
        <v>270</v>
      </c>
      <c r="N21" s="55" t="s">
        <v>271</v>
      </c>
      <c r="O21" s="56" t="s">
        <v>361</v>
      </c>
      <c r="P21" s="57" t="s">
        <v>362</v>
      </c>
    </row>
    <row r="22" spans="1:16" ht="12.75" customHeight="1" thickBot="1" x14ac:dyDescent="0.25">
      <c r="A22" s="45" t="str">
        <f t="shared" si="0"/>
        <v> AOEB 4 </v>
      </c>
      <c r="B22" s="6" t="str">
        <f t="shared" si="1"/>
        <v>I</v>
      </c>
      <c r="C22" s="45">
        <f t="shared" si="2"/>
        <v>43260.752</v>
      </c>
      <c r="D22" s="44" t="str">
        <f t="shared" si="3"/>
        <v>vis</v>
      </c>
      <c r="E22" s="53">
        <f>VLOOKUP(C22,'Active 1'!C$21:E$967,3,FALSE)</f>
        <v>3453.9956283725751</v>
      </c>
      <c r="F22" s="6" t="s">
        <v>58</v>
      </c>
      <c r="G22" s="44" t="str">
        <f t="shared" si="4"/>
        <v>43260.752</v>
      </c>
      <c r="H22" s="45">
        <f t="shared" si="5"/>
        <v>3454</v>
      </c>
      <c r="I22" s="54" t="s">
        <v>363</v>
      </c>
      <c r="J22" s="55" t="s">
        <v>364</v>
      </c>
      <c r="K22" s="54">
        <v>3454</v>
      </c>
      <c r="L22" s="54" t="s">
        <v>115</v>
      </c>
      <c r="M22" s="55" t="s">
        <v>122</v>
      </c>
      <c r="N22" s="55"/>
      <c r="O22" s="56" t="s">
        <v>365</v>
      </c>
      <c r="P22" s="56" t="s">
        <v>366</v>
      </c>
    </row>
    <row r="23" spans="1:16" ht="12.75" customHeight="1" thickBot="1" x14ac:dyDescent="0.25">
      <c r="A23" s="45" t="str">
        <f t="shared" si="0"/>
        <v> AOEB 4 </v>
      </c>
      <c r="B23" s="6" t="str">
        <f t="shared" si="1"/>
        <v>I</v>
      </c>
      <c r="C23" s="45">
        <f t="shared" si="2"/>
        <v>43260.767</v>
      </c>
      <c r="D23" s="44" t="str">
        <f t="shared" si="3"/>
        <v>vis</v>
      </c>
      <c r="E23" s="53">
        <f>VLOOKUP(C23,'Active 1'!C$21:E$967,3,FALSE)</f>
        <v>3454.0162778282411</v>
      </c>
      <c r="F23" s="6" t="s">
        <v>58</v>
      </c>
      <c r="G23" s="44" t="str">
        <f t="shared" si="4"/>
        <v>43260.767</v>
      </c>
      <c r="H23" s="45">
        <f t="shared" si="5"/>
        <v>3454</v>
      </c>
      <c r="I23" s="54" t="s">
        <v>367</v>
      </c>
      <c r="J23" s="55" t="s">
        <v>368</v>
      </c>
      <c r="K23" s="54">
        <v>3454</v>
      </c>
      <c r="L23" s="54" t="s">
        <v>145</v>
      </c>
      <c r="M23" s="55" t="s">
        <v>122</v>
      </c>
      <c r="N23" s="55"/>
      <c r="O23" s="56" t="s">
        <v>369</v>
      </c>
      <c r="P23" s="56" t="s">
        <v>366</v>
      </c>
    </row>
    <row r="24" spans="1:16" ht="12.75" customHeight="1" thickBot="1" x14ac:dyDescent="0.25">
      <c r="A24" s="45" t="str">
        <f t="shared" si="0"/>
        <v> AOEB 4 </v>
      </c>
      <c r="B24" s="6" t="str">
        <f t="shared" si="1"/>
        <v>I</v>
      </c>
      <c r="C24" s="45">
        <f t="shared" si="2"/>
        <v>43281.811999999998</v>
      </c>
      <c r="D24" s="44" t="str">
        <f t="shared" si="3"/>
        <v>vis</v>
      </c>
      <c r="E24" s="53">
        <f>VLOOKUP(C24,'Active 1'!C$21:E$967,3,FALSE)</f>
        <v>3482.9874641284537</v>
      </c>
      <c r="F24" s="6" t="s">
        <v>58</v>
      </c>
      <c r="G24" s="44" t="str">
        <f t="shared" si="4"/>
        <v>43281.812</v>
      </c>
      <c r="H24" s="45">
        <f t="shared" si="5"/>
        <v>3483</v>
      </c>
      <c r="I24" s="54" t="s">
        <v>370</v>
      </c>
      <c r="J24" s="55" t="s">
        <v>371</v>
      </c>
      <c r="K24" s="54">
        <v>3483</v>
      </c>
      <c r="L24" s="54" t="s">
        <v>151</v>
      </c>
      <c r="M24" s="55" t="s">
        <v>122</v>
      </c>
      <c r="N24" s="55"/>
      <c r="O24" s="56" t="s">
        <v>369</v>
      </c>
      <c r="P24" s="56" t="s">
        <v>366</v>
      </c>
    </row>
    <row r="25" spans="1:16" ht="12.75" customHeight="1" thickBot="1" x14ac:dyDescent="0.25">
      <c r="A25" s="45" t="str">
        <f t="shared" si="0"/>
        <v> AOEB 4 </v>
      </c>
      <c r="B25" s="6" t="str">
        <f t="shared" si="1"/>
        <v>I</v>
      </c>
      <c r="C25" s="45">
        <f t="shared" si="2"/>
        <v>43701.682000000001</v>
      </c>
      <c r="D25" s="44" t="str">
        <f t="shared" si="3"/>
        <v>vis</v>
      </c>
      <c r="E25" s="53">
        <f>VLOOKUP(C25,'Active 1'!C$21:E$967,3,FALSE)</f>
        <v>4060.993260843652</v>
      </c>
      <c r="F25" s="6" t="s">
        <v>58</v>
      </c>
      <c r="G25" s="44" t="str">
        <f t="shared" si="4"/>
        <v>43701.682</v>
      </c>
      <c r="H25" s="45">
        <f t="shared" si="5"/>
        <v>4061</v>
      </c>
      <c r="I25" s="54" t="s">
        <v>372</v>
      </c>
      <c r="J25" s="55" t="s">
        <v>373</v>
      </c>
      <c r="K25" s="54">
        <v>4061</v>
      </c>
      <c r="L25" s="54" t="s">
        <v>165</v>
      </c>
      <c r="M25" s="55" t="s">
        <v>122</v>
      </c>
      <c r="N25" s="55"/>
      <c r="O25" s="56" t="s">
        <v>369</v>
      </c>
      <c r="P25" s="56" t="s">
        <v>366</v>
      </c>
    </row>
    <row r="26" spans="1:16" ht="12.75" customHeight="1" thickBot="1" x14ac:dyDescent="0.25">
      <c r="A26" s="45" t="str">
        <f t="shared" si="0"/>
        <v>IBVS 1751 </v>
      </c>
      <c r="B26" s="6" t="str">
        <f t="shared" si="1"/>
        <v>I</v>
      </c>
      <c r="C26" s="45">
        <f t="shared" si="2"/>
        <v>44010.41</v>
      </c>
      <c r="D26" s="44" t="str">
        <f t="shared" si="3"/>
        <v>vis</v>
      </c>
      <c r="E26" s="53">
        <f>VLOOKUP(C26,'Active 1'!C$21:E$967,3,FALSE)</f>
        <v>4485.9976041124974</v>
      </c>
      <c r="F26" s="6" t="s">
        <v>58</v>
      </c>
      <c r="G26" s="44" t="str">
        <f t="shared" si="4"/>
        <v>44010.410</v>
      </c>
      <c r="H26" s="45">
        <f t="shared" si="5"/>
        <v>4486</v>
      </c>
      <c r="I26" s="54" t="s">
        <v>374</v>
      </c>
      <c r="J26" s="55" t="s">
        <v>375</v>
      </c>
      <c r="K26" s="54">
        <v>4486</v>
      </c>
      <c r="L26" s="54" t="s">
        <v>121</v>
      </c>
      <c r="M26" s="55" t="s">
        <v>270</v>
      </c>
      <c r="N26" s="55" t="s">
        <v>271</v>
      </c>
      <c r="O26" s="56" t="s">
        <v>361</v>
      </c>
      <c r="P26" s="57" t="s">
        <v>376</v>
      </c>
    </row>
    <row r="27" spans="1:16" ht="12.75" customHeight="1" thickBot="1" x14ac:dyDescent="0.25">
      <c r="A27" s="45" t="str">
        <f t="shared" si="0"/>
        <v> AOEB 4 </v>
      </c>
      <c r="B27" s="6" t="str">
        <f t="shared" si="1"/>
        <v>I</v>
      </c>
      <c r="C27" s="45">
        <f t="shared" si="2"/>
        <v>44022.754999999997</v>
      </c>
      <c r="D27" s="44" t="str">
        <f t="shared" si="3"/>
        <v>vis</v>
      </c>
      <c r="E27" s="53">
        <f>VLOOKUP(C27,'Active 1'!C$21:E$967,3,FALSE)</f>
        <v>4502.9921061260866</v>
      </c>
      <c r="F27" s="6" t="s">
        <v>58</v>
      </c>
      <c r="G27" s="44" t="str">
        <f t="shared" si="4"/>
        <v>44022.755</v>
      </c>
      <c r="H27" s="45">
        <f t="shared" si="5"/>
        <v>4503</v>
      </c>
      <c r="I27" s="54" t="s">
        <v>377</v>
      </c>
      <c r="J27" s="55" t="s">
        <v>378</v>
      </c>
      <c r="K27" s="54">
        <v>4503</v>
      </c>
      <c r="L27" s="54" t="s">
        <v>379</v>
      </c>
      <c r="M27" s="55" t="s">
        <v>122</v>
      </c>
      <c r="N27" s="55"/>
      <c r="O27" s="56" t="s">
        <v>369</v>
      </c>
      <c r="P27" s="56" t="s">
        <v>366</v>
      </c>
    </row>
    <row r="28" spans="1:16" ht="12.75" customHeight="1" thickBot="1" x14ac:dyDescent="0.25">
      <c r="A28" s="45" t="str">
        <f t="shared" si="0"/>
        <v> AOEB 4 </v>
      </c>
      <c r="B28" s="6" t="str">
        <f t="shared" si="1"/>
        <v>I</v>
      </c>
      <c r="C28" s="45">
        <f t="shared" si="2"/>
        <v>44038.748</v>
      </c>
      <c r="D28" s="44" t="str">
        <f t="shared" si="3"/>
        <v>vis</v>
      </c>
      <c r="E28" s="53">
        <f>VLOOKUP(C28,'Active 1'!C$21:E$967,3,FALSE)</f>
        <v>4525.0085557577995</v>
      </c>
      <c r="F28" s="6" t="s">
        <v>58</v>
      </c>
      <c r="G28" s="44" t="str">
        <f t="shared" si="4"/>
        <v>44038.748</v>
      </c>
      <c r="H28" s="45">
        <f t="shared" si="5"/>
        <v>4525</v>
      </c>
      <c r="I28" s="54" t="s">
        <v>380</v>
      </c>
      <c r="J28" s="55" t="s">
        <v>381</v>
      </c>
      <c r="K28" s="54">
        <v>4525</v>
      </c>
      <c r="L28" s="54" t="s">
        <v>201</v>
      </c>
      <c r="M28" s="55" t="s">
        <v>122</v>
      </c>
      <c r="N28" s="55"/>
      <c r="O28" s="56" t="s">
        <v>369</v>
      </c>
      <c r="P28" s="56" t="s">
        <v>366</v>
      </c>
    </row>
    <row r="29" spans="1:16" ht="12.75" customHeight="1" thickBot="1" x14ac:dyDescent="0.25">
      <c r="A29" s="45" t="str">
        <f t="shared" si="0"/>
        <v> BRNO 26 </v>
      </c>
      <c r="B29" s="6" t="str">
        <f t="shared" si="1"/>
        <v>I</v>
      </c>
      <c r="C29" s="45">
        <f t="shared" si="2"/>
        <v>44371.423000000003</v>
      </c>
      <c r="D29" s="44" t="str">
        <f t="shared" si="3"/>
        <v>vis</v>
      </c>
      <c r="E29" s="53">
        <f>VLOOKUP(C29,'Active 1'!C$21:E$967,3,FALSE)</f>
        <v>4982.979066683155</v>
      </c>
      <c r="F29" s="6" t="s">
        <v>58</v>
      </c>
      <c r="G29" s="44" t="str">
        <f t="shared" si="4"/>
        <v>44371.423</v>
      </c>
      <c r="H29" s="45">
        <f t="shared" si="5"/>
        <v>4983</v>
      </c>
      <c r="I29" s="54" t="s">
        <v>382</v>
      </c>
      <c r="J29" s="55" t="s">
        <v>383</v>
      </c>
      <c r="K29" s="54">
        <v>4983</v>
      </c>
      <c r="L29" s="54" t="s">
        <v>384</v>
      </c>
      <c r="M29" s="55" t="s">
        <v>116</v>
      </c>
      <c r="N29" s="55"/>
      <c r="O29" s="56" t="s">
        <v>385</v>
      </c>
      <c r="P29" s="56" t="s">
        <v>386</v>
      </c>
    </row>
    <row r="30" spans="1:16" ht="12.75" customHeight="1" thickBot="1" x14ac:dyDescent="0.25">
      <c r="A30" s="45" t="str">
        <f t="shared" si="0"/>
        <v> BBS 48 </v>
      </c>
      <c r="B30" s="6" t="str">
        <f t="shared" si="1"/>
        <v>I</v>
      </c>
      <c r="C30" s="45">
        <f t="shared" si="2"/>
        <v>44371.438999999998</v>
      </c>
      <c r="D30" s="44" t="str">
        <f t="shared" si="3"/>
        <v>vis</v>
      </c>
      <c r="E30" s="53">
        <f>VLOOKUP(C30,'Active 1'!C$21:E$967,3,FALSE)</f>
        <v>4983.0010927691937</v>
      </c>
      <c r="F30" s="6" t="s">
        <v>58</v>
      </c>
      <c r="G30" s="44" t="str">
        <f t="shared" si="4"/>
        <v>44371.439</v>
      </c>
      <c r="H30" s="45">
        <f t="shared" si="5"/>
        <v>4983</v>
      </c>
      <c r="I30" s="54" t="s">
        <v>387</v>
      </c>
      <c r="J30" s="55" t="s">
        <v>388</v>
      </c>
      <c r="K30" s="54">
        <v>4983</v>
      </c>
      <c r="L30" s="54" t="s">
        <v>305</v>
      </c>
      <c r="M30" s="55" t="s">
        <v>122</v>
      </c>
      <c r="N30" s="55"/>
      <c r="O30" s="56" t="s">
        <v>346</v>
      </c>
      <c r="P30" s="56" t="s">
        <v>389</v>
      </c>
    </row>
    <row r="31" spans="1:16" ht="12.75" customHeight="1" thickBot="1" x14ac:dyDescent="0.25">
      <c r="A31" s="45" t="str">
        <f t="shared" si="0"/>
        <v> AOEB 4 </v>
      </c>
      <c r="B31" s="6" t="str">
        <f t="shared" si="1"/>
        <v>I</v>
      </c>
      <c r="C31" s="45">
        <f t="shared" si="2"/>
        <v>44399.766000000003</v>
      </c>
      <c r="D31" s="44" t="str">
        <f t="shared" si="3"/>
        <v>vis</v>
      </c>
      <c r="E31" s="53">
        <f>VLOOKUP(C31,'Active 1'!C$21:E$967,3,FALSE)</f>
        <v>5021.9969014803528</v>
      </c>
      <c r="F31" s="6" t="s">
        <v>58</v>
      </c>
      <c r="G31" s="44" t="str">
        <f t="shared" si="4"/>
        <v>44399.766</v>
      </c>
      <c r="H31" s="45">
        <f t="shared" si="5"/>
        <v>5022</v>
      </c>
      <c r="I31" s="54" t="s">
        <v>390</v>
      </c>
      <c r="J31" s="55" t="s">
        <v>391</v>
      </c>
      <c r="K31" s="54">
        <v>5022</v>
      </c>
      <c r="L31" s="54" t="s">
        <v>121</v>
      </c>
      <c r="M31" s="55" t="s">
        <v>122</v>
      </c>
      <c r="N31" s="55"/>
      <c r="O31" s="56" t="s">
        <v>392</v>
      </c>
      <c r="P31" s="56" t="s">
        <v>366</v>
      </c>
    </row>
    <row r="32" spans="1:16" ht="12.75" customHeight="1" thickBot="1" x14ac:dyDescent="0.25">
      <c r="A32" s="45" t="str">
        <f t="shared" si="0"/>
        <v> AOEB 4 </v>
      </c>
      <c r="B32" s="6" t="str">
        <f t="shared" si="1"/>
        <v>I</v>
      </c>
      <c r="C32" s="45">
        <f t="shared" si="2"/>
        <v>44402.665999999997</v>
      </c>
      <c r="D32" s="44" t="str">
        <f t="shared" si="3"/>
        <v>vis</v>
      </c>
      <c r="E32" s="53">
        <f>VLOOKUP(C32,'Active 1'!C$21:E$967,3,FALSE)</f>
        <v>5025.9891295758835</v>
      </c>
      <c r="F32" s="6" t="s">
        <v>58</v>
      </c>
      <c r="G32" s="44" t="str">
        <f t="shared" si="4"/>
        <v>44402.666</v>
      </c>
      <c r="H32" s="45">
        <f t="shared" si="5"/>
        <v>5026</v>
      </c>
      <c r="I32" s="54" t="s">
        <v>393</v>
      </c>
      <c r="J32" s="55" t="s">
        <v>394</v>
      </c>
      <c r="K32" s="54">
        <v>5026</v>
      </c>
      <c r="L32" s="54" t="s">
        <v>395</v>
      </c>
      <c r="M32" s="55" t="s">
        <v>122</v>
      </c>
      <c r="N32" s="55"/>
      <c r="O32" s="56" t="s">
        <v>392</v>
      </c>
      <c r="P32" s="56" t="s">
        <v>366</v>
      </c>
    </row>
    <row r="33" spans="1:16" ht="12.75" customHeight="1" thickBot="1" x14ac:dyDescent="0.25">
      <c r="A33" s="45" t="str">
        <f t="shared" si="0"/>
        <v> AOEB 4 </v>
      </c>
      <c r="B33" s="6" t="str">
        <f t="shared" si="1"/>
        <v>I</v>
      </c>
      <c r="C33" s="45">
        <f t="shared" si="2"/>
        <v>44431.724000000002</v>
      </c>
      <c r="D33" s="44" t="str">
        <f t="shared" si="3"/>
        <v>vis</v>
      </c>
      <c r="E33" s="53">
        <f>VLOOKUP(C33,'Active 1'!C$21:E$967,3,FALSE)</f>
        <v>5065.9912550931931</v>
      </c>
      <c r="F33" s="6" t="s">
        <v>58</v>
      </c>
      <c r="G33" s="44" t="str">
        <f t="shared" si="4"/>
        <v>44431.724</v>
      </c>
      <c r="H33" s="45">
        <f t="shared" si="5"/>
        <v>5066</v>
      </c>
      <c r="I33" s="54" t="s">
        <v>396</v>
      </c>
      <c r="J33" s="55" t="s">
        <v>397</v>
      </c>
      <c r="K33" s="54">
        <v>5066</v>
      </c>
      <c r="L33" s="54" t="s">
        <v>379</v>
      </c>
      <c r="M33" s="55" t="s">
        <v>122</v>
      </c>
      <c r="N33" s="55"/>
      <c r="O33" s="56" t="s">
        <v>369</v>
      </c>
      <c r="P33" s="56" t="s">
        <v>366</v>
      </c>
    </row>
    <row r="34" spans="1:16" ht="12.75" customHeight="1" thickBot="1" x14ac:dyDescent="0.25">
      <c r="A34" s="45" t="str">
        <f t="shared" si="0"/>
        <v> AOEB 4 </v>
      </c>
      <c r="B34" s="6" t="str">
        <f t="shared" si="1"/>
        <v>I</v>
      </c>
      <c r="C34" s="45">
        <f t="shared" si="2"/>
        <v>44731.718999999997</v>
      </c>
      <c r="D34" s="44" t="str">
        <f t="shared" si="3"/>
        <v>vis</v>
      </c>
      <c r="E34" s="53">
        <f>VLOOKUP(C34,'Active 1'!C$21:E$967,3,FALSE)</f>
        <v>5478.9734852729443</v>
      </c>
      <c r="F34" s="6" t="s">
        <v>58</v>
      </c>
      <c r="G34" s="44" t="str">
        <f t="shared" si="4"/>
        <v>44731.719</v>
      </c>
      <c r="H34" s="45">
        <f t="shared" si="5"/>
        <v>5479</v>
      </c>
      <c r="I34" s="54" t="s">
        <v>398</v>
      </c>
      <c r="J34" s="55" t="s">
        <v>399</v>
      </c>
      <c r="K34" s="54">
        <v>5479</v>
      </c>
      <c r="L34" s="54" t="s">
        <v>400</v>
      </c>
      <c r="M34" s="55" t="s">
        <v>122</v>
      </c>
      <c r="N34" s="55"/>
      <c r="O34" s="56" t="s">
        <v>369</v>
      </c>
      <c r="P34" s="56" t="s">
        <v>366</v>
      </c>
    </row>
    <row r="35" spans="1:16" ht="12.75" customHeight="1" thickBot="1" x14ac:dyDescent="0.25">
      <c r="A35" s="45" t="str">
        <f t="shared" si="0"/>
        <v> AOEB 4 </v>
      </c>
      <c r="B35" s="6" t="str">
        <f t="shared" si="1"/>
        <v>I</v>
      </c>
      <c r="C35" s="45">
        <f t="shared" si="2"/>
        <v>44731.726000000002</v>
      </c>
      <c r="D35" s="44" t="str">
        <f t="shared" si="3"/>
        <v>vis</v>
      </c>
      <c r="E35" s="53">
        <f>VLOOKUP(C35,'Active 1'!C$21:E$967,3,FALSE)</f>
        <v>5478.9831216855955</v>
      </c>
      <c r="F35" s="6" t="s">
        <v>58</v>
      </c>
      <c r="G35" s="44" t="str">
        <f t="shared" si="4"/>
        <v>44731.726</v>
      </c>
      <c r="H35" s="45">
        <f t="shared" si="5"/>
        <v>5479</v>
      </c>
      <c r="I35" s="54" t="s">
        <v>401</v>
      </c>
      <c r="J35" s="55" t="s">
        <v>402</v>
      </c>
      <c r="K35" s="54">
        <v>5479</v>
      </c>
      <c r="L35" s="54" t="s">
        <v>206</v>
      </c>
      <c r="M35" s="55" t="s">
        <v>122</v>
      </c>
      <c r="N35" s="55"/>
      <c r="O35" s="56" t="s">
        <v>403</v>
      </c>
      <c r="P35" s="56" t="s">
        <v>366</v>
      </c>
    </row>
    <row r="36" spans="1:16" ht="12.75" customHeight="1" thickBot="1" x14ac:dyDescent="0.25">
      <c r="A36" s="45" t="str">
        <f t="shared" si="0"/>
        <v> BRNO 26 </v>
      </c>
      <c r="B36" s="6" t="str">
        <f t="shared" si="1"/>
        <v>I</v>
      </c>
      <c r="C36" s="45">
        <f t="shared" si="2"/>
        <v>44732.453999999998</v>
      </c>
      <c r="D36" s="44" t="str">
        <f t="shared" si="3"/>
        <v>vis</v>
      </c>
      <c r="E36" s="53">
        <f>VLOOKUP(C36,'Active 1'!C$21:E$967,3,FALSE)</f>
        <v>5479.9853086006078</v>
      </c>
      <c r="F36" s="6" t="s">
        <v>58</v>
      </c>
      <c r="G36" s="44" t="str">
        <f t="shared" si="4"/>
        <v>44732.454</v>
      </c>
      <c r="H36" s="45">
        <f t="shared" si="5"/>
        <v>5480</v>
      </c>
      <c r="I36" s="54" t="s">
        <v>404</v>
      </c>
      <c r="J36" s="55" t="s">
        <v>405</v>
      </c>
      <c r="K36" s="54">
        <v>5480</v>
      </c>
      <c r="L36" s="54" t="s">
        <v>181</v>
      </c>
      <c r="M36" s="55" t="s">
        <v>116</v>
      </c>
      <c r="N36" s="55"/>
      <c r="O36" s="56" t="s">
        <v>385</v>
      </c>
      <c r="P36" s="56" t="s">
        <v>386</v>
      </c>
    </row>
    <row r="37" spans="1:16" ht="12.75" customHeight="1" thickBot="1" x14ac:dyDescent="0.25">
      <c r="A37" s="45" t="str">
        <f t="shared" si="0"/>
        <v>IBVS 2159 </v>
      </c>
      <c r="B37" s="6" t="str">
        <f t="shared" si="1"/>
        <v>I</v>
      </c>
      <c r="C37" s="45">
        <f t="shared" si="2"/>
        <v>44780.404399999999</v>
      </c>
      <c r="D37" s="44" t="str">
        <f t="shared" si="3"/>
        <v>vis</v>
      </c>
      <c r="E37" s="53">
        <f>VLOOKUP(C37,'Active 1'!C$21:E$967,3,FALSE)</f>
        <v>5545.9952858669358</v>
      </c>
      <c r="F37" s="6" t="s">
        <v>58</v>
      </c>
      <c r="G37" s="44" t="str">
        <f t="shared" si="4"/>
        <v>44780.4044</v>
      </c>
      <c r="H37" s="45">
        <f t="shared" si="5"/>
        <v>5546</v>
      </c>
      <c r="I37" s="54" t="s">
        <v>406</v>
      </c>
      <c r="J37" s="55" t="s">
        <v>407</v>
      </c>
      <c r="K37" s="54">
        <v>5546</v>
      </c>
      <c r="L37" s="54" t="s">
        <v>408</v>
      </c>
      <c r="M37" s="55" t="s">
        <v>270</v>
      </c>
      <c r="N37" s="55" t="s">
        <v>271</v>
      </c>
      <c r="O37" s="56" t="s">
        <v>409</v>
      </c>
      <c r="P37" s="57" t="s">
        <v>410</v>
      </c>
    </row>
    <row r="38" spans="1:16" ht="12.75" customHeight="1" thickBot="1" x14ac:dyDescent="0.25">
      <c r="A38" s="45" t="str">
        <f t="shared" si="0"/>
        <v>IBVS 2159 </v>
      </c>
      <c r="B38" s="6" t="str">
        <f t="shared" si="1"/>
        <v>I</v>
      </c>
      <c r="C38" s="45">
        <f t="shared" si="2"/>
        <v>44783.310899999997</v>
      </c>
      <c r="D38" s="44" t="str">
        <f t="shared" si="3"/>
        <v>vis</v>
      </c>
      <c r="E38" s="53">
        <f>VLOOKUP(C38,'Active 1'!C$21:E$967,3,FALSE)</f>
        <v>5549.9964620599267</v>
      </c>
      <c r="F38" s="6" t="s">
        <v>58</v>
      </c>
      <c r="G38" s="44" t="str">
        <f t="shared" si="4"/>
        <v>44783.3109</v>
      </c>
      <c r="H38" s="45">
        <f t="shared" si="5"/>
        <v>5550</v>
      </c>
      <c r="I38" s="54" t="s">
        <v>411</v>
      </c>
      <c r="J38" s="55" t="s">
        <v>412</v>
      </c>
      <c r="K38" s="54">
        <v>5550</v>
      </c>
      <c r="L38" s="54" t="s">
        <v>413</v>
      </c>
      <c r="M38" s="55" t="s">
        <v>270</v>
      </c>
      <c r="N38" s="55" t="s">
        <v>271</v>
      </c>
      <c r="O38" s="56" t="s">
        <v>409</v>
      </c>
      <c r="P38" s="57" t="s">
        <v>410</v>
      </c>
    </row>
    <row r="39" spans="1:16" ht="12.75" customHeight="1" thickBot="1" x14ac:dyDescent="0.25">
      <c r="A39" s="45" t="str">
        <f t="shared" si="0"/>
        <v> AOEB 4 </v>
      </c>
      <c r="B39" s="6" t="str">
        <f t="shared" si="1"/>
        <v>I</v>
      </c>
      <c r="C39" s="45">
        <f t="shared" si="2"/>
        <v>45193.724000000002</v>
      </c>
      <c r="D39" s="44" t="str">
        <f t="shared" si="3"/>
        <v>vis</v>
      </c>
      <c r="E39" s="53">
        <f>VLOOKUP(C39,'Active 1'!C$21:E$967,3,FALSE)</f>
        <v>6114.9836029555754</v>
      </c>
      <c r="F39" s="6" t="s">
        <v>58</v>
      </c>
      <c r="G39" s="44" t="str">
        <f t="shared" si="4"/>
        <v>45193.724</v>
      </c>
      <c r="H39" s="45">
        <f t="shared" si="5"/>
        <v>6115</v>
      </c>
      <c r="I39" s="54" t="s">
        <v>414</v>
      </c>
      <c r="J39" s="55" t="s">
        <v>415</v>
      </c>
      <c r="K39" s="54">
        <v>6115</v>
      </c>
      <c r="L39" s="54" t="s">
        <v>206</v>
      </c>
      <c r="M39" s="55" t="s">
        <v>122</v>
      </c>
      <c r="N39" s="55"/>
      <c r="O39" s="56" t="s">
        <v>369</v>
      </c>
      <c r="P39" s="56" t="s">
        <v>366</v>
      </c>
    </row>
    <row r="40" spans="1:16" ht="12.75" customHeight="1" thickBot="1" x14ac:dyDescent="0.25">
      <c r="A40" s="45" t="str">
        <f t="shared" si="0"/>
        <v> AOEB 4 </v>
      </c>
      <c r="B40" s="6" t="str">
        <f t="shared" si="1"/>
        <v>I</v>
      </c>
      <c r="C40" s="45">
        <f t="shared" si="2"/>
        <v>45541.684999999998</v>
      </c>
      <c r="D40" s="44" t="str">
        <f t="shared" si="3"/>
        <v>vis</v>
      </c>
      <c r="E40" s="53">
        <f>VLOOKUP(C40,'Active 1'!C$21:E$967,3,FALSE)</f>
        <v>6593.9972858355459</v>
      </c>
      <c r="F40" s="6" t="s">
        <v>58</v>
      </c>
      <c r="G40" s="44" t="str">
        <f t="shared" si="4"/>
        <v>45541.685</v>
      </c>
      <c r="H40" s="45">
        <f t="shared" si="5"/>
        <v>6594</v>
      </c>
      <c r="I40" s="54" t="s">
        <v>416</v>
      </c>
      <c r="J40" s="55" t="s">
        <v>417</v>
      </c>
      <c r="K40" s="54">
        <v>6594</v>
      </c>
      <c r="L40" s="54" t="s">
        <v>121</v>
      </c>
      <c r="M40" s="55" t="s">
        <v>122</v>
      </c>
      <c r="N40" s="55"/>
      <c r="O40" s="56" t="s">
        <v>369</v>
      </c>
      <c r="P40" s="56" t="s">
        <v>366</v>
      </c>
    </row>
    <row r="41" spans="1:16" ht="12.75" customHeight="1" thickBot="1" x14ac:dyDescent="0.25">
      <c r="A41" s="45" t="str">
        <f t="shared" si="0"/>
        <v>IBVS 2793 </v>
      </c>
      <c r="B41" s="6" t="str">
        <f t="shared" si="1"/>
        <v>I</v>
      </c>
      <c r="C41" s="45">
        <f t="shared" si="2"/>
        <v>45818.449699999997</v>
      </c>
      <c r="D41" s="44" t="str">
        <f t="shared" si="3"/>
        <v>vis</v>
      </c>
      <c r="E41" s="53">
        <f>VLOOKUP(C41,'Active 1'!C$21:E$967,3,FALSE)</f>
        <v>6974.9999793505431</v>
      </c>
      <c r="F41" s="6" t="s">
        <v>58</v>
      </c>
      <c r="G41" s="44" t="str">
        <f t="shared" si="4"/>
        <v>45818.4497</v>
      </c>
      <c r="H41" s="45">
        <f t="shared" si="5"/>
        <v>6975</v>
      </c>
      <c r="I41" s="54" t="s">
        <v>418</v>
      </c>
      <c r="J41" s="55" t="s">
        <v>419</v>
      </c>
      <c r="K41" s="54">
        <v>6975</v>
      </c>
      <c r="L41" s="54" t="s">
        <v>420</v>
      </c>
      <c r="M41" s="55" t="s">
        <v>270</v>
      </c>
      <c r="N41" s="55" t="s">
        <v>271</v>
      </c>
      <c r="O41" s="56" t="s">
        <v>421</v>
      </c>
      <c r="P41" s="57" t="s">
        <v>422</v>
      </c>
    </row>
    <row r="42" spans="1:16" ht="12.75" customHeight="1" thickBot="1" x14ac:dyDescent="0.25">
      <c r="A42" s="45" t="str">
        <f t="shared" si="0"/>
        <v>BAVM 38 </v>
      </c>
      <c r="B42" s="6" t="str">
        <f t="shared" si="1"/>
        <v>I</v>
      </c>
      <c r="C42" s="45">
        <f t="shared" si="2"/>
        <v>45818.45</v>
      </c>
      <c r="D42" s="44" t="str">
        <f t="shared" si="3"/>
        <v>vis</v>
      </c>
      <c r="E42" s="53">
        <f>VLOOKUP(C42,'Active 1'!C$21:E$967,3,FALSE)</f>
        <v>6975.0003923396562</v>
      </c>
      <c r="F42" s="6" t="s">
        <v>58</v>
      </c>
      <c r="G42" s="44" t="str">
        <f t="shared" si="4"/>
        <v>45818.450</v>
      </c>
      <c r="H42" s="45">
        <f t="shared" si="5"/>
        <v>6975</v>
      </c>
      <c r="I42" s="54" t="s">
        <v>423</v>
      </c>
      <c r="J42" s="55" t="s">
        <v>424</v>
      </c>
      <c r="K42" s="54">
        <v>6975</v>
      </c>
      <c r="L42" s="54" t="s">
        <v>276</v>
      </c>
      <c r="M42" s="55" t="s">
        <v>122</v>
      </c>
      <c r="N42" s="55"/>
      <c r="O42" s="56" t="s">
        <v>425</v>
      </c>
      <c r="P42" s="57" t="s">
        <v>426</v>
      </c>
    </row>
    <row r="43" spans="1:16" ht="12.75" customHeight="1" thickBot="1" x14ac:dyDescent="0.25">
      <c r="A43" s="45" t="str">
        <f t="shared" ref="A43:A74" si="6">P43</f>
        <v> AOEB 4 </v>
      </c>
      <c r="B43" s="6" t="str">
        <f t="shared" ref="B43:B74" si="7">IF(H43=INT(H43),"I","II")</f>
        <v>I</v>
      </c>
      <c r="C43" s="45">
        <f t="shared" ref="C43:C74" si="8">1*G43</f>
        <v>46210.712</v>
      </c>
      <c r="D43" s="44" t="str">
        <f t="shared" ref="D43:D74" si="9">VLOOKUP(F43,I$1:J$5,2,FALSE)</f>
        <v>vis</v>
      </c>
      <c r="E43" s="53">
        <f>VLOOKUP(C43,'Active 1'!C$21:E$967,3,FALSE)</f>
        <v>7515.0001775853207</v>
      </c>
      <c r="F43" s="6" t="s">
        <v>58</v>
      </c>
      <c r="G43" s="44" t="str">
        <f t="shared" ref="G43:G74" si="10">MID(I43,3,LEN(I43)-3)</f>
        <v>46210.712</v>
      </c>
      <c r="H43" s="45">
        <f t="shared" ref="H43:H74" si="11">1*K43</f>
        <v>7515</v>
      </c>
      <c r="I43" s="54" t="s">
        <v>427</v>
      </c>
      <c r="J43" s="55" t="s">
        <v>428</v>
      </c>
      <c r="K43" s="54">
        <v>7515</v>
      </c>
      <c r="L43" s="54" t="s">
        <v>276</v>
      </c>
      <c r="M43" s="55" t="s">
        <v>122</v>
      </c>
      <c r="N43" s="55"/>
      <c r="O43" s="56" t="s">
        <v>429</v>
      </c>
      <c r="P43" s="56" t="s">
        <v>366</v>
      </c>
    </row>
    <row r="44" spans="1:16" ht="12.75" customHeight="1" thickBot="1" x14ac:dyDescent="0.25">
      <c r="A44" s="45" t="str">
        <f t="shared" si="6"/>
        <v> BBS 77 </v>
      </c>
      <c r="B44" s="6" t="str">
        <f t="shared" si="7"/>
        <v>I</v>
      </c>
      <c r="C44" s="45">
        <f t="shared" si="8"/>
        <v>46219.427100000001</v>
      </c>
      <c r="D44" s="44" t="str">
        <f t="shared" si="9"/>
        <v>vis</v>
      </c>
      <c r="E44" s="53">
        <f>VLOOKUP(C44,'Active 1'!C$21:E$967,3,FALSE)</f>
        <v>7526.9976489906439</v>
      </c>
      <c r="F44" s="6" t="s">
        <v>58</v>
      </c>
      <c r="G44" s="44" t="str">
        <f t="shared" si="10"/>
        <v>46219.4271</v>
      </c>
      <c r="H44" s="45">
        <f t="shared" si="11"/>
        <v>7527</v>
      </c>
      <c r="I44" s="54" t="s">
        <v>430</v>
      </c>
      <c r="J44" s="55" t="s">
        <v>431</v>
      </c>
      <c r="K44" s="54">
        <v>7527</v>
      </c>
      <c r="L44" s="54" t="s">
        <v>432</v>
      </c>
      <c r="M44" s="55" t="s">
        <v>270</v>
      </c>
      <c r="N44" s="55" t="s">
        <v>271</v>
      </c>
      <c r="O44" s="56" t="s">
        <v>346</v>
      </c>
      <c r="P44" s="56" t="s">
        <v>433</v>
      </c>
    </row>
    <row r="45" spans="1:16" ht="12.75" customHeight="1" thickBot="1" x14ac:dyDescent="0.25">
      <c r="A45" s="45" t="str">
        <f t="shared" si="6"/>
        <v>BAVM 60 </v>
      </c>
      <c r="B45" s="6" t="str">
        <f t="shared" si="7"/>
        <v>I</v>
      </c>
      <c r="C45" s="45">
        <f t="shared" si="8"/>
        <v>48733.523999999998</v>
      </c>
      <c r="D45" s="44" t="str">
        <f t="shared" si="9"/>
        <v>vis</v>
      </c>
      <c r="E45" s="53">
        <f>VLOOKUP(C45,'Active 1'!C$21:E$967,3,FALSE)</f>
        <v>10987.979814193443</v>
      </c>
      <c r="F45" s="6" t="s">
        <v>58</v>
      </c>
      <c r="G45" s="44" t="str">
        <f t="shared" si="10"/>
        <v>48733.5240</v>
      </c>
      <c r="H45" s="45">
        <f t="shared" si="11"/>
        <v>10988</v>
      </c>
      <c r="I45" s="54" t="s">
        <v>434</v>
      </c>
      <c r="J45" s="55" t="s">
        <v>435</v>
      </c>
      <c r="K45" s="54">
        <v>10988</v>
      </c>
      <c r="L45" s="54" t="s">
        <v>436</v>
      </c>
      <c r="M45" s="55" t="s">
        <v>270</v>
      </c>
      <c r="N45" s="55" t="s">
        <v>33</v>
      </c>
      <c r="O45" s="56" t="s">
        <v>437</v>
      </c>
      <c r="P45" s="57" t="s">
        <v>438</v>
      </c>
    </row>
    <row r="46" spans="1:16" ht="12.75" customHeight="1" thickBot="1" x14ac:dyDescent="0.25">
      <c r="A46" s="45" t="str">
        <f t="shared" si="6"/>
        <v>BAVM 60 </v>
      </c>
      <c r="B46" s="6" t="str">
        <f t="shared" si="7"/>
        <v>I</v>
      </c>
      <c r="C46" s="45">
        <f t="shared" si="8"/>
        <v>48733.525500000003</v>
      </c>
      <c r="D46" s="44" t="str">
        <f t="shared" si="9"/>
        <v>vis</v>
      </c>
      <c r="E46" s="53">
        <f>VLOOKUP(C46,'Active 1'!C$21:E$967,3,FALSE)</f>
        <v>10987.981879139017</v>
      </c>
      <c r="F46" s="6" t="s">
        <v>58</v>
      </c>
      <c r="G46" s="44" t="str">
        <f t="shared" si="10"/>
        <v>48733.5255</v>
      </c>
      <c r="H46" s="45">
        <f t="shared" si="11"/>
        <v>10988</v>
      </c>
      <c r="I46" s="54" t="s">
        <v>439</v>
      </c>
      <c r="J46" s="55" t="s">
        <v>440</v>
      </c>
      <c r="K46" s="54">
        <v>10988</v>
      </c>
      <c r="L46" s="54" t="s">
        <v>441</v>
      </c>
      <c r="M46" s="55" t="s">
        <v>270</v>
      </c>
      <c r="N46" s="55" t="s">
        <v>442</v>
      </c>
      <c r="O46" s="56" t="s">
        <v>437</v>
      </c>
      <c r="P46" s="57" t="s">
        <v>438</v>
      </c>
    </row>
    <row r="47" spans="1:16" ht="12.75" customHeight="1" thickBot="1" x14ac:dyDescent="0.25">
      <c r="A47" s="45" t="str">
        <f t="shared" si="6"/>
        <v>BAVM 60 </v>
      </c>
      <c r="B47" s="6" t="str">
        <f t="shared" si="7"/>
        <v>I</v>
      </c>
      <c r="C47" s="45">
        <f t="shared" si="8"/>
        <v>48757.496400000004</v>
      </c>
      <c r="D47" s="44" t="str">
        <f t="shared" si="9"/>
        <v>vis</v>
      </c>
      <c r="E47" s="53">
        <f>VLOOKUP(C47,'Active 1'!C$21:E$967,3,FALSE)</f>
        <v>11020.980948261556</v>
      </c>
      <c r="F47" s="6" t="s">
        <v>58</v>
      </c>
      <c r="G47" s="44" t="str">
        <f t="shared" si="10"/>
        <v>48757.4964</v>
      </c>
      <c r="H47" s="45">
        <f t="shared" si="11"/>
        <v>11021</v>
      </c>
      <c r="I47" s="54" t="s">
        <v>443</v>
      </c>
      <c r="J47" s="55" t="s">
        <v>444</v>
      </c>
      <c r="K47" s="54">
        <v>11021</v>
      </c>
      <c r="L47" s="54" t="s">
        <v>445</v>
      </c>
      <c r="M47" s="55" t="s">
        <v>270</v>
      </c>
      <c r="N47" s="55" t="s">
        <v>446</v>
      </c>
      <c r="O47" s="56" t="s">
        <v>437</v>
      </c>
      <c r="P47" s="57" t="s">
        <v>438</v>
      </c>
    </row>
    <row r="48" spans="1:16" ht="12.75" customHeight="1" thickBot="1" x14ac:dyDescent="0.25">
      <c r="A48" s="45" t="str">
        <f t="shared" si="6"/>
        <v>BAVM 60 </v>
      </c>
      <c r="B48" s="6" t="str">
        <f t="shared" si="7"/>
        <v>I</v>
      </c>
      <c r="C48" s="45">
        <f t="shared" si="8"/>
        <v>48757.496500000001</v>
      </c>
      <c r="D48" s="44" t="str">
        <f t="shared" si="9"/>
        <v>vis</v>
      </c>
      <c r="E48" s="53">
        <f>VLOOKUP(C48,'Active 1'!C$21:E$967,3,FALSE)</f>
        <v>11020.981085924592</v>
      </c>
      <c r="F48" s="6" t="s">
        <v>58</v>
      </c>
      <c r="G48" s="44" t="str">
        <f t="shared" si="10"/>
        <v>48757.4965</v>
      </c>
      <c r="H48" s="45">
        <f t="shared" si="11"/>
        <v>11021</v>
      </c>
      <c r="I48" s="54" t="s">
        <v>447</v>
      </c>
      <c r="J48" s="55" t="s">
        <v>444</v>
      </c>
      <c r="K48" s="54">
        <v>11021</v>
      </c>
      <c r="L48" s="54" t="s">
        <v>448</v>
      </c>
      <c r="M48" s="55" t="s">
        <v>270</v>
      </c>
      <c r="N48" s="55" t="s">
        <v>442</v>
      </c>
      <c r="O48" s="56" t="s">
        <v>437</v>
      </c>
      <c r="P48" s="57" t="s">
        <v>438</v>
      </c>
    </row>
    <row r="49" spans="1:16" ht="12.75" customHeight="1" thickBot="1" x14ac:dyDescent="0.25">
      <c r="A49" s="45" t="str">
        <f t="shared" si="6"/>
        <v>BAVM 62 </v>
      </c>
      <c r="B49" s="6" t="str">
        <f t="shared" si="7"/>
        <v>I</v>
      </c>
      <c r="C49" s="45">
        <f t="shared" si="8"/>
        <v>48837.401599999997</v>
      </c>
      <c r="D49" s="44" t="str">
        <f t="shared" si="9"/>
        <v>vis</v>
      </c>
      <c r="E49" s="53">
        <f>VLOOKUP(C49,'Active 1'!C$21:E$967,3,FALSE)</f>
        <v>11130.980873923509</v>
      </c>
      <c r="F49" s="6" t="s">
        <v>58</v>
      </c>
      <c r="G49" s="44" t="str">
        <f t="shared" si="10"/>
        <v>48837.4016</v>
      </c>
      <c r="H49" s="45">
        <f t="shared" si="11"/>
        <v>11131</v>
      </c>
      <c r="I49" s="54" t="s">
        <v>449</v>
      </c>
      <c r="J49" s="55" t="s">
        <v>450</v>
      </c>
      <c r="K49" s="54">
        <v>11131</v>
      </c>
      <c r="L49" s="54" t="s">
        <v>451</v>
      </c>
      <c r="M49" s="55" t="s">
        <v>270</v>
      </c>
      <c r="N49" s="55" t="s">
        <v>446</v>
      </c>
      <c r="O49" s="56" t="s">
        <v>437</v>
      </c>
      <c r="P49" s="57" t="s">
        <v>452</v>
      </c>
    </row>
    <row r="50" spans="1:16" ht="12.75" customHeight="1" thickBot="1" x14ac:dyDescent="0.25">
      <c r="A50" s="45" t="str">
        <f t="shared" si="6"/>
        <v>BAVM 62 </v>
      </c>
      <c r="B50" s="6" t="str">
        <f t="shared" si="7"/>
        <v>I</v>
      </c>
      <c r="C50" s="45">
        <f t="shared" si="8"/>
        <v>48837.4018</v>
      </c>
      <c r="D50" s="44" t="str">
        <f t="shared" si="9"/>
        <v>vis</v>
      </c>
      <c r="E50" s="53">
        <f>VLOOKUP(C50,'Active 1'!C$21:E$967,3,FALSE)</f>
        <v>11130.981149249586</v>
      </c>
      <c r="F50" s="6" t="s">
        <v>58</v>
      </c>
      <c r="G50" s="44" t="str">
        <f t="shared" si="10"/>
        <v>48837.4018</v>
      </c>
      <c r="H50" s="45">
        <f t="shared" si="11"/>
        <v>11131</v>
      </c>
      <c r="I50" s="54" t="s">
        <v>453</v>
      </c>
      <c r="J50" s="55" t="s">
        <v>450</v>
      </c>
      <c r="K50" s="54">
        <v>11131</v>
      </c>
      <c r="L50" s="54" t="s">
        <v>448</v>
      </c>
      <c r="M50" s="55" t="s">
        <v>270</v>
      </c>
      <c r="N50" s="55" t="s">
        <v>442</v>
      </c>
      <c r="O50" s="56" t="s">
        <v>437</v>
      </c>
      <c r="P50" s="57" t="s">
        <v>452</v>
      </c>
    </row>
    <row r="51" spans="1:16" ht="12.75" customHeight="1" thickBot="1" x14ac:dyDescent="0.25">
      <c r="A51" s="45" t="str">
        <f t="shared" si="6"/>
        <v>BAVM 68 </v>
      </c>
      <c r="B51" s="6" t="str">
        <f t="shared" si="7"/>
        <v>I</v>
      </c>
      <c r="C51" s="45">
        <f t="shared" si="8"/>
        <v>49399.643300000003</v>
      </c>
      <c r="D51" s="44" t="str">
        <f t="shared" si="9"/>
        <v>vis</v>
      </c>
      <c r="E51" s="53">
        <f>VLOOKUP(C51,'Active 1'!C$21:E$967,3,FALSE)</f>
        <v>11904.979877793774</v>
      </c>
      <c r="F51" s="6" t="s">
        <v>58</v>
      </c>
      <c r="G51" s="44" t="str">
        <f t="shared" si="10"/>
        <v>49399.6433</v>
      </c>
      <c r="H51" s="45">
        <f t="shared" si="11"/>
        <v>11905</v>
      </c>
      <c r="I51" s="54" t="s">
        <v>454</v>
      </c>
      <c r="J51" s="55" t="s">
        <v>455</v>
      </c>
      <c r="K51" s="54">
        <v>11905</v>
      </c>
      <c r="L51" s="54" t="s">
        <v>456</v>
      </c>
      <c r="M51" s="55" t="s">
        <v>270</v>
      </c>
      <c r="N51" s="55" t="s">
        <v>446</v>
      </c>
      <c r="O51" s="56" t="s">
        <v>437</v>
      </c>
      <c r="P51" s="57" t="s">
        <v>457</v>
      </c>
    </row>
    <row r="52" spans="1:16" ht="12.75" customHeight="1" thickBot="1" x14ac:dyDescent="0.25">
      <c r="A52" s="45" t="str">
        <f t="shared" si="6"/>
        <v>BAVM 68 </v>
      </c>
      <c r="B52" s="6" t="str">
        <f t="shared" si="7"/>
        <v>I</v>
      </c>
      <c r="C52" s="45">
        <f t="shared" si="8"/>
        <v>49399.643400000001</v>
      </c>
      <c r="D52" s="44" t="str">
        <f t="shared" si="9"/>
        <v>vis</v>
      </c>
      <c r="E52" s="53">
        <f>VLOOKUP(C52,'Active 1'!C$21:E$967,3,FALSE)</f>
        <v>11904.980015456809</v>
      </c>
      <c r="F52" s="6" t="s">
        <v>58</v>
      </c>
      <c r="G52" s="44" t="str">
        <f t="shared" si="10"/>
        <v>49399.6434</v>
      </c>
      <c r="H52" s="45">
        <f t="shared" si="11"/>
        <v>11905</v>
      </c>
      <c r="I52" s="54" t="s">
        <v>458</v>
      </c>
      <c r="J52" s="55" t="s">
        <v>455</v>
      </c>
      <c r="K52" s="54">
        <v>11905</v>
      </c>
      <c r="L52" s="54" t="s">
        <v>459</v>
      </c>
      <c r="M52" s="55" t="s">
        <v>270</v>
      </c>
      <c r="N52" s="55" t="s">
        <v>442</v>
      </c>
      <c r="O52" s="56" t="s">
        <v>437</v>
      </c>
      <c r="P52" s="57" t="s">
        <v>457</v>
      </c>
    </row>
    <row r="53" spans="1:16" ht="12.75" customHeight="1" thickBot="1" x14ac:dyDescent="0.25">
      <c r="A53" s="45" t="str">
        <f t="shared" si="6"/>
        <v>BAVM 68 </v>
      </c>
      <c r="B53" s="6" t="str">
        <f t="shared" si="7"/>
        <v>I</v>
      </c>
      <c r="C53" s="45">
        <f t="shared" si="8"/>
        <v>49498.434600000001</v>
      </c>
      <c r="D53" s="44" t="str">
        <f t="shared" si="9"/>
        <v>vis</v>
      </c>
      <c r="E53" s="53">
        <f>VLOOKUP(C53,'Active 1'!C$21:E$967,3,FALSE)</f>
        <v>12040.978982433373</v>
      </c>
      <c r="F53" s="6" t="s">
        <v>58</v>
      </c>
      <c r="G53" s="44" t="str">
        <f t="shared" si="10"/>
        <v>49498.4346</v>
      </c>
      <c r="H53" s="45">
        <f t="shared" si="11"/>
        <v>12041</v>
      </c>
      <c r="I53" s="54" t="s">
        <v>460</v>
      </c>
      <c r="J53" s="55" t="s">
        <v>461</v>
      </c>
      <c r="K53" s="54">
        <v>12041</v>
      </c>
      <c r="L53" s="54" t="s">
        <v>462</v>
      </c>
      <c r="M53" s="55" t="s">
        <v>270</v>
      </c>
      <c r="N53" s="55" t="s">
        <v>446</v>
      </c>
      <c r="O53" s="56" t="s">
        <v>437</v>
      </c>
      <c r="P53" s="57" t="s">
        <v>457</v>
      </c>
    </row>
    <row r="54" spans="1:16" ht="12.75" customHeight="1" thickBot="1" x14ac:dyDescent="0.25">
      <c r="A54" s="45" t="str">
        <f t="shared" si="6"/>
        <v>BAVM 68 </v>
      </c>
      <c r="B54" s="6" t="str">
        <f t="shared" si="7"/>
        <v>I</v>
      </c>
      <c r="C54" s="45">
        <f t="shared" si="8"/>
        <v>49498.435100000002</v>
      </c>
      <c r="D54" s="44" t="str">
        <f t="shared" si="9"/>
        <v>vis</v>
      </c>
      <c r="E54" s="53">
        <f>VLOOKUP(C54,'Active 1'!C$21:E$967,3,FALSE)</f>
        <v>12040.979670748564</v>
      </c>
      <c r="F54" s="6" t="s">
        <v>58</v>
      </c>
      <c r="G54" s="44" t="str">
        <f t="shared" si="10"/>
        <v>49498.4351</v>
      </c>
      <c r="H54" s="45">
        <f t="shared" si="11"/>
        <v>12041</v>
      </c>
      <c r="I54" s="54" t="s">
        <v>463</v>
      </c>
      <c r="J54" s="55" t="s">
        <v>464</v>
      </c>
      <c r="K54" s="54">
        <v>12041</v>
      </c>
      <c r="L54" s="54" t="s">
        <v>465</v>
      </c>
      <c r="M54" s="55" t="s">
        <v>270</v>
      </c>
      <c r="N54" s="55" t="s">
        <v>442</v>
      </c>
      <c r="O54" s="56" t="s">
        <v>437</v>
      </c>
      <c r="P54" s="57" t="s">
        <v>457</v>
      </c>
    </row>
    <row r="55" spans="1:16" ht="12.75" customHeight="1" thickBot="1" x14ac:dyDescent="0.25">
      <c r="A55" s="45" t="str">
        <f t="shared" si="6"/>
        <v>BAVM 90 </v>
      </c>
      <c r="B55" s="6" t="str">
        <f t="shared" si="7"/>
        <v>I</v>
      </c>
      <c r="C55" s="45">
        <f t="shared" si="8"/>
        <v>49896.507599999997</v>
      </c>
      <c r="D55" s="44" t="str">
        <f t="shared" si="9"/>
        <v>vis</v>
      </c>
      <c r="E55" s="53">
        <f>VLOOKUP(C55,'Active 1'!C$21:E$967,3,FALSE)</f>
        <v>12588.978366804264</v>
      </c>
      <c r="F55" s="6" t="s">
        <v>58</v>
      </c>
      <c r="G55" s="44" t="str">
        <f t="shared" si="10"/>
        <v>49896.5076</v>
      </c>
      <c r="H55" s="45">
        <f t="shared" si="11"/>
        <v>12589</v>
      </c>
      <c r="I55" s="54" t="s">
        <v>466</v>
      </c>
      <c r="J55" s="55" t="s">
        <v>467</v>
      </c>
      <c r="K55" s="54">
        <v>12589</v>
      </c>
      <c r="L55" s="54" t="s">
        <v>468</v>
      </c>
      <c r="M55" s="55" t="s">
        <v>270</v>
      </c>
      <c r="N55" s="55" t="s">
        <v>446</v>
      </c>
      <c r="O55" s="56" t="s">
        <v>437</v>
      </c>
      <c r="P55" s="57" t="s">
        <v>469</v>
      </c>
    </row>
    <row r="56" spans="1:16" ht="12.75" customHeight="1" thickBot="1" x14ac:dyDescent="0.25">
      <c r="A56" s="45" t="str">
        <f t="shared" si="6"/>
        <v>BAVM 90 </v>
      </c>
      <c r="B56" s="6" t="str">
        <f t="shared" si="7"/>
        <v>I</v>
      </c>
      <c r="C56" s="45">
        <f t="shared" si="8"/>
        <v>49896.507700000002</v>
      </c>
      <c r="D56" s="44" t="str">
        <f t="shared" si="9"/>
        <v>vis</v>
      </c>
      <c r="E56" s="53">
        <f>VLOOKUP(C56,'Active 1'!C$21:E$967,3,FALSE)</f>
        <v>12588.978504467308</v>
      </c>
      <c r="F56" s="6" t="s">
        <v>58</v>
      </c>
      <c r="G56" s="44" t="str">
        <f t="shared" si="10"/>
        <v>49896.5077</v>
      </c>
      <c r="H56" s="45">
        <f t="shared" si="11"/>
        <v>12589</v>
      </c>
      <c r="I56" s="54" t="s">
        <v>470</v>
      </c>
      <c r="J56" s="55" t="s">
        <v>471</v>
      </c>
      <c r="K56" s="54">
        <v>12589</v>
      </c>
      <c r="L56" s="54" t="s">
        <v>472</v>
      </c>
      <c r="M56" s="55" t="s">
        <v>270</v>
      </c>
      <c r="N56" s="55" t="s">
        <v>442</v>
      </c>
      <c r="O56" s="56" t="s">
        <v>437</v>
      </c>
      <c r="P56" s="57" t="s">
        <v>469</v>
      </c>
    </row>
    <row r="57" spans="1:16" ht="12.75" customHeight="1" thickBot="1" x14ac:dyDescent="0.25">
      <c r="A57" s="45" t="str">
        <f t="shared" si="6"/>
        <v> AOEB 4 </v>
      </c>
      <c r="B57" s="6" t="str">
        <f t="shared" si="7"/>
        <v>I</v>
      </c>
      <c r="C57" s="45">
        <f t="shared" si="8"/>
        <v>49906.680999999997</v>
      </c>
      <c r="D57" s="44" t="str">
        <f t="shared" si="9"/>
        <v>vis</v>
      </c>
      <c r="E57" s="53">
        <f>VLOOKUP(C57,'Active 1'!C$21:E$967,3,FALSE)</f>
        <v>12602.983378289489</v>
      </c>
      <c r="F57" s="6" t="s">
        <v>58</v>
      </c>
      <c r="G57" s="44" t="str">
        <f t="shared" si="10"/>
        <v>49906.681</v>
      </c>
      <c r="H57" s="45">
        <f t="shared" si="11"/>
        <v>12603</v>
      </c>
      <c r="I57" s="54" t="s">
        <v>473</v>
      </c>
      <c r="J57" s="55" t="s">
        <v>474</v>
      </c>
      <c r="K57" s="54">
        <v>12603</v>
      </c>
      <c r="L57" s="54" t="s">
        <v>206</v>
      </c>
      <c r="M57" s="55" t="s">
        <v>122</v>
      </c>
      <c r="N57" s="55"/>
      <c r="O57" s="56" t="s">
        <v>369</v>
      </c>
      <c r="P57" s="56" t="s">
        <v>366</v>
      </c>
    </row>
    <row r="58" spans="1:16" ht="12.75" customHeight="1" thickBot="1" x14ac:dyDescent="0.25">
      <c r="A58" s="45" t="str">
        <f t="shared" si="6"/>
        <v> AOEB 4 </v>
      </c>
      <c r="B58" s="6" t="str">
        <f t="shared" si="7"/>
        <v>I</v>
      </c>
      <c r="C58" s="45">
        <f t="shared" si="8"/>
        <v>50222.667999999998</v>
      </c>
      <c r="D58" s="44" t="str">
        <f t="shared" si="9"/>
        <v>vis</v>
      </c>
      <c r="E58" s="53">
        <f>VLOOKUP(C58,'Active 1'!C$21:E$967,3,FALSE)</f>
        <v>13037.980681470581</v>
      </c>
      <c r="F58" s="6" t="s">
        <v>58</v>
      </c>
      <c r="G58" s="44" t="str">
        <f t="shared" si="10"/>
        <v>50222.668</v>
      </c>
      <c r="H58" s="45">
        <f t="shared" si="11"/>
        <v>13038</v>
      </c>
      <c r="I58" s="54" t="s">
        <v>475</v>
      </c>
      <c r="J58" s="55" t="s">
        <v>476</v>
      </c>
      <c r="K58" s="54">
        <v>13038</v>
      </c>
      <c r="L58" s="54" t="s">
        <v>477</v>
      </c>
      <c r="M58" s="55" t="s">
        <v>478</v>
      </c>
      <c r="N58" s="55"/>
      <c r="O58" s="56" t="s">
        <v>479</v>
      </c>
      <c r="P58" s="56" t="s">
        <v>366</v>
      </c>
    </row>
    <row r="59" spans="1:16" ht="12.75" customHeight="1" thickBot="1" x14ac:dyDescent="0.25">
      <c r="A59" s="45" t="str">
        <f t="shared" si="6"/>
        <v> AOEB 4 </v>
      </c>
      <c r="B59" s="6" t="str">
        <f t="shared" si="7"/>
        <v>I</v>
      </c>
      <c r="C59" s="45">
        <f t="shared" si="8"/>
        <v>50572.805999999997</v>
      </c>
      <c r="D59" s="44" t="str">
        <f t="shared" si="9"/>
        <v>vis</v>
      </c>
      <c r="E59" s="53">
        <f>VLOOKUP(C59,'Active 1'!C$21:E$967,3,FALSE)</f>
        <v>13519.991288682966</v>
      </c>
      <c r="F59" s="6" t="s">
        <v>58</v>
      </c>
      <c r="G59" s="44" t="str">
        <f t="shared" si="10"/>
        <v>50572.806</v>
      </c>
      <c r="H59" s="45">
        <f t="shared" si="11"/>
        <v>13520</v>
      </c>
      <c r="I59" s="54" t="s">
        <v>480</v>
      </c>
      <c r="J59" s="55" t="s">
        <v>481</v>
      </c>
      <c r="K59" s="54">
        <v>13520</v>
      </c>
      <c r="L59" s="54" t="s">
        <v>379</v>
      </c>
      <c r="M59" s="55" t="s">
        <v>122</v>
      </c>
      <c r="N59" s="55"/>
      <c r="O59" s="56" t="s">
        <v>369</v>
      </c>
      <c r="P59" s="56" t="s">
        <v>366</v>
      </c>
    </row>
    <row r="60" spans="1:16" ht="12.75" customHeight="1" thickBot="1" x14ac:dyDescent="0.25">
      <c r="A60" s="45" t="str">
        <f t="shared" si="6"/>
        <v>IBVS 5067 </v>
      </c>
      <c r="B60" s="6" t="str">
        <f t="shared" si="7"/>
        <v>I</v>
      </c>
      <c r="C60" s="45">
        <f t="shared" si="8"/>
        <v>51931.908300000003</v>
      </c>
      <c r="D60" s="44" t="str">
        <f t="shared" si="9"/>
        <v>vis</v>
      </c>
      <c r="E60" s="53">
        <f>VLOOKUP(C60,'Active 1'!C$21:E$967,3,FALSE)</f>
        <v>15390.972801362979</v>
      </c>
      <c r="F60" s="6" t="s">
        <v>58</v>
      </c>
      <c r="G60" s="44" t="str">
        <f t="shared" si="10"/>
        <v>51931.9083</v>
      </c>
      <c r="H60" s="45">
        <f t="shared" si="11"/>
        <v>15391</v>
      </c>
      <c r="I60" s="54" t="s">
        <v>493</v>
      </c>
      <c r="J60" s="55" t="s">
        <v>494</v>
      </c>
      <c r="K60" s="54">
        <v>15391</v>
      </c>
      <c r="L60" s="54" t="s">
        <v>495</v>
      </c>
      <c r="M60" s="55" t="s">
        <v>270</v>
      </c>
      <c r="N60" s="55" t="s">
        <v>271</v>
      </c>
      <c r="O60" s="56" t="s">
        <v>496</v>
      </c>
      <c r="P60" s="57" t="s">
        <v>497</v>
      </c>
    </row>
    <row r="61" spans="1:16" ht="12.75" customHeight="1" thickBot="1" x14ac:dyDescent="0.25">
      <c r="A61" s="45" t="str">
        <f t="shared" si="6"/>
        <v>IBVS 5067 </v>
      </c>
      <c r="B61" s="6" t="str">
        <f t="shared" si="7"/>
        <v>I</v>
      </c>
      <c r="C61" s="45">
        <f t="shared" si="8"/>
        <v>51936.9931</v>
      </c>
      <c r="D61" s="44" t="str">
        <f t="shared" si="9"/>
        <v>vis</v>
      </c>
      <c r="E61" s="53">
        <f>VLOOKUP(C61,'Active 1'!C$21:E$967,3,FALSE)</f>
        <v>15397.972691507872</v>
      </c>
      <c r="F61" s="6" t="s">
        <v>58</v>
      </c>
      <c r="G61" s="44" t="str">
        <f t="shared" si="10"/>
        <v>51936.9931</v>
      </c>
      <c r="H61" s="45">
        <f t="shared" si="11"/>
        <v>15398</v>
      </c>
      <c r="I61" s="54" t="s">
        <v>498</v>
      </c>
      <c r="J61" s="55" t="s">
        <v>499</v>
      </c>
      <c r="K61" s="54">
        <v>15398</v>
      </c>
      <c r="L61" s="54" t="s">
        <v>495</v>
      </c>
      <c r="M61" s="55" t="s">
        <v>270</v>
      </c>
      <c r="N61" s="55" t="s">
        <v>271</v>
      </c>
      <c r="O61" s="56" t="s">
        <v>496</v>
      </c>
      <c r="P61" s="57" t="s">
        <v>497</v>
      </c>
    </row>
    <row r="62" spans="1:16" ht="12.75" customHeight="1" thickBot="1" x14ac:dyDescent="0.25">
      <c r="A62" s="45" t="str">
        <f t="shared" si="6"/>
        <v>IBVS 5251 </v>
      </c>
      <c r="B62" s="6" t="str">
        <f t="shared" si="7"/>
        <v>I</v>
      </c>
      <c r="C62" s="45">
        <f t="shared" si="8"/>
        <v>51960.965100000001</v>
      </c>
      <c r="D62" s="44" t="str">
        <f t="shared" si="9"/>
        <v>vis</v>
      </c>
      <c r="E62" s="53">
        <f>VLOOKUP(C62,'Active 1'!C$21:E$967,3,FALSE)</f>
        <v>15430.973274923828</v>
      </c>
      <c r="F62" s="6" t="s">
        <v>58</v>
      </c>
      <c r="G62" s="44" t="str">
        <f t="shared" si="10"/>
        <v>51960.9651</v>
      </c>
      <c r="H62" s="45">
        <f t="shared" si="11"/>
        <v>15431</v>
      </c>
      <c r="I62" s="54" t="s">
        <v>500</v>
      </c>
      <c r="J62" s="55" t="s">
        <v>501</v>
      </c>
      <c r="K62" s="54">
        <v>15431</v>
      </c>
      <c r="L62" s="54" t="s">
        <v>502</v>
      </c>
      <c r="M62" s="55" t="s">
        <v>270</v>
      </c>
      <c r="N62" s="55" t="s">
        <v>446</v>
      </c>
      <c r="O62" s="56" t="s">
        <v>503</v>
      </c>
      <c r="P62" s="57" t="s">
        <v>504</v>
      </c>
    </row>
    <row r="63" spans="1:16" ht="12.75" customHeight="1" thickBot="1" x14ac:dyDescent="0.25">
      <c r="A63" s="45" t="str">
        <f t="shared" si="6"/>
        <v>IBVS 5067 </v>
      </c>
      <c r="B63" s="6" t="str">
        <f t="shared" si="7"/>
        <v>I</v>
      </c>
      <c r="C63" s="45">
        <f t="shared" si="8"/>
        <v>51982.7572</v>
      </c>
      <c r="D63" s="44" t="str">
        <f t="shared" si="9"/>
        <v>vis</v>
      </c>
      <c r="E63" s="53">
        <f>VLOOKUP(C63,'Active 1'!C$21:E$967,3,FALSE)</f>
        <v>15460.972941779275</v>
      </c>
      <c r="F63" s="6" t="s">
        <v>58</v>
      </c>
      <c r="G63" s="44" t="str">
        <f t="shared" si="10"/>
        <v>51982.7572</v>
      </c>
      <c r="H63" s="45">
        <f t="shared" si="11"/>
        <v>15461</v>
      </c>
      <c r="I63" s="54" t="s">
        <v>505</v>
      </c>
      <c r="J63" s="55" t="s">
        <v>506</v>
      </c>
      <c r="K63" s="54">
        <v>15461</v>
      </c>
      <c r="L63" s="54" t="s">
        <v>507</v>
      </c>
      <c r="M63" s="55" t="s">
        <v>270</v>
      </c>
      <c r="N63" s="55" t="s">
        <v>271</v>
      </c>
      <c r="O63" s="56" t="s">
        <v>496</v>
      </c>
      <c r="P63" s="57" t="s">
        <v>497</v>
      </c>
    </row>
    <row r="64" spans="1:16" ht="12.75" customHeight="1" thickBot="1" x14ac:dyDescent="0.25">
      <c r="A64" s="45" t="str">
        <f t="shared" si="6"/>
        <v>IBVS 5583 </v>
      </c>
      <c r="B64" s="6" t="str">
        <f t="shared" si="7"/>
        <v>I</v>
      </c>
      <c r="C64" s="45">
        <f t="shared" si="8"/>
        <v>52002.3701</v>
      </c>
      <c r="D64" s="44" t="str">
        <f t="shared" si="9"/>
        <v>vis</v>
      </c>
      <c r="E64" s="53">
        <f>VLOOKUP(C64,'Active 1'!C$21:E$967,3,FALSE)</f>
        <v>15487.972655715483</v>
      </c>
      <c r="F64" s="6" t="s">
        <v>58</v>
      </c>
      <c r="G64" s="44" t="str">
        <f t="shared" si="10"/>
        <v>52002.3701</v>
      </c>
      <c r="H64" s="45">
        <f t="shared" si="11"/>
        <v>15488</v>
      </c>
      <c r="I64" s="54" t="s">
        <v>508</v>
      </c>
      <c r="J64" s="55" t="s">
        <v>509</v>
      </c>
      <c r="K64" s="54">
        <v>15488</v>
      </c>
      <c r="L64" s="54" t="s">
        <v>510</v>
      </c>
      <c r="M64" s="55" t="s">
        <v>270</v>
      </c>
      <c r="N64" s="55" t="s">
        <v>271</v>
      </c>
      <c r="O64" s="56" t="s">
        <v>511</v>
      </c>
      <c r="P64" s="57" t="s">
        <v>512</v>
      </c>
    </row>
    <row r="65" spans="1:16" ht="12.75" customHeight="1" thickBot="1" x14ac:dyDescent="0.25">
      <c r="A65" s="45" t="str">
        <f t="shared" si="6"/>
        <v>IBVS 5067 </v>
      </c>
      <c r="B65" s="6" t="str">
        <f t="shared" si="7"/>
        <v>I</v>
      </c>
      <c r="C65" s="45">
        <f t="shared" si="8"/>
        <v>52011.8148</v>
      </c>
      <c r="D65" s="44" t="str">
        <f t="shared" si="9"/>
        <v>vis</v>
      </c>
      <c r="E65" s="53">
        <f>VLOOKUP(C65,'Active 1'!C$21:E$967,3,FALSE)</f>
        <v>15500.974516644426</v>
      </c>
      <c r="F65" s="6" t="s">
        <v>58</v>
      </c>
      <c r="G65" s="44" t="str">
        <f t="shared" si="10"/>
        <v>52011.8148</v>
      </c>
      <c r="H65" s="45">
        <f t="shared" si="11"/>
        <v>15501</v>
      </c>
      <c r="I65" s="54" t="s">
        <v>513</v>
      </c>
      <c r="J65" s="55" t="s">
        <v>514</v>
      </c>
      <c r="K65" s="54">
        <v>15501</v>
      </c>
      <c r="L65" s="54" t="s">
        <v>515</v>
      </c>
      <c r="M65" s="55" t="s">
        <v>270</v>
      </c>
      <c r="N65" s="55" t="s">
        <v>271</v>
      </c>
      <c r="O65" s="56" t="s">
        <v>496</v>
      </c>
      <c r="P65" s="57" t="s">
        <v>497</v>
      </c>
    </row>
    <row r="66" spans="1:16" ht="12.75" customHeight="1" thickBot="1" x14ac:dyDescent="0.25">
      <c r="A66" s="45" t="str">
        <f t="shared" si="6"/>
        <v>IBVS 5583 </v>
      </c>
      <c r="B66" s="6" t="str">
        <f t="shared" si="7"/>
        <v>I</v>
      </c>
      <c r="C66" s="45">
        <f t="shared" si="8"/>
        <v>52023.436800000003</v>
      </c>
      <c r="D66" s="44" t="str">
        <f t="shared" si="9"/>
        <v>vis</v>
      </c>
      <c r="E66" s="53">
        <f>VLOOKUP(C66,'Active 1'!C$21:E$967,3,FALSE)</f>
        <v>15516.973714894899</v>
      </c>
      <c r="F66" s="6" t="s">
        <v>58</v>
      </c>
      <c r="G66" s="44" t="str">
        <f t="shared" si="10"/>
        <v>52023.4368</v>
      </c>
      <c r="H66" s="45">
        <f t="shared" si="11"/>
        <v>15517</v>
      </c>
      <c r="I66" s="54" t="s">
        <v>516</v>
      </c>
      <c r="J66" s="55" t="s">
        <v>517</v>
      </c>
      <c r="K66" s="54">
        <v>15517</v>
      </c>
      <c r="L66" s="54" t="s">
        <v>518</v>
      </c>
      <c r="M66" s="55" t="s">
        <v>270</v>
      </c>
      <c r="N66" s="55" t="s">
        <v>271</v>
      </c>
      <c r="O66" s="56" t="s">
        <v>511</v>
      </c>
      <c r="P66" s="57" t="s">
        <v>512</v>
      </c>
    </row>
    <row r="67" spans="1:16" ht="12.75" customHeight="1" thickBot="1" x14ac:dyDescent="0.25">
      <c r="A67" s="45" t="str">
        <f t="shared" si="6"/>
        <v>IBVS 5067 </v>
      </c>
      <c r="B67" s="6" t="str">
        <f t="shared" si="7"/>
        <v>II</v>
      </c>
      <c r="C67" s="45">
        <f t="shared" si="8"/>
        <v>52023.802900000002</v>
      </c>
      <c r="D67" s="44" t="str">
        <f t="shared" si="9"/>
        <v>vis</v>
      </c>
      <c r="E67" s="53">
        <f>VLOOKUP(C67,'Active 1'!C$21:E$967,3,FALSE)</f>
        <v>15517.4776992762</v>
      </c>
      <c r="F67" s="6" t="s">
        <v>58</v>
      </c>
      <c r="G67" s="44" t="str">
        <f t="shared" si="10"/>
        <v>52023.8029</v>
      </c>
      <c r="H67" s="45">
        <f t="shared" si="11"/>
        <v>15517.5</v>
      </c>
      <c r="I67" s="54" t="s">
        <v>519</v>
      </c>
      <c r="J67" s="55" t="s">
        <v>520</v>
      </c>
      <c r="K67" s="54">
        <v>15517.5</v>
      </c>
      <c r="L67" s="54" t="s">
        <v>521</v>
      </c>
      <c r="M67" s="55" t="s">
        <v>270</v>
      </c>
      <c r="N67" s="55" t="s">
        <v>271</v>
      </c>
      <c r="O67" s="56" t="s">
        <v>496</v>
      </c>
      <c r="P67" s="57" t="s">
        <v>497</v>
      </c>
    </row>
    <row r="68" spans="1:16" ht="12.75" customHeight="1" thickBot="1" x14ac:dyDescent="0.25">
      <c r="A68" s="45" t="str">
        <f t="shared" si="6"/>
        <v>IBVS 5067 </v>
      </c>
      <c r="B68" s="6" t="str">
        <f t="shared" si="7"/>
        <v>I</v>
      </c>
      <c r="C68" s="45">
        <f t="shared" si="8"/>
        <v>52024.889900000002</v>
      </c>
      <c r="D68" s="44" t="str">
        <f t="shared" si="9"/>
        <v>vis</v>
      </c>
      <c r="E68" s="53">
        <f>VLOOKUP(C68,'Active 1'!C$21:E$967,3,FALSE)</f>
        <v>15518.974096496839</v>
      </c>
      <c r="F68" s="6" t="s">
        <v>58</v>
      </c>
      <c r="G68" s="44" t="str">
        <f t="shared" si="10"/>
        <v>52024.8899</v>
      </c>
      <c r="H68" s="45">
        <f t="shared" si="11"/>
        <v>15519</v>
      </c>
      <c r="I68" s="54" t="s">
        <v>522</v>
      </c>
      <c r="J68" s="55" t="s">
        <v>523</v>
      </c>
      <c r="K68" s="54">
        <v>15519</v>
      </c>
      <c r="L68" s="54" t="s">
        <v>524</v>
      </c>
      <c r="M68" s="55" t="s">
        <v>270</v>
      </c>
      <c r="N68" s="55" t="s">
        <v>271</v>
      </c>
      <c r="O68" s="56" t="s">
        <v>496</v>
      </c>
      <c r="P68" s="57" t="s">
        <v>497</v>
      </c>
    </row>
    <row r="69" spans="1:16" ht="12.75" customHeight="1" thickBot="1" x14ac:dyDescent="0.25">
      <c r="A69" s="45" t="str">
        <f t="shared" si="6"/>
        <v>IBVS 5251 </v>
      </c>
      <c r="B69" s="6" t="str">
        <f t="shared" si="7"/>
        <v>I</v>
      </c>
      <c r="C69" s="45">
        <f t="shared" si="8"/>
        <v>52038.691899999998</v>
      </c>
      <c r="D69" s="44" t="str">
        <f t="shared" si="9"/>
        <v>vis</v>
      </c>
      <c r="E69" s="53">
        <f>VLOOKUP(C69,'Active 1'!C$21:E$967,3,FALSE)</f>
        <v>15537.974348970843</v>
      </c>
      <c r="F69" s="6" t="s">
        <v>58</v>
      </c>
      <c r="G69" s="44" t="str">
        <f t="shared" si="10"/>
        <v>52038.6919</v>
      </c>
      <c r="H69" s="45">
        <f t="shared" si="11"/>
        <v>15538</v>
      </c>
      <c r="I69" s="54" t="s">
        <v>525</v>
      </c>
      <c r="J69" s="55" t="s">
        <v>526</v>
      </c>
      <c r="K69" s="54">
        <v>15538</v>
      </c>
      <c r="L69" s="54" t="s">
        <v>527</v>
      </c>
      <c r="M69" s="55" t="s">
        <v>270</v>
      </c>
      <c r="N69" s="55" t="s">
        <v>446</v>
      </c>
      <c r="O69" s="56" t="s">
        <v>503</v>
      </c>
      <c r="P69" s="57" t="s">
        <v>504</v>
      </c>
    </row>
    <row r="70" spans="1:16" ht="12.75" customHeight="1" thickBot="1" x14ac:dyDescent="0.25">
      <c r="A70" s="45" t="str">
        <f t="shared" si="6"/>
        <v>IBVS 5583 </v>
      </c>
      <c r="B70" s="6" t="str">
        <f t="shared" si="7"/>
        <v>I</v>
      </c>
      <c r="C70" s="45">
        <f t="shared" si="8"/>
        <v>52039.418299999998</v>
      </c>
      <c r="D70" s="44" t="str">
        <f t="shared" si="9"/>
        <v>vis</v>
      </c>
      <c r="E70" s="53">
        <f>VLOOKUP(C70,'Active 1'!C$21:E$967,3,FALSE)</f>
        <v>15538.974333277258</v>
      </c>
      <c r="F70" s="6" t="s">
        <v>58</v>
      </c>
      <c r="G70" s="44" t="str">
        <f t="shared" si="10"/>
        <v>52039.4183</v>
      </c>
      <c r="H70" s="45">
        <f t="shared" si="11"/>
        <v>15539</v>
      </c>
      <c r="I70" s="54" t="s">
        <v>528</v>
      </c>
      <c r="J70" s="55" t="s">
        <v>529</v>
      </c>
      <c r="K70" s="54">
        <v>15539</v>
      </c>
      <c r="L70" s="54" t="s">
        <v>527</v>
      </c>
      <c r="M70" s="55" t="s">
        <v>270</v>
      </c>
      <c r="N70" s="55" t="s">
        <v>271</v>
      </c>
      <c r="O70" s="56" t="s">
        <v>511</v>
      </c>
      <c r="P70" s="57" t="s">
        <v>512</v>
      </c>
    </row>
    <row r="71" spans="1:16" ht="12.75" customHeight="1" thickBot="1" x14ac:dyDescent="0.25">
      <c r="A71" s="45" t="str">
        <f t="shared" si="6"/>
        <v>IBVS 5251 </v>
      </c>
      <c r="B71" s="6" t="str">
        <f t="shared" si="7"/>
        <v>I</v>
      </c>
      <c r="C71" s="45">
        <f t="shared" si="8"/>
        <v>52046.6823</v>
      </c>
      <c r="D71" s="44" t="str">
        <f t="shared" si="9"/>
        <v>vis</v>
      </c>
      <c r="E71" s="53">
        <f>VLOOKUP(C71,'Active 1'!C$21:E$967,3,FALSE)</f>
        <v>15548.974176341399</v>
      </c>
      <c r="F71" s="6" t="s">
        <v>58</v>
      </c>
      <c r="G71" s="44" t="str">
        <f t="shared" si="10"/>
        <v>52046.6823</v>
      </c>
      <c r="H71" s="45">
        <f t="shared" si="11"/>
        <v>15549</v>
      </c>
      <c r="I71" s="54" t="s">
        <v>530</v>
      </c>
      <c r="J71" s="55" t="s">
        <v>531</v>
      </c>
      <c r="K71" s="54">
        <v>15549</v>
      </c>
      <c r="L71" s="54" t="s">
        <v>524</v>
      </c>
      <c r="M71" s="55" t="s">
        <v>270</v>
      </c>
      <c r="N71" s="55" t="s">
        <v>446</v>
      </c>
      <c r="O71" s="56" t="s">
        <v>503</v>
      </c>
      <c r="P71" s="57" t="s">
        <v>504</v>
      </c>
    </row>
    <row r="72" spans="1:16" ht="12.75" customHeight="1" thickBot="1" x14ac:dyDescent="0.25">
      <c r="A72" s="45" t="str">
        <f t="shared" si="6"/>
        <v>IBVS 5251 </v>
      </c>
      <c r="B72" s="6" t="str">
        <f t="shared" si="7"/>
        <v>II</v>
      </c>
      <c r="C72" s="45">
        <f t="shared" si="8"/>
        <v>52055.760399999999</v>
      </c>
      <c r="D72" s="44" t="str">
        <f t="shared" si="9"/>
        <v>vis</v>
      </c>
      <c r="E72" s="53">
        <f>VLOOKUP(C72,'Active 1'!C$21:E$967,3,FALSE)</f>
        <v>15561.47136457385</v>
      </c>
      <c r="F72" s="6" t="s">
        <v>58</v>
      </c>
      <c r="G72" s="44" t="str">
        <f t="shared" si="10"/>
        <v>52055.7604</v>
      </c>
      <c r="H72" s="45">
        <f t="shared" si="11"/>
        <v>15561.5</v>
      </c>
      <c r="I72" s="54" t="s">
        <v>532</v>
      </c>
      <c r="J72" s="55" t="s">
        <v>533</v>
      </c>
      <c r="K72" s="54">
        <v>15561.5</v>
      </c>
      <c r="L72" s="54" t="s">
        <v>534</v>
      </c>
      <c r="M72" s="55" t="s">
        <v>270</v>
      </c>
      <c r="N72" s="55" t="s">
        <v>446</v>
      </c>
      <c r="O72" s="56" t="s">
        <v>503</v>
      </c>
      <c r="P72" s="57" t="s">
        <v>504</v>
      </c>
    </row>
    <row r="73" spans="1:16" ht="12.75" customHeight="1" thickBot="1" x14ac:dyDescent="0.25">
      <c r="A73" s="45" t="str">
        <f t="shared" si="6"/>
        <v>IBVS 5251 </v>
      </c>
      <c r="B73" s="6" t="str">
        <f t="shared" si="7"/>
        <v>I</v>
      </c>
      <c r="C73" s="45">
        <f t="shared" si="8"/>
        <v>52078.644899999999</v>
      </c>
      <c r="D73" s="44" t="str">
        <f t="shared" si="9"/>
        <v>vis</v>
      </c>
      <c r="E73" s="53">
        <f>VLOOKUP(C73,'Active 1'!C$21:E$967,3,FALSE)</f>
        <v>15592.974862453977</v>
      </c>
      <c r="F73" s="6" t="s">
        <v>58</v>
      </c>
      <c r="G73" s="44" t="str">
        <f t="shared" si="10"/>
        <v>52078.6449</v>
      </c>
      <c r="H73" s="45">
        <f t="shared" si="11"/>
        <v>15593</v>
      </c>
      <c r="I73" s="54" t="s">
        <v>535</v>
      </c>
      <c r="J73" s="55" t="s">
        <v>536</v>
      </c>
      <c r="K73" s="54">
        <v>15593</v>
      </c>
      <c r="L73" s="54" t="s">
        <v>537</v>
      </c>
      <c r="M73" s="55" t="s">
        <v>270</v>
      </c>
      <c r="N73" s="55" t="s">
        <v>446</v>
      </c>
      <c r="O73" s="56" t="s">
        <v>503</v>
      </c>
      <c r="P73" s="57" t="s">
        <v>504</v>
      </c>
    </row>
    <row r="74" spans="1:16" ht="12.75" customHeight="1" thickBot="1" x14ac:dyDescent="0.25">
      <c r="A74" s="45" t="str">
        <f t="shared" si="6"/>
        <v>IBVS 5251 </v>
      </c>
      <c r="B74" s="6" t="str">
        <f t="shared" si="7"/>
        <v>I</v>
      </c>
      <c r="C74" s="45">
        <f t="shared" si="8"/>
        <v>52080.8243</v>
      </c>
      <c r="D74" s="44" t="str">
        <f t="shared" si="9"/>
        <v>vis</v>
      </c>
      <c r="E74" s="53">
        <f>VLOOKUP(C74,'Active 1'!C$21:E$967,3,FALSE)</f>
        <v>15595.975090699294</v>
      </c>
      <c r="F74" s="6" t="s">
        <v>58</v>
      </c>
      <c r="G74" s="44" t="str">
        <f t="shared" si="10"/>
        <v>52080.8243</v>
      </c>
      <c r="H74" s="45">
        <f t="shared" si="11"/>
        <v>15596</v>
      </c>
      <c r="I74" s="54" t="s">
        <v>538</v>
      </c>
      <c r="J74" s="55" t="s">
        <v>539</v>
      </c>
      <c r="K74" s="54">
        <v>15596</v>
      </c>
      <c r="L74" s="54" t="s">
        <v>540</v>
      </c>
      <c r="M74" s="55" t="s">
        <v>270</v>
      </c>
      <c r="N74" s="55" t="s">
        <v>446</v>
      </c>
      <c r="O74" s="56" t="s">
        <v>503</v>
      </c>
      <c r="P74" s="57" t="s">
        <v>504</v>
      </c>
    </row>
    <row r="75" spans="1:16" ht="12.75" customHeight="1" thickBot="1" x14ac:dyDescent="0.25">
      <c r="A75" s="45" t="str">
        <f t="shared" ref="A75:A106" si="12">P75</f>
        <v>BAVM 158 </v>
      </c>
      <c r="B75" s="6" t="str">
        <f t="shared" ref="B75:B106" si="13">IF(H75=INT(H75),"I","II")</f>
        <v>I</v>
      </c>
      <c r="C75" s="45">
        <f t="shared" ref="C75:C106" si="14">1*G75</f>
        <v>52721.523699999998</v>
      </c>
      <c r="D75" s="44" t="str">
        <f t="shared" ref="D75:D106" si="15">VLOOKUP(F75,I$1:J$5,2,FALSE)</f>
        <v>vis</v>
      </c>
      <c r="E75" s="53">
        <f>VLOOKUP(C75,'Active 1'!C$21:E$967,3,FALSE)</f>
        <v>16477.981347759684</v>
      </c>
      <c r="F75" s="6" t="s">
        <v>58</v>
      </c>
      <c r="G75" s="44" t="str">
        <f t="shared" ref="G75:G106" si="16">MID(I75,3,LEN(I75)-3)</f>
        <v>52721.5237</v>
      </c>
      <c r="H75" s="45">
        <f t="shared" ref="H75:H106" si="17">1*K75</f>
        <v>16478</v>
      </c>
      <c r="I75" s="54" t="s">
        <v>550</v>
      </c>
      <c r="J75" s="55" t="s">
        <v>551</v>
      </c>
      <c r="K75" s="54">
        <v>16478</v>
      </c>
      <c r="L75" s="54" t="s">
        <v>552</v>
      </c>
      <c r="M75" s="55" t="s">
        <v>270</v>
      </c>
      <c r="N75" s="55" t="s">
        <v>553</v>
      </c>
      <c r="O75" s="56" t="s">
        <v>554</v>
      </c>
      <c r="P75" s="57" t="s">
        <v>555</v>
      </c>
    </row>
    <row r="76" spans="1:16" ht="12.75" customHeight="1" thickBot="1" x14ac:dyDescent="0.25">
      <c r="A76" s="45" t="str">
        <f t="shared" si="12"/>
        <v>IBVS 5676 </v>
      </c>
      <c r="B76" s="6" t="str">
        <f t="shared" si="13"/>
        <v>I</v>
      </c>
      <c r="C76" s="45">
        <f t="shared" si="14"/>
        <v>52857.364200000004</v>
      </c>
      <c r="D76" s="44" t="str">
        <f t="shared" si="15"/>
        <v>vis</v>
      </c>
      <c r="E76" s="53">
        <f>VLOOKUP(C76,'Active 1'!C$21:E$967,3,FALSE)</f>
        <v>16664.983506591452</v>
      </c>
      <c r="F76" s="6" t="s">
        <v>58</v>
      </c>
      <c r="G76" s="44" t="str">
        <f t="shared" si="16"/>
        <v>52857.3642</v>
      </c>
      <c r="H76" s="45">
        <f t="shared" si="17"/>
        <v>16665</v>
      </c>
      <c r="I76" s="54" t="s">
        <v>559</v>
      </c>
      <c r="J76" s="55" t="s">
        <v>560</v>
      </c>
      <c r="K76" s="54">
        <v>16665</v>
      </c>
      <c r="L76" s="54" t="s">
        <v>561</v>
      </c>
      <c r="M76" s="55" t="s">
        <v>270</v>
      </c>
      <c r="N76" s="55" t="s">
        <v>271</v>
      </c>
      <c r="O76" s="56" t="s">
        <v>562</v>
      </c>
      <c r="P76" s="57" t="s">
        <v>563</v>
      </c>
    </row>
    <row r="77" spans="1:16" ht="12.75" customHeight="1" thickBot="1" x14ac:dyDescent="0.25">
      <c r="A77" s="45" t="str">
        <f t="shared" si="12"/>
        <v>BAVM 173 </v>
      </c>
      <c r="B77" s="6" t="str">
        <f t="shared" si="13"/>
        <v>I</v>
      </c>
      <c r="C77" s="45">
        <f t="shared" si="14"/>
        <v>53082.553099999997</v>
      </c>
      <c r="D77" s="44" t="str">
        <f t="shared" si="15"/>
        <v>vis</v>
      </c>
      <c r="E77" s="53">
        <f>VLOOKUP(C77,'Active 1'!C$21:E$967,3,FALSE)</f>
        <v>16974.985387068537</v>
      </c>
      <c r="F77" s="6" t="s">
        <v>58</v>
      </c>
      <c r="G77" s="44" t="str">
        <f t="shared" si="16"/>
        <v>53082.5531</v>
      </c>
      <c r="H77" s="45">
        <f t="shared" si="17"/>
        <v>16975</v>
      </c>
      <c r="I77" s="54" t="s">
        <v>568</v>
      </c>
      <c r="J77" s="55" t="s">
        <v>569</v>
      </c>
      <c r="K77" s="54">
        <v>16975</v>
      </c>
      <c r="L77" s="54" t="s">
        <v>570</v>
      </c>
      <c r="M77" s="55" t="s">
        <v>270</v>
      </c>
      <c r="N77" s="55" t="s">
        <v>553</v>
      </c>
      <c r="O77" s="56" t="s">
        <v>554</v>
      </c>
      <c r="P77" s="57" t="s">
        <v>571</v>
      </c>
    </row>
    <row r="78" spans="1:16" ht="12.75" customHeight="1" thickBot="1" x14ac:dyDescent="0.25">
      <c r="A78" s="45" t="str">
        <f t="shared" si="12"/>
        <v>BAVM 173 </v>
      </c>
      <c r="B78" s="6" t="str">
        <f t="shared" si="13"/>
        <v>I</v>
      </c>
      <c r="C78" s="45">
        <f t="shared" si="14"/>
        <v>53258.345500000003</v>
      </c>
      <c r="D78" s="44" t="str">
        <f t="shared" si="15"/>
        <v>vis</v>
      </c>
      <c r="E78" s="53">
        <f>VLOOKUP(C78,'Active 1'!C$21:E$967,3,FALSE)</f>
        <v>17216.986545090018</v>
      </c>
      <c r="F78" s="6" t="s">
        <v>58</v>
      </c>
      <c r="G78" s="44" t="str">
        <f t="shared" si="16"/>
        <v>53258.3455</v>
      </c>
      <c r="H78" s="45">
        <f t="shared" si="17"/>
        <v>17217</v>
      </c>
      <c r="I78" s="54" t="s">
        <v>572</v>
      </c>
      <c r="J78" s="55" t="s">
        <v>573</v>
      </c>
      <c r="K78" s="54">
        <v>17217</v>
      </c>
      <c r="L78" s="54" t="s">
        <v>574</v>
      </c>
      <c r="M78" s="55" t="s">
        <v>270</v>
      </c>
      <c r="N78" s="55" t="s">
        <v>575</v>
      </c>
      <c r="O78" s="56" t="s">
        <v>576</v>
      </c>
      <c r="P78" s="57" t="s">
        <v>571</v>
      </c>
    </row>
    <row r="79" spans="1:16" ht="12.75" customHeight="1" thickBot="1" x14ac:dyDescent="0.25">
      <c r="A79" s="45" t="str">
        <f t="shared" si="12"/>
        <v>BAVM 178 </v>
      </c>
      <c r="B79" s="6" t="str">
        <f t="shared" si="13"/>
        <v>I</v>
      </c>
      <c r="C79" s="45">
        <f t="shared" si="14"/>
        <v>53446.487800000003</v>
      </c>
      <c r="D79" s="44" t="str">
        <f t="shared" si="15"/>
        <v>vis</v>
      </c>
      <c r="E79" s="53">
        <f>VLOOKUP(C79,'Active 1'!C$21:E$967,3,FALSE)</f>
        <v>17475.988950613941</v>
      </c>
      <c r="F79" s="6" t="s">
        <v>58</v>
      </c>
      <c r="G79" s="44" t="str">
        <f t="shared" si="16"/>
        <v>53446.4878</v>
      </c>
      <c r="H79" s="45">
        <f t="shared" si="17"/>
        <v>17476</v>
      </c>
      <c r="I79" s="54" t="s">
        <v>577</v>
      </c>
      <c r="J79" s="55" t="s">
        <v>578</v>
      </c>
      <c r="K79" s="54" t="s">
        <v>579</v>
      </c>
      <c r="L79" s="54" t="s">
        <v>580</v>
      </c>
      <c r="M79" s="55" t="s">
        <v>478</v>
      </c>
      <c r="N79" s="55" t="s">
        <v>575</v>
      </c>
      <c r="O79" s="56" t="s">
        <v>576</v>
      </c>
      <c r="P79" s="57" t="s">
        <v>581</v>
      </c>
    </row>
    <row r="80" spans="1:16" ht="12.75" customHeight="1" thickBot="1" x14ac:dyDescent="0.25">
      <c r="A80" s="45" t="str">
        <f t="shared" si="12"/>
        <v>OEJV 0074 </v>
      </c>
      <c r="B80" s="6" t="str">
        <f t="shared" si="13"/>
        <v>I</v>
      </c>
      <c r="C80" s="45">
        <f t="shared" si="14"/>
        <v>53489.343480000003</v>
      </c>
      <c r="D80" s="44" t="str">
        <f t="shared" si="15"/>
        <v>vis</v>
      </c>
      <c r="E80" s="53">
        <f>VLOOKUP(C80,'Active 1'!C$21:E$967,3,FALSE)</f>
        <v>17534.985381562023</v>
      </c>
      <c r="F80" s="6" t="s">
        <v>58</v>
      </c>
      <c r="G80" s="44" t="str">
        <f t="shared" si="16"/>
        <v>53489.34348</v>
      </c>
      <c r="H80" s="45">
        <f t="shared" si="17"/>
        <v>17535</v>
      </c>
      <c r="I80" s="54" t="s">
        <v>582</v>
      </c>
      <c r="J80" s="55" t="s">
        <v>583</v>
      </c>
      <c r="K80" s="54" t="s">
        <v>584</v>
      </c>
      <c r="L80" s="54" t="s">
        <v>585</v>
      </c>
      <c r="M80" s="55" t="s">
        <v>478</v>
      </c>
      <c r="N80" s="55" t="s">
        <v>107</v>
      </c>
      <c r="O80" s="56" t="s">
        <v>586</v>
      </c>
      <c r="P80" s="57" t="s">
        <v>587</v>
      </c>
    </row>
    <row r="81" spans="1:16" ht="12.75" customHeight="1" thickBot="1" x14ac:dyDescent="0.25">
      <c r="A81" s="45" t="str">
        <f t="shared" si="12"/>
        <v>OEJV 0074 </v>
      </c>
      <c r="B81" s="6" t="str">
        <f t="shared" si="13"/>
        <v>I</v>
      </c>
      <c r="C81" s="45">
        <f t="shared" si="14"/>
        <v>53518.402880000001</v>
      </c>
      <c r="D81" s="44" t="str">
        <f t="shared" si="15"/>
        <v>vis</v>
      </c>
      <c r="E81" s="53">
        <f>VLOOKUP(C81,'Active 1'!C$21:E$967,3,FALSE)</f>
        <v>17574.989434361854</v>
      </c>
      <c r="F81" s="6" t="s">
        <v>58</v>
      </c>
      <c r="G81" s="44" t="str">
        <f t="shared" si="16"/>
        <v>53518.40288</v>
      </c>
      <c r="H81" s="45">
        <f t="shared" si="17"/>
        <v>17575</v>
      </c>
      <c r="I81" s="54" t="s">
        <v>594</v>
      </c>
      <c r="J81" s="55" t="s">
        <v>595</v>
      </c>
      <c r="K81" s="54" t="s">
        <v>596</v>
      </c>
      <c r="L81" s="54" t="s">
        <v>597</v>
      </c>
      <c r="M81" s="55" t="s">
        <v>478</v>
      </c>
      <c r="N81" s="55" t="s">
        <v>107</v>
      </c>
      <c r="O81" s="56" t="s">
        <v>586</v>
      </c>
      <c r="P81" s="57" t="s">
        <v>587</v>
      </c>
    </row>
    <row r="82" spans="1:16" ht="12.75" customHeight="1" thickBot="1" x14ac:dyDescent="0.25">
      <c r="A82" s="45" t="str">
        <f t="shared" si="12"/>
        <v>BAVM 178 </v>
      </c>
      <c r="B82" s="6" t="str">
        <f t="shared" si="13"/>
        <v>II</v>
      </c>
      <c r="C82" s="45">
        <f t="shared" si="14"/>
        <v>53859.458299999998</v>
      </c>
      <c r="D82" s="44" t="str">
        <f t="shared" si="15"/>
        <v>vis</v>
      </c>
      <c r="E82" s="53">
        <f>VLOOKUP(C82,'Active 1'!C$21:E$967,3,FALSE)</f>
        <v>18044.496686037692</v>
      </c>
      <c r="F82" s="6" t="s">
        <v>58</v>
      </c>
      <c r="G82" s="44" t="str">
        <f t="shared" si="16"/>
        <v>53859.4583</v>
      </c>
      <c r="H82" s="45">
        <f t="shared" si="17"/>
        <v>18044.5</v>
      </c>
      <c r="I82" s="54" t="s">
        <v>603</v>
      </c>
      <c r="J82" s="55" t="s">
        <v>604</v>
      </c>
      <c r="K82" s="54" t="s">
        <v>605</v>
      </c>
      <c r="L82" s="54" t="s">
        <v>606</v>
      </c>
      <c r="M82" s="55" t="s">
        <v>478</v>
      </c>
      <c r="N82" s="55" t="s">
        <v>575</v>
      </c>
      <c r="O82" s="56" t="s">
        <v>607</v>
      </c>
      <c r="P82" s="57" t="s">
        <v>581</v>
      </c>
    </row>
    <row r="83" spans="1:16" ht="12.75" customHeight="1" thickBot="1" x14ac:dyDescent="0.25">
      <c r="A83" s="45" t="str">
        <f t="shared" si="12"/>
        <v>IBVS 5820 </v>
      </c>
      <c r="B83" s="6" t="str">
        <f t="shared" si="13"/>
        <v>I</v>
      </c>
      <c r="C83" s="45">
        <f t="shared" si="14"/>
        <v>54220.844400000002</v>
      </c>
      <c r="D83" s="44" t="str">
        <f t="shared" si="15"/>
        <v>vis</v>
      </c>
      <c r="E83" s="53">
        <f>VLOOKUP(C83,'Active 1'!C$21:E$967,3,FALSE)</f>
        <v>18541.991769402302</v>
      </c>
      <c r="F83" s="6" t="s">
        <v>58</v>
      </c>
      <c r="G83" s="44" t="str">
        <f t="shared" si="16"/>
        <v>54220.8444</v>
      </c>
      <c r="H83" s="45">
        <f t="shared" si="17"/>
        <v>18542</v>
      </c>
      <c r="I83" s="54" t="s">
        <v>617</v>
      </c>
      <c r="J83" s="55" t="s">
        <v>618</v>
      </c>
      <c r="K83" s="54" t="s">
        <v>619</v>
      </c>
      <c r="L83" s="54" t="s">
        <v>620</v>
      </c>
      <c r="M83" s="55" t="s">
        <v>478</v>
      </c>
      <c r="N83" s="55" t="s">
        <v>621</v>
      </c>
      <c r="O83" s="56" t="s">
        <v>622</v>
      </c>
      <c r="P83" s="57" t="s">
        <v>623</v>
      </c>
    </row>
    <row r="84" spans="1:16" ht="12.75" customHeight="1" thickBot="1" x14ac:dyDescent="0.25">
      <c r="A84" s="45" t="str">
        <f t="shared" si="12"/>
        <v>BAVM 186 </v>
      </c>
      <c r="B84" s="6" t="str">
        <f t="shared" si="13"/>
        <v>I</v>
      </c>
      <c r="C84" s="45">
        <f t="shared" si="14"/>
        <v>54221.571499999998</v>
      </c>
      <c r="D84" s="44" t="str">
        <f t="shared" si="15"/>
        <v>vis</v>
      </c>
      <c r="E84" s="53">
        <f>VLOOKUP(C84,'Active 1'!C$21:E$967,3,FALSE)</f>
        <v>18542.992717349975</v>
      </c>
      <c r="F84" s="6" t="s">
        <v>58</v>
      </c>
      <c r="G84" s="44" t="str">
        <f t="shared" si="16"/>
        <v>54221.5715</v>
      </c>
      <c r="H84" s="45">
        <f t="shared" si="17"/>
        <v>18543</v>
      </c>
      <c r="I84" s="54" t="s">
        <v>624</v>
      </c>
      <c r="J84" s="55" t="s">
        <v>625</v>
      </c>
      <c r="K84" s="54" t="s">
        <v>626</v>
      </c>
      <c r="L84" s="54" t="s">
        <v>627</v>
      </c>
      <c r="M84" s="55" t="s">
        <v>478</v>
      </c>
      <c r="N84" s="55" t="s">
        <v>575</v>
      </c>
      <c r="O84" s="56" t="s">
        <v>437</v>
      </c>
      <c r="P84" s="57" t="s">
        <v>628</v>
      </c>
    </row>
    <row r="85" spans="1:16" ht="12.75" customHeight="1" thickBot="1" x14ac:dyDescent="0.25">
      <c r="A85" s="45" t="str">
        <f t="shared" si="12"/>
        <v>JAAVSO 37(1),44 </v>
      </c>
      <c r="B85" s="6" t="str">
        <f t="shared" si="13"/>
        <v>I</v>
      </c>
      <c r="C85" s="45">
        <f t="shared" si="14"/>
        <v>54572.430500000002</v>
      </c>
      <c r="D85" s="44" t="str">
        <f t="shared" si="15"/>
        <v>vis</v>
      </c>
      <c r="E85" s="53">
        <f>VLOOKUP(C85,'Active 1'!C$21:E$967,3,FALSE)</f>
        <v>19025.995875064742</v>
      </c>
      <c r="F85" s="6" t="s">
        <v>58</v>
      </c>
      <c r="G85" s="44" t="str">
        <f t="shared" si="16"/>
        <v>54572.4305</v>
      </c>
      <c r="H85" s="45">
        <f t="shared" si="17"/>
        <v>19026</v>
      </c>
      <c r="I85" s="54" t="s">
        <v>633</v>
      </c>
      <c r="J85" s="55" t="s">
        <v>634</v>
      </c>
      <c r="K85" s="54" t="s">
        <v>635</v>
      </c>
      <c r="L85" s="54" t="s">
        <v>636</v>
      </c>
      <c r="M85" s="55" t="s">
        <v>478</v>
      </c>
      <c r="N85" s="55" t="s">
        <v>485</v>
      </c>
      <c r="O85" s="56" t="s">
        <v>637</v>
      </c>
      <c r="P85" s="57" t="s">
        <v>638</v>
      </c>
    </row>
    <row r="86" spans="1:16" ht="12.75" customHeight="1" thickBot="1" x14ac:dyDescent="0.25">
      <c r="A86" s="45" t="str">
        <f t="shared" si="12"/>
        <v>IBVS 5917 </v>
      </c>
      <c r="B86" s="6" t="str">
        <f t="shared" si="13"/>
        <v>I</v>
      </c>
      <c r="C86" s="45">
        <f t="shared" si="14"/>
        <v>54572.430999999997</v>
      </c>
      <c r="D86" s="44" t="str">
        <f t="shared" si="15"/>
        <v>vis</v>
      </c>
      <c r="E86" s="53">
        <f>VLOOKUP(C86,'Active 1'!C$21:E$967,3,FALSE)</f>
        <v>19025.996563379922</v>
      </c>
      <c r="F86" s="6" t="s">
        <v>58</v>
      </c>
      <c r="G86" s="44" t="str">
        <f t="shared" si="16"/>
        <v>54572.431</v>
      </c>
      <c r="H86" s="45">
        <f t="shared" si="17"/>
        <v>19026</v>
      </c>
      <c r="I86" s="54" t="s">
        <v>639</v>
      </c>
      <c r="J86" s="55" t="s">
        <v>640</v>
      </c>
      <c r="K86" s="54" t="s">
        <v>635</v>
      </c>
      <c r="L86" s="54" t="s">
        <v>121</v>
      </c>
      <c r="M86" s="55" t="s">
        <v>478</v>
      </c>
      <c r="N86" s="55" t="s">
        <v>485</v>
      </c>
      <c r="O86" s="56" t="s">
        <v>641</v>
      </c>
      <c r="P86" s="57" t="s">
        <v>642</v>
      </c>
    </row>
    <row r="87" spans="1:16" ht="12.75" customHeight="1" thickBot="1" x14ac:dyDescent="0.25">
      <c r="A87" s="45" t="str">
        <f t="shared" si="12"/>
        <v>JAAVSO 36(2);186 </v>
      </c>
      <c r="B87" s="6" t="str">
        <f t="shared" si="13"/>
        <v>I</v>
      </c>
      <c r="C87" s="45">
        <f t="shared" si="14"/>
        <v>54573.8819</v>
      </c>
      <c r="D87" s="44" t="str">
        <f t="shared" si="15"/>
        <v>vis</v>
      </c>
      <c r="E87" s="53">
        <f>VLOOKUP(C87,'Active 1'!C$21:E$967,3,FALSE)</f>
        <v>19027.993916395037</v>
      </c>
      <c r="F87" s="6" t="s">
        <v>58</v>
      </c>
      <c r="G87" s="44" t="str">
        <f t="shared" si="16"/>
        <v>54573.8819</v>
      </c>
      <c r="H87" s="45">
        <f t="shared" si="17"/>
        <v>19028</v>
      </c>
      <c r="I87" s="54" t="s">
        <v>643</v>
      </c>
      <c r="J87" s="55" t="s">
        <v>644</v>
      </c>
      <c r="K87" s="54" t="s">
        <v>645</v>
      </c>
      <c r="L87" s="54" t="s">
        <v>646</v>
      </c>
      <c r="M87" s="55" t="s">
        <v>478</v>
      </c>
      <c r="N87" s="55" t="s">
        <v>553</v>
      </c>
      <c r="O87" s="56" t="s">
        <v>612</v>
      </c>
      <c r="P87" s="57" t="s">
        <v>647</v>
      </c>
    </row>
    <row r="88" spans="1:16" ht="12.75" customHeight="1" thickBot="1" x14ac:dyDescent="0.25">
      <c r="A88" s="45" t="str">
        <f t="shared" si="12"/>
        <v>BAVM 209 </v>
      </c>
      <c r="B88" s="6" t="str">
        <f t="shared" si="13"/>
        <v>I</v>
      </c>
      <c r="C88" s="45">
        <f t="shared" si="14"/>
        <v>54596.400699999998</v>
      </c>
      <c r="D88" s="44" t="str">
        <f t="shared" si="15"/>
        <v>vis</v>
      </c>
      <c r="E88" s="53">
        <f>VLOOKUP(C88,'Active 1'!C$21:E$967,3,FALSE)</f>
        <v>19058.993980546009</v>
      </c>
      <c r="F88" s="6" t="s">
        <v>58</v>
      </c>
      <c r="G88" s="44" t="str">
        <f t="shared" si="16"/>
        <v>54596.4007</v>
      </c>
      <c r="H88" s="45">
        <f t="shared" si="17"/>
        <v>19059</v>
      </c>
      <c r="I88" s="54" t="s">
        <v>648</v>
      </c>
      <c r="J88" s="55" t="s">
        <v>649</v>
      </c>
      <c r="K88" s="54" t="s">
        <v>650</v>
      </c>
      <c r="L88" s="54" t="s">
        <v>646</v>
      </c>
      <c r="M88" s="55" t="s">
        <v>478</v>
      </c>
      <c r="N88" s="55" t="s">
        <v>575</v>
      </c>
      <c r="O88" s="56" t="s">
        <v>651</v>
      </c>
      <c r="P88" s="57" t="s">
        <v>652</v>
      </c>
    </row>
    <row r="89" spans="1:16" ht="12.75" customHeight="1" thickBot="1" x14ac:dyDescent="0.25">
      <c r="A89" s="45" t="str">
        <f t="shared" si="12"/>
        <v>JAAVSO 36(2);186 </v>
      </c>
      <c r="B89" s="6" t="str">
        <f t="shared" si="13"/>
        <v>I</v>
      </c>
      <c r="C89" s="45">
        <f t="shared" si="14"/>
        <v>54624.730199999998</v>
      </c>
      <c r="D89" s="44" t="str">
        <f t="shared" si="15"/>
        <v>vis</v>
      </c>
      <c r="E89" s="53">
        <f>VLOOKUP(C89,'Active 1'!C$21:E$967,3,FALSE)</f>
        <v>19097.993230833104</v>
      </c>
      <c r="F89" s="6" t="s">
        <v>58</v>
      </c>
      <c r="G89" s="44" t="str">
        <f t="shared" si="16"/>
        <v>54624.7302</v>
      </c>
      <c r="H89" s="45">
        <f t="shared" si="17"/>
        <v>19098</v>
      </c>
      <c r="I89" s="54" t="s">
        <v>653</v>
      </c>
      <c r="J89" s="55" t="s">
        <v>654</v>
      </c>
      <c r="K89" s="54" t="s">
        <v>655</v>
      </c>
      <c r="L89" s="54" t="s">
        <v>656</v>
      </c>
      <c r="M89" s="55" t="s">
        <v>478</v>
      </c>
      <c r="N89" s="55" t="s">
        <v>553</v>
      </c>
      <c r="O89" s="56" t="s">
        <v>369</v>
      </c>
      <c r="P89" s="57" t="s">
        <v>647</v>
      </c>
    </row>
    <row r="90" spans="1:16" ht="12.75" customHeight="1" thickBot="1" x14ac:dyDescent="0.25">
      <c r="A90" s="45" t="str">
        <f t="shared" si="12"/>
        <v>JAAVSO 36(2);186 </v>
      </c>
      <c r="B90" s="6" t="str">
        <f t="shared" si="13"/>
        <v>I</v>
      </c>
      <c r="C90" s="45">
        <f t="shared" si="14"/>
        <v>54680.664599999996</v>
      </c>
      <c r="D90" s="44" t="str">
        <f t="shared" si="15"/>
        <v>vis</v>
      </c>
      <c r="E90" s="53">
        <f>VLOOKUP(C90,'Active 1'!C$21:E$967,3,FALSE)</f>
        <v>19174.994225035563</v>
      </c>
      <c r="F90" s="6" t="s">
        <v>58</v>
      </c>
      <c r="G90" s="44" t="str">
        <f t="shared" si="16"/>
        <v>54680.6646</v>
      </c>
      <c r="H90" s="45">
        <f t="shared" si="17"/>
        <v>19175</v>
      </c>
      <c r="I90" s="54" t="s">
        <v>657</v>
      </c>
      <c r="J90" s="55" t="s">
        <v>658</v>
      </c>
      <c r="K90" s="54" t="s">
        <v>659</v>
      </c>
      <c r="L90" s="54" t="s">
        <v>660</v>
      </c>
      <c r="M90" s="55" t="s">
        <v>478</v>
      </c>
      <c r="N90" s="55" t="s">
        <v>553</v>
      </c>
      <c r="O90" s="56" t="s">
        <v>369</v>
      </c>
      <c r="P90" s="57" t="s">
        <v>647</v>
      </c>
    </row>
    <row r="91" spans="1:16" ht="12.75" customHeight="1" thickBot="1" x14ac:dyDescent="0.25">
      <c r="A91" s="45" t="str">
        <f t="shared" si="12"/>
        <v>BAVM 214 </v>
      </c>
      <c r="B91" s="6" t="str">
        <f t="shared" si="13"/>
        <v>I</v>
      </c>
      <c r="C91" s="45">
        <f t="shared" si="14"/>
        <v>54922.562299999998</v>
      </c>
      <c r="D91" s="44" t="str">
        <f t="shared" si="15"/>
        <v>vis</v>
      </c>
      <c r="E91" s="53">
        <f>VLOOKUP(C91,'Active 1'!C$21:E$967,3,FALSE)</f>
        <v>19507.99794716878</v>
      </c>
      <c r="F91" s="6" t="s">
        <v>58</v>
      </c>
      <c r="G91" s="44" t="str">
        <f t="shared" si="16"/>
        <v>54922.5623</v>
      </c>
      <c r="H91" s="45">
        <f t="shared" si="17"/>
        <v>19508</v>
      </c>
      <c r="I91" s="54" t="s">
        <v>661</v>
      </c>
      <c r="J91" s="55" t="s">
        <v>662</v>
      </c>
      <c r="K91" s="54" t="s">
        <v>663</v>
      </c>
      <c r="L91" s="54" t="s">
        <v>664</v>
      </c>
      <c r="M91" s="55" t="s">
        <v>478</v>
      </c>
      <c r="N91" s="55" t="s">
        <v>665</v>
      </c>
      <c r="O91" s="56" t="s">
        <v>666</v>
      </c>
      <c r="P91" s="57" t="s">
        <v>667</v>
      </c>
    </row>
    <row r="92" spans="1:16" ht="12.75" customHeight="1" thickBot="1" x14ac:dyDescent="0.25">
      <c r="A92" s="45" t="str">
        <f t="shared" si="12"/>
        <v> JAAVSO 38;85 </v>
      </c>
      <c r="B92" s="6" t="str">
        <f t="shared" si="13"/>
        <v>I</v>
      </c>
      <c r="C92" s="45">
        <f t="shared" si="14"/>
        <v>54951.618699999999</v>
      </c>
      <c r="D92" s="44" t="str">
        <f t="shared" si="15"/>
        <v>vis</v>
      </c>
      <c r="E92" s="53">
        <f>VLOOKUP(C92,'Active 1'!C$21:E$967,3,FALSE)</f>
        <v>19547.997870077481</v>
      </c>
      <c r="F92" s="6" t="s">
        <v>58</v>
      </c>
      <c r="G92" s="44" t="str">
        <f t="shared" si="16"/>
        <v>54951.6187</v>
      </c>
      <c r="H92" s="45">
        <f t="shared" si="17"/>
        <v>19548</v>
      </c>
      <c r="I92" s="54" t="s">
        <v>668</v>
      </c>
      <c r="J92" s="55" t="s">
        <v>669</v>
      </c>
      <c r="K92" s="54" t="s">
        <v>670</v>
      </c>
      <c r="L92" s="54" t="s">
        <v>664</v>
      </c>
      <c r="M92" s="55" t="s">
        <v>478</v>
      </c>
      <c r="N92" s="55" t="s">
        <v>485</v>
      </c>
      <c r="O92" s="56" t="s">
        <v>671</v>
      </c>
      <c r="P92" s="56" t="s">
        <v>672</v>
      </c>
    </row>
    <row r="93" spans="1:16" ht="12.75" customHeight="1" thickBot="1" x14ac:dyDescent="0.25">
      <c r="A93" s="45" t="str">
        <f t="shared" si="12"/>
        <v>IBVS 5894 </v>
      </c>
      <c r="B93" s="6" t="str">
        <f t="shared" si="13"/>
        <v>I</v>
      </c>
      <c r="C93" s="45">
        <f t="shared" si="14"/>
        <v>54961.788399999998</v>
      </c>
      <c r="D93" s="44" t="str">
        <f t="shared" si="15"/>
        <v>vis</v>
      </c>
      <c r="E93" s="53">
        <f>VLOOKUP(C93,'Active 1'!C$21:E$967,3,FALSE)</f>
        <v>19561.997788030309</v>
      </c>
      <c r="F93" s="6" t="s">
        <v>58</v>
      </c>
      <c r="G93" s="44" t="str">
        <f t="shared" si="16"/>
        <v>54961.7884</v>
      </c>
      <c r="H93" s="45">
        <f t="shared" si="17"/>
        <v>19562</v>
      </c>
      <c r="I93" s="54" t="s">
        <v>673</v>
      </c>
      <c r="J93" s="55" t="s">
        <v>674</v>
      </c>
      <c r="K93" s="54" t="s">
        <v>675</v>
      </c>
      <c r="L93" s="54" t="s">
        <v>676</v>
      </c>
      <c r="M93" s="55" t="s">
        <v>478</v>
      </c>
      <c r="N93" s="55" t="s">
        <v>58</v>
      </c>
      <c r="O93" s="56" t="s">
        <v>346</v>
      </c>
      <c r="P93" s="57" t="s">
        <v>677</v>
      </c>
    </row>
    <row r="94" spans="1:16" ht="12.75" customHeight="1" thickBot="1" x14ac:dyDescent="0.25">
      <c r="A94" s="45" t="str">
        <f t="shared" si="12"/>
        <v>BAVM 209 </v>
      </c>
      <c r="B94" s="6" t="str">
        <f t="shared" si="13"/>
        <v>II</v>
      </c>
      <c r="C94" s="45">
        <f t="shared" si="14"/>
        <v>54974.502200000003</v>
      </c>
      <c r="D94" s="44" t="str">
        <f t="shared" si="15"/>
        <v>vis</v>
      </c>
      <c r="E94" s="53">
        <f>VLOOKUP(C94,'Active 1'!C$21:E$967,3,FALSE)</f>
        <v>19579.499991327233</v>
      </c>
      <c r="F94" s="6" t="s">
        <v>58</v>
      </c>
      <c r="G94" s="44" t="str">
        <f t="shared" si="16"/>
        <v>54974.5022</v>
      </c>
      <c r="H94" s="45">
        <f t="shared" si="17"/>
        <v>19579.5</v>
      </c>
      <c r="I94" s="54" t="s">
        <v>678</v>
      </c>
      <c r="J94" s="55" t="s">
        <v>679</v>
      </c>
      <c r="K94" s="54" t="s">
        <v>680</v>
      </c>
      <c r="L94" s="54" t="s">
        <v>420</v>
      </c>
      <c r="M94" s="55" t="s">
        <v>478</v>
      </c>
      <c r="N94" s="55" t="s">
        <v>575</v>
      </c>
      <c r="O94" s="56" t="s">
        <v>607</v>
      </c>
      <c r="P94" s="57" t="s">
        <v>652</v>
      </c>
    </row>
    <row r="95" spans="1:16" ht="12.75" customHeight="1" thickBot="1" x14ac:dyDescent="0.25">
      <c r="A95" s="45" t="str">
        <f t="shared" si="12"/>
        <v> JAAVSO 38;85 </v>
      </c>
      <c r="B95" s="6" t="str">
        <f t="shared" si="13"/>
        <v>I</v>
      </c>
      <c r="C95" s="45">
        <f t="shared" si="14"/>
        <v>54996.656499999997</v>
      </c>
      <c r="D95" s="44" t="str">
        <f t="shared" si="15"/>
        <v>vis</v>
      </c>
      <c r="E95" s="53">
        <f>VLOOKUP(C95,'Active 1'!C$21:E$967,3,FALSE)</f>
        <v>19609.998273705503</v>
      </c>
      <c r="F95" s="6" t="s">
        <v>58</v>
      </c>
      <c r="G95" s="44" t="str">
        <f t="shared" si="16"/>
        <v>54996.6565</v>
      </c>
      <c r="H95" s="45">
        <f t="shared" si="17"/>
        <v>19610</v>
      </c>
      <c r="I95" s="54" t="s">
        <v>681</v>
      </c>
      <c r="J95" s="55" t="s">
        <v>682</v>
      </c>
      <c r="K95" s="54" t="s">
        <v>683</v>
      </c>
      <c r="L95" s="54" t="s">
        <v>684</v>
      </c>
      <c r="M95" s="55" t="s">
        <v>478</v>
      </c>
      <c r="N95" s="55" t="s">
        <v>485</v>
      </c>
      <c r="O95" s="56" t="s">
        <v>369</v>
      </c>
      <c r="P95" s="56" t="s">
        <v>672</v>
      </c>
    </row>
    <row r="96" spans="1:16" ht="12.75" customHeight="1" thickBot="1" x14ac:dyDescent="0.25">
      <c r="A96" s="45" t="str">
        <f t="shared" si="12"/>
        <v>BAVM 214 </v>
      </c>
      <c r="B96" s="6" t="str">
        <f t="shared" si="13"/>
        <v>I</v>
      </c>
      <c r="C96" s="45">
        <f t="shared" si="14"/>
        <v>55281.411699999997</v>
      </c>
      <c r="D96" s="44" t="str">
        <f t="shared" si="15"/>
        <v>vis</v>
      </c>
      <c r="E96" s="53">
        <f>VLOOKUP(C96,'Active 1'!C$21:E$967,3,FALSE)</f>
        <v>20002.00093225409</v>
      </c>
      <c r="F96" s="6" t="s">
        <v>58</v>
      </c>
      <c r="G96" s="44" t="str">
        <f t="shared" si="16"/>
        <v>55281.4117</v>
      </c>
      <c r="H96" s="45">
        <f t="shared" si="17"/>
        <v>20002</v>
      </c>
      <c r="I96" s="54" t="s">
        <v>685</v>
      </c>
      <c r="J96" s="55" t="s">
        <v>686</v>
      </c>
      <c r="K96" s="54" t="s">
        <v>687</v>
      </c>
      <c r="L96" s="54" t="s">
        <v>340</v>
      </c>
      <c r="M96" s="55" t="s">
        <v>478</v>
      </c>
      <c r="N96" s="55" t="s">
        <v>58</v>
      </c>
      <c r="O96" s="56" t="s">
        <v>437</v>
      </c>
      <c r="P96" s="57" t="s">
        <v>667</v>
      </c>
    </row>
    <row r="97" spans="1:16" ht="12.75" customHeight="1" thickBot="1" x14ac:dyDescent="0.25">
      <c r="A97" s="45" t="str">
        <f t="shared" si="12"/>
        <v>BAVM 214 </v>
      </c>
      <c r="B97" s="6" t="str">
        <f t="shared" si="13"/>
        <v>I</v>
      </c>
      <c r="C97" s="45">
        <f t="shared" si="14"/>
        <v>55294.487200000003</v>
      </c>
      <c r="D97" s="44" t="str">
        <f t="shared" si="15"/>
        <v>vis</v>
      </c>
      <c r="E97" s="53">
        <f>VLOOKUP(C97,'Active 1'!C$21:E$967,3,FALSE)</f>
        <v>20020.001062758656</v>
      </c>
      <c r="F97" s="6" t="s">
        <v>58</v>
      </c>
      <c r="G97" s="44" t="str">
        <f t="shared" si="16"/>
        <v>55294.4872</v>
      </c>
      <c r="H97" s="45">
        <f t="shared" si="17"/>
        <v>20020</v>
      </c>
      <c r="I97" s="54" t="s">
        <v>688</v>
      </c>
      <c r="J97" s="55" t="s">
        <v>689</v>
      </c>
      <c r="K97" s="54" t="s">
        <v>690</v>
      </c>
      <c r="L97" s="54" t="s">
        <v>343</v>
      </c>
      <c r="M97" s="55" t="s">
        <v>478</v>
      </c>
      <c r="N97" s="55" t="s">
        <v>575</v>
      </c>
      <c r="O97" s="56" t="s">
        <v>607</v>
      </c>
      <c r="P97" s="57" t="s">
        <v>667</v>
      </c>
    </row>
    <row r="98" spans="1:16" ht="12.75" customHeight="1" thickBot="1" x14ac:dyDescent="0.25">
      <c r="A98" s="45" t="str">
        <f t="shared" si="12"/>
        <v> JAAVSO 39;94 </v>
      </c>
      <c r="B98" s="6" t="str">
        <f t="shared" si="13"/>
        <v>I</v>
      </c>
      <c r="C98" s="45">
        <f t="shared" si="14"/>
        <v>55304.6558</v>
      </c>
      <c r="D98" s="44" t="str">
        <f t="shared" si="15"/>
        <v>vis</v>
      </c>
      <c r="E98" s="53">
        <f>VLOOKUP(C98,'Active 1'!C$21:E$967,3,FALSE)</f>
        <v>20033.999466418067</v>
      </c>
      <c r="F98" s="6" t="s">
        <v>58</v>
      </c>
      <c r="G98" s="44" t="str">
        <f t="shared" si="16"/>
        <v>55304.6558</v>
      </c>
      <c r="H98" s="45">
        <f t="shared" si="17"/>
        <v>20034</v>
      </c>
      <c r="I98" s="54" t="s">
        <v>691</v>
      </c>
      <c r="J98" s="55" t="s">
        <v>692</v>
      </c>
      <c r="K98" s="54" t="s">
        <v>693</v>
      </c>
      <c r="L98" s="54" t="s">
        <v>694</v>
      </c>
      <c r="M98" s="55" t="s">
        <v>478</v>
      </c>
      <c r="N98" s="55" t="s">
        <v>485</v>
      </c>
      <c r="O98" s="56" t="s">
        <v>369</v>
      </c>
      <c r="P98" s="56" t="s">
        <v>695</v>
      </c>
    </row>
    <row r="99" spans="1:16" ht="12.75" customHeight="1" thickBot="1" x14ac:dyDescent="0.25">
      <c r="A99" s="45" t="str">
        <f t="shared" si="12"/>
        <v>IBVS 5988 </v>
      </c>
      <c r="B99" s="6" t="str">
        <f t="shared" si="13"/>
        <v>I</v>
      </c>
      <c r="C99" s="45">
        <f t="shared" si="14"/>
        <v>55337.346700000002</v>
      </c>
      <c r="D99" s="44" t="str">
        <f t="shared" si="15"/>
        <v>vis</v>
      </c>
      <c r="E99" s="53">
        <f>VLOOKUP(C99,'Active 1'!C$21:E$967,3,FALSE)</f>
        <v>20079.002752434782</v>
      </c>
      <c r="F99" s="6" t="s">
        <v>58</v>
      </c>
      <c r="G99" s="44" t="str">
        <f t="shared" si="16"/>
        <v>55337.3467</v>
      </c>
      <c r="H99" s="45">
        <f t="shared" si="17"/>
        <v>20079</v>
      </c>
      <c r="I99" s="54" t="s">
        <v>696</v>
      </c>
      <c r="J99" s="55" t="s">
        <v>697</v>
      </c>
      <c r="K99" s="54" t="s">
        <v>698</v>
      </c>
      <c r="L99" s="54" t="s">
        <v>699</v>
      </c>
      <c r="M99" s="55" t="s">
        <v>478</v>
      </c>
      <c r="N99" s="55" t="s">
        <v>700</v>
      </c>
      <c r="O99" s="56" t="s">
        <v>701</v>
      </c>
      <c r="P99" s="57" t="s">
        <v>702</v>
      </c>
    </row>
    <row r="100" spans="1:16" ht="12.75" customHeight="1" thickBot="1" x14ac:dyDescent="0.25">
      <c r="A100" s="45" t="str">
        <f t="shared" si="12"/>
        <v>IBVS 5992 </v>
      </c>
      <c r="B100" s="6" t="str">
        <f t="shared" si="13"/>
        <v>I</v>
      </c>
      <c r="C100" s="45">
        <f t="shared" si="14"/>
        <v>55667.861900000004</v>
      </c>
      <c r="D100" s="44" t="str">
        <f t="shared" si="15"/>
        <v>vis</v>
      </c>
      <c r="E100" s="53">
        <f>VLOOKUP(C100,'Active 1'!C$21:E$967,3,FALSE)</f>
        <v>20534.000017070222</v>
      </c>
      <c r="F100" s="6" t="s">
        <v>58</v>
      </c>
      <c r="G100" s="44" t="str">
        <f t="shared" si="16"/>
        <v>55667.8619</v>
      </c>
      <c r="H100" s="45">
        <f t="shared" si="17"/>
        <v>20534</v>
      </c>
      <c r="I100" s="54" t="s">
        <v>708</v>
      </c>
      <c r="J100" s="55" t="s">
        <v>709</v>
      </c>
      <c r="K100" s="54" t="s">
        <v>710</v>
      </c>
      <c r="L100" s="54" t="s">
        <v>333</v>
      </c>
      <c r="M100" s="55" t="s">
        <v>478</v>
      </c>
      <c r="N100" s="55" t="s">
        <v>58</v>
      </c>
      <c r="O100" s="56" t="s">
        <v>346</v>
      </c>
      <c r="P100" s="57" t="s">
        <v>711</v>
      </c>
    </row>
    <row r="101" spans="1:16" ht="12.75" customHeight="1" thickBot="1" x14ac:dyDescent="0.25">
      <c r="A101" s="45" t="str">
        <f t="shared" si="12"/>
        <v>BAVM 228 </v>
      </c>
      <c r="B101" s="6" t="str">
        <f t="shared" si="13"/>
        <v>II</v>
      </c>
      <c r="C101" s="45">
        <f t="shared" si="14"/>
        <v>56012.544600000001</v>
      </c>
      <c r="D101" s="44" t="str">
        <f t="shared" si="15"/>
        <v>vis</v>
      </c>
      <c r="E101" s="53">
        <f>VLOOKUP(C101,'Active 1'!C$21:E$967,3,FALSE)</f>
        <v>21008.500692582747</v>
      </c>
      <c r="F101" s="6" t="s">
        <v>58</v>
      </c>
      <c r="G101" s="44" t="str">
        <f t="shared" si="16"/>
        <v>56012.5446</v>
      </c>
      <c r="H101" s="45">
        <f t="shared" si="17"/>
        <v>21008.5</v>
      </c>
      <c r="I101" s="54" t="s">
        <v>719</v>
      </c>
      <c r="J101" s="55" t="s">
        <v>720</v>
      </c>
      <c r="K101" s="54" t="s">
        <v>721</v>
      </c>
      <c r="L101" s="54" t="s">
        <v>325</v>
      </c>
      <c r="M101" s="55" t="s">
        <v>478</v>
      </c>
      <c r="N101" s="55" t="s">
        <v>553</v>
      </c>
      <c r="O101" s="56" t="s">
        <v>607</v>
      </c>
      <c r="P101" s="57" t="s">
        <v>722</v>
      </c>
    </row>
    <row r="102" spans="1:16" ht="12.75" customHeight="1" thickBot="1" x14ac:dyDescent="0.25">
      <c r="A102" s="45" t="str">
        <f t="shared" si="12"/>
        <v>IBVS 6029 </v>
      </c>
      <c r="B102" s="6" t="str">
        <f t="shared" si="13"/>
        <v>I</v>
      </c>
      <c r="C102" s="45">
        <f t="shared" si="14"/>
        <v>56036.876700000001</v>
      </c>
      <c r="D102" s="44" t="str">
        <f t="shared" si="15"/>
        <v>vis</v>
      </c>
      <c r="E102" s="53">
        <f>VLOOKUP(C102,'Active 1'!C$21:E$967,3,FALSE)</f>
        <v>21041.997000597734</v>
      </c>
      <c r="F102" s="6" t="s">
        <v>58</v>
      </c>
      <c r="G102" s="44" t="str">
        <f t="shared" si="16"/>
        <v>56036.8767</v>
      </c>
      <c r="H102" s="45">
        <f t="shared" si="17"/>
        <v>21042</v>
      </c>
      <c r="I102" s="54" t="s">
        <v>723</v>
      </c>
      <c r="J102" s="55" t="s">
        <v>724</v>
      </c>
      <c r="K102" s="54" t="s">
        <v>725</v>
      </c>
      <c r="L102" s="54" t="s">
        <v>726</v>
      </c>
      <c r="M102" s="55" t="s">
        <v>478</v>
      </c>
      <c r="N102" s="55" t="s">
        <v>58</v>
      </c>
      <c r="O102" s="56" t="s">
        <v>346</v>
      </c>
      <c r="P102" s="57" t="s">
        <v>727</v>
      </c>
    </row>
    <row r="103" spans="1:16" ht="12.75" customHeight="1" thickBot="1" x14ac:dyDescent="0.25">
      <c r="A103" s="45" t="str">
        <f t="shared" si="12"/>
        <v> JAAVSO 41;328 </v>
      </c>
      <c r="B103" s="6" t="str">
        <f t="shared" si="13"/>
        <v>I</v>
      </c>
      <c r="C103" s="45">
        <f t="shared" si="14"/>
        <v>56451.658199999998</v>
      </c>
      <c r="D103" s="44" t="str">
        <f t="shared" si="15"/>
        <v>vis</v>
      </c>
      <c r="E103" s="53">
        <f>VLOOKUP(C103,'Active 1'!C$21:E$967,3,FALSE)</f>
        <v>21612.997813635633</v>
      </c>
      <c r="F103" s="6" t="s">
        <v>58</v>
      </c>
      <c r="G103" s="44" t="str">
        <f t="shared" si="16"/>
        <v>56451.6582</v>
      </c>
      <c r="H103" s="45">
        <f t="shared" si="17"/>
        <v>21613</v>
      </c>
      <c r="I103" s="54" t="s">
        <v>728</v>
      </c>
      <c r="J103" s="55" t="s">
        <v>729</v>
      </c>
      <c r="K103" s="54" t="s">
        <v>730</v>
      </c>
      <c r="L103" s="54" t="s">
        <v>676</v>
      </c>
      <c r="M103" s="55" t="s">
        <v>478</v>
      </c>
      <c r="N103" s="55" t="s">
        <v>58</v>
      </c>
      <c r="O103" s="56" t="s">
        <v>369</v>
      </c>
      <c r="P103" s="56" t="s">
        <v>731</v>
      </c>
    </row>
    <row r="104" spans="1:16" ht="12.75" customHeight="1" thickBot="1" x14ac:dyDescent="0.25">
      <c r="A104" s="45" t="str">
        <f t="shared" si="12"/>
        <v> JAAVSO 42;426 </v>
      </c>
      <c r="B104" s="6" t="str">
        <f t="shared" si="13"/>
        <v>I</v>
      </c>
      <c r="C104" s="45">
        <f t="shared" si="14"/>
        <v>56753.845699999998</v>
      </c>
      <c r="D104" s="44" t="str">
        <f t="shared" si="15"/>
        <v>vis</v>
      </c>
      <c r="E104" s="53">
        <f>VLOOKUP(C104,'Active 1'!C$21:E$967,3,FALSE)</f>
        <v>22028.998305918656</v>
      </c>
      <c r="F104" s="6" t="s">
        <v>58</v>
      </c>
      <c r="G104" s="44" t="str">
        <f t="shared" si="16"/>
        <v>56753.8457</v>
      </c>
      <c r="H104" s="45">
        <f t="shared" si="17"/>
        <v>22029</v>
      </c>
      <c r="I104" s="54" t="s">
        <v>732</v>
      </c>
      <c r="J104" s="55" t="s">
        <v>733</v>
      </c>
      <c r="K104" s="54" t="s">
        <v>734</v>
      </c>
      <c r="L104" s="54" t="s">
        <v>735</v>
      </c>
      <c r="M104" s="55" t="s">
        <v>478</v>
      </c>
      <c r="N104" s="55" t="s">
        <v>58</v>
      </c>
      <c r="O104" s="56" t="s">
        <v>369</v>
      </c>
      <c r="P104" s="56" t="s">
        <v>736</v>
      </c>
    </row>
    <row r="105" spans="1:16" ht="12.75" customHeight="1" thickBot="1" x14ac:dyDescent="0.25">
      <c r="A105" s="45" t="str">
        <f t="shared" si="12"/>
        <v> VB 1.3.56 </v>
      </c>
      <c r="B105" s="6" t="str">
        <f t="shared" si="13"/>
        <v>I</v>
      </c>
      <c r="C105" s="45">
        <f t="shared" si="14"/>
        <v>20401.312999999998</v>
      </c>
      <c r="D105" s="44" t="str">
        <f t="shared" si="15"/>
        <v>vis</v>
      </c>
      <c r="E105" s="53">
        <f>VLOOKUP(C105,'Active 1'!C$21:E$967,3,FALSE)</f>
        <v>-28015.002517856959</v>
      </c>
      <c r="F105" s="6" t="s">
        <v>58</v>
      </c>
      <c r="G105" s="44" t="str">
        <f t="shared" si="16"/>
        <v>20401.313</v>
      </c>
      <c r="H105" s="45">
        <f t="shared" si="17"/>
        <v>-28015</v>
      </c>
      <c r="I105" s="54" t="s">
        <v>119</v>
      </c>
      <c r="J105" s="55" t="s">
        <v>120</v>
      </c>
      <c r="K105" s="54">
        <v>-28015</v>
      </c>
      <c r="L105" s="54" t="s">
        <v>121</v>
      </c>
      <c r="M105" s="55" t="s">
        <v>122</v>
      </c>
      <c r="N105" s="55"/>
      <c r="O105" s="56" t="s">
        <v>123</v>
      </c>
      <c r="P105" s="56" t="s">
        <v>124</v>
      </c>
    </row>
    <row r="106" spans="1:16" ht="12.75" customHeight="1" thickBot="1" x14ac:dyDescent="0.25">
      <c r="A106" s="45" t="str">
        <f t="shared" si="12"/>
        <v> AN 208.260 </v>
      </c>
      <c r="B106" s="6" t="str">
        <f t="shared" si="13"/>
        <v>I</v>
      </c>
      <c r="C106" s="45">
        <f t="shared" si="14"/>
        <v>21752.449000000001</v>
      </c>
      <c r="D106" s="44" t="str">
        <f t="shared" si="15"/>
        <v>vis</v>
      </c>
      <c r="E106" s="53">
        <f>VLOOKUP(C106,'Active 1'!C$21:E$967,3,FALSE)</f>
        <v>-26154.987655755398</v>
      </c>
      <c r="F106" s="6" t="s">
        <v>58</v>
      </c>
      <c r="G106" s="44" t="str">
        <f t="shared" si="16"/>
        <v>21752.449</v>
      </c>
      <c r="H106" s="45">
        <f t="shared" si="17"/>
        <v>-26155</v>
      </c>
      <c r="I106" s="54" t="s">
        <v>125</v>
      </c>
      <c r="J106" s="55" t="s">
        <v>126</v>
      </c>
      <c r="K106" s="54">
        <v>-26155</v>
      </c>
      <c r="L106" s="54" t="s">
        <v>127</v>
      </c>
      <c r="M106" s="55" t="s">
        <v>122</v>
      </c>
      <c r="N106" s="55"/>
      <c r="O106" s="56" t="s">
        <v>128</v>
      </c>
      <c r="P106" s="56" t="s">
        <v>129</v>
      </c>
    </row>
    <row r="107" spans="1:16" ht="12.75" customHeight="1" thickBot="1" x14ac:dyDescent="0.25">
      <c r="A107" s="45" t="str">
        <f t="shared" ref="A107:A138" si="18">P107</f>
        <v> AJ 39.85 </v>
      </c>
      <c r="B107" s="6" t="str">
        <f t="shared" ref="B107:B138" si="19">IF(H107=INT(H107),"I","II")</f>
        <v>I</v>
      </c>
      <c r="C107" s="45">
        <f t="shared" ref="C107:C138" si="20">1*G107</f>
        <v>26092.758000000002</v>
      </c>
      <c r="D107" s="44" t="str">
        <f t="shared" ref="D107:D138" si="21">VLOOKUP(F107,I$1:J$5,2,FALSE)</f>
        <v>vis</v>
      </c>
      <c r="E107" s="53">
        <f>VLOOKUP(C107,'Active 1'!C$21:E$967,3,FALSE)</f>
        <v>-20179.986437437514</v>
      </c>
      <c r="F107" s="6" t="s">
        <v>58</v>
      </c>
      <c r="G107" s="44" t="str">
        <f t="shared" ref="G107:G138" si="22">MID(I107,3,LEN(I107)-3)</f>
        <v>26092.758</v>
      </c>
      <c r="H107" s="45">
        <f t="shared" ref="H107:H138" si="23">1*K107</f>
        <v>-20180</v>
      </c>
      <c r="I107" s="54" t="s">
        <v>130</v>
      </c>
      <c r="J107" s="55" t="s">
        <v>131</v>
      </c>
      <c r="K107" s="54">
        <v>-20180</v>
      </c>
      <c r="L107" s="54" t="s">
        <v>132</v>
      </c>
      <c r="M107" s="55" t="s">
        <v>122</v>
      </c>
      <c r="N107" s="55"/>
      <c r="O107" s="56" t="s">
        <v>133</v>
      </c>
      <c r="P107" s="56" t="s">
        <v>134</v>
      </c>
    </row>
    <row r="108" spans="1:16" ht="12.75" customHeight="1" thickBot="1" x14ac:dyDescent="0.25">
      <c r="A108" s="45" t="str">
        <f t="shared" si="18"/>
        <v> AN 254.373 </v>
      </c>
      <c r="B108" s="6" t="str">
        <f t="shared" si="19"/>
        <v>I</v>
      </c>
      <c r="C108" s="45">
        <f t="shared" si="20"/>
        <v>27548.504000000001</v>
      </c>
      <c r="D108" s="44" t="str">
        <f t="shared" si="21"/>
        <v>vis</v>
      </c>
      <c r="E108" s="53">
        <f>VLOOKUP(C108,'Active 1'!C$21:E$967,3,FALSE)</f>
        <v>-18175.962271517208</v>
      </c>
      <c r="F108" s="6" t="s">
        <v>58</v>
      </c>
      <c r="G108" s="44" t="str">
        <f t="shared" si="22"/>
        <v>27548.504</v>
      </c>
      <c r="H108" s="45">
        <f t="shared" si="23"/>
        <v>-18176</v>
      </c>
      <c r="I108" s="54" t="s">
        <v>135</v>
      </c>
      <c r="J108" s="55" t="s">
        <v>136</v>
      </c>
      <c r="K108" s="54">
        <v>-18176</v>
      </c>
      <c r="L108" s="54" t="s">
        <v>137</v>
      </c>
      <c r="M108" s="55" t="s">
        <v>122</v>
      </c>
      <c r="N108" s="55"/>
      <c r="O108" s="56" t="s">
        <v>138</v>
      </c>
      <c r="P108" s="56" t="s">
        <v>139</v>
      </c>
    </row>
    <row r="109" spans="1:16" ht="12.75" customHeight="1" thickBot="1" x14ac:dyDescent="0.25">
      <c r="A109" s="45" t="str">
        <f t="shared" si="18"/>
        <v> AN 254.373 </v>
      </c>
      <c r="B109" s="6" t="str">
        <f t="shared" si="19"/>
        <v>I</v>
      </c>
      <c r="C109" s="45">
        <f t="shared" si="20"/>
        <v>27564.46</v>
      </c>
      <c r="D109" s="44" t="str">
        <f t="shared" si="21"/>
        <v>vis</v>
      </c>
      <c r="E109" s="53">
        <f>VLOOKUP(C109,'Active 1'!C$21:E$967,3,FALSE)</f>
        <v>-18153.996757209479</v>
      </c>
      <c r="F109" s="6" t="s">
        <v>58</v>
      </c>
      <c r="G109" s="44" t="str">
        <f t="shared" si="22"/>
        <v>27564.460</v>
      </c>
      <c r="H109" s="45">
        <f t="shared" si="23"/>
        <v>-18154</v>
      </c>
      <c r="I109" s="54" t="s">
        <v>140</v>
      </c>
      <c r="J109" s="55" t="s">
        <v>141</v>
      </c>
      <c r="K109" s="54">
        <v>-18154</v>
      </c>
      <c r="L109" s="54" t="s">
        <v>142</v>
      </c>
      <c r="M109" s="55" t="s">
        <v>122</v>
      </c>
      <c r="N109" s="55"/>
      <c r="O109" s="56" t="s">
        <v>138</v>
      </c>
      <c r="P109" s="56" t="s">
        <v>139</v>
      </c>
    </row>
    <row r="110" spans="1:16" ht="12.75" customHeight="1" thickBot="1" x14ac:dyDescent="0.25">
      <c r="A110" s="45" t="str">
        <f t="shared" si="18"/>
        <v> AN 254.373 </v>
      </c>
      <c r="B110" s="6" t="str">
        <f t="shared" si="19"/>
        <v>I</v>
      </c>
      <c r="C110" s="45">
        <f t="shared" si="20"/>
        <v>27567.375</v>
      </c>
      <c r="D110" s="44" t="str">
        <f t="shared" si="21"/>
        <v>vis</v>
      </c>
      <c r="E110" s="53">
        <f>VLOOKUP(C110,'Active 1'!C$21:E$967,3,FALSE)</f>
        <v>-18149.983879658274</v>
      </c>
      <c r="F110" s="6" t="s">
        <v>58</v>
      </c>
      <c r="G110" s="44" t="str">
        <f t="shared" si="22"/>
        <v>27567.375</v>
      </c>
      <c r="H110" s="45">
        <f t="shared" si="23"/>
        <v>-18150</v>
      </c>
      <c r="I110" s="54" t="s">
        <v>143</v>
      </c>
      <c r="J110" s="55" t="s">
        <v>144</v>
      </c>
      <c r="K110" s="54">
        <v>-18150</v>
      </c>
      <c r="L110" s="54" t="s">
        <v>145</v>
      </c>
      <c r="M110" s="55" t="s">
        <v>122</v>
      </c>
      <c r="N110" s="55"/>
      <c r="O110" s="56" t="s">
        <v>138</v>
      </c>
      <c r="P110" s="56" t="s">
        <v>139</v>
      </c>
    </row>
    <row r="111" spans="1:16" ht="12.75" customHeight="1" thickBot="1" x14ac:dyDescent="0.25">
      <c r="A111" s="45" t="str">
        <f t="shared" si="18"/>
        <v> AN 254.373 </v>
      </c>
      <c r="B111" s="6" t="str">
        <f t="shared" si="19"/>
        <v>I</v>
      </c>
      <c r="C111" s="45">
        <f t="shared" si="20"/>
        <v>27580.444</v>
      </c>
      <c r="D111" s="44" t="str">
        <f t="shared" si="21"/>
        <v>vis</v>
      </c>
      <c r="E111" s="53">
        <f>VLOOKUP(C111,'Active 1'!C$21:E$967,3,FALSE)</f>
        <v>-18131.992697251168</v>
      </c>
      <c r="F111" s="6" t="s">
        <v>58</v>
      </c>
      <c r="G111" s="44" t="str">
        <f t="shared" si="22"/>
        <v>27580.444</v>
      </c>
      <c r="H111" s="45">
        <f t="shared" si="23"/>
        <v>-18132</v>
      </c>
      <c r="I111" s="54" t="s">
        <v>146</v>
      </c>
      <c r="J111" s="55" t="s">
        <v>147</v>
      </c>
      <c r="K111" s="54">
        <v>-18132</v>
      </c>
      <c r="L111" s="54" t="s">
        <v>148</v>
      </c>
      <c r="M111" s="55" t="s">
        <v>122</v>
      </c>
      <c r="N111" s="55"/>
      <c r="O111" s="56" t="s">
        <v>138</v>
      </c>
      <c r="P111" s="56" t="s">
        <v>139</v>
      </c>
    </row>
    <row r="112" spans="1:16" ht="12.75" customHeight="1" thickBot="1" x14ac:dyDescent="0.25">
      <c r="A112" s="45" t="str">
        <f t="shared" si="18"/>
        <v> AN 254.373 </v>
      </c>
      <c r="B112" s="6" t="str">
        <f t="shared" si="19"/>
        <v>I</v>
      </c>
      <c r="C112" s="45">
        <f t="shared" si="20"/>
        <v>27628.373</v>
      </c>
      <c r="D112" s="44" t="str">
        <f t="shared" si="21"/>
        <v>vis</v>
      </c>
      <c r="E112" s="53">
        <f>VLOOKUP(C112,'Active 1'!C$21:E$967,3,FALSE)</f>
        <v>-18066.012179874928</v>
      </c>
      <c r="F112" s="6" t="s">
        <v>58</v>
      </c>
      <c r="G112" s="44" t="str">
        <f t="shared" si="22"/>
        <v>27628.373</v>
      </c>
      <c r="H112" s="45">
        <f t="shared" si="23"/>
        <v>-18066</v>
      </c>
      <c r="I112" s="54" t="s">
        <v>149</v>
      </c>
      <c r="J112" s="55" t="s">
        <v>150</v>
      </c>
      <c r="K112" s="54">
        <v>-18066</v>
      </c>
      <c r="L112" s="54" t="s">
        <v>151</v>
      </c>
      <c r="M112" s="55" t="s">
        <v>122</v>
      </c>
      <c r="N112" s="55"/>
      <c r="O112" s="56" t="s">
        <v>138</v>
      </c>
      <c r="P112" s="56" t="s">
        <v>139</v>
      </c>
    </row>
    <row r="113" spans="1:16" ht="12.75" customHeight="1" thickBot="1" x14ac:dyDescent="0.25">
      <c r="A113" s="45" t="str">
        <f t="shared" si="18"/>
        <v> AN 254.373 </v>
      </c>
      <c r="B113" s="6" t="str">
        <f t="shared" si="19"/>
        <v>I</v>
      </c>
      <c r="C113" s="45">
        <f t="shared" si="20"/>
        <v>27636.367999999999</v>
      </c>
      <c r="D113" s="44" t="str">
        <f t="shared" si="21"/>
        <v>vis</v>
      </c>
      <c r="E113" s="53">
        <f>VLOOKUP(C113,'Active 1'!C$21:E$967,3,FALSE)</f>
        <v>-18055.006020004639</v>
      </c>
      <c r="F113" s="6" t="s">
        <v>58</v>
      </c>
      <c r="G113" s="44" t="str">
        <f t="shared" si="22"/>
        <v>27636.368</v>
      </c>
      <c r="H113" s="45">
        <f t="shared" si="23"/>
        <v>-18055</v>
      </c>
      <c r="I113" s="54" t="s">
        <v>152</v>
      </c>
      <c r="J113" s="55" t="s">
        <v>153</v>
      </c>
      <c r="K113" s="54">
        <v>-18055</v>
      </c>
      <c r="L113" s="54" t="s">
        <v>154</v>
      </c>
      <c r="M113" s="55" t="s">
        <v>122</v>
      </c>
      <c r="N113" s="55"/>
      <c r="O113" s="56" t="s">
        <v>138</v>
      </c>
      <c r="P113" s="56" t="s">
        <v>139</v>
      </c>
    </row>
    <row r="114" spans="1:16" ht="12.75" customHeight="1" thickBot="1" x14ac:dyDescent="0.25">
      <c r="A114" s="45" t="str">
        <f t="shared" si="18"/>
        <v> AN 254.373 </v>
      </c>
      <c r="B114" s="6" t="str">
        <f t="shared" si="19"/>
        <v>I</v>
      </c>
      <c r="C114" s="45">
        <f t="shared" si="20"/>
        <v>27652.348999999998</v>
      </c>
      <c r="D114" s="44" t="str">
        <f t="shared" si="21"/>
        <v>vis</v>
      </c>
      <c r="E114" s="53">
        <f>VLOOKUP(C114,'Active 1'!C$21:E$967,3,FALSE)</f>
        <v>-18033.006089937466</v>
      </c>
      <c r="F114" s="6" t="s">
        <v>58</v>
      </c>
      <c r="G114" s="44" t="str">
        <f t="shared" si="22"/>
        <v>27652.349</v>
      </c>
      <c r="H114" s="45">
        <f t="shared" si="23"/>
        <v>-18033</v>
      </c>
      <c r="I114" s="54" t="s">
        <v>155</v>
      </c>
      <c r="J114" s="55" t="s">
        <v>156</v>
      </c>
      <c r="K114" s="54">
        <v>-18033</v>
      </c>
      <c r="L114" s="54" t="s">
        <v>154</v>
      </c>
      <c r="M114" s="55" t="s">
        <v>122</v>
      </c>
      <c r="N114" s="55"/>
      <c r="O114" s="56" t="s">
        <v>138</v>
      </c>
      <c r="P114" s="56" t="s">
        <v>139</v>
      </c>
    </row>
    <row r="115" spans="1:16" ht="12.75" customHeight="1" thickBot="1" x14ac:dyDescent="0.25">
      <c r="A115" s="45" t="str">
        <f t="shared" si="18"/>
        <v> AN 254.373 </v>
      </c>
      <c r="B115" s="6" t="str">
        <f t="shared" si="19"/>
        <v>I</v>
      </c>
      <c r="C115" s="45">
        <f t="shared" si="20"/>
        <v>27697.395</v>
      </c>
      <c r="D115" s="44" t="str">
        <f t="shared" si="21"/>
        <v>vis</v>
      </c>
      <c r="E115" s="53">
        <f>VLOOKUP(C115,'Active 1'!C$21:E$967,3,FALSE)</f>
        <v>-17970.994397940336</v>
      </c>
      <c r="F115" s="6" t="s">
        <v>58</v>
      </c>
      <c r="G115" s="44" t="str">
        <f t="shared" si="22"/>
        <v>27697.395</v>
      </c>
      <c r="H115" s="45">
        <f t="shared" si="23"/>
        <v>-17971</v>
      </c>
      <c r="I115" s="54" t="s">
        <v>157</v>
      </c>
      <c r="J115" s="55" t="s">
        <v>158</v>
      </c>
      <c r="K115" s="54">
        <v>-17971</v>
      </c>
      <c r="L115" s="54" t="s">
        <v>159</v>
      </c>
      <c r="M115" s="55" t="s">
        <v>122</v>
      </c>
      <c r="N115" s="55"/>
      <c r="O115" s="56" t="s">
        <v>138</v>
      </c>
      <c r="P115" s="56" t="s">
        <v>139</v>
      </c>
    </row>
    <row r="116" spans="1:16" ht="12.75" customHeight="1" thickBot="1" x14ac:dyDescent="0.25">
      <c r="A116" s="45" t="str">
        <f t="shared" si="18"/>
        <v> AN 254.373 </v>
      </c>
      <c r="B116" s="6" t="str">
        <f t="shared" si="19"/>
        <v>I</v>
      </c>
      <c r="C116" s="45">
        <f t="shared" si="20"/>
        <v>27708.3</v>
      </c>
      <c r="D116" s="44" t="str">
        <f t="shared" si="21"/>
        <v>vis</v>
      </c>
      <c r="E116" s="53">
        <f>VLOOKUP(C116,'Active 1'!C$21:E$967,3,FALSE)</f>
        <v>-17955.982243670733</v>
      </c>
      <c r="F116" s="6" t="s">
        <v>58</v>
      </c>
      <c r="G116" s="44" t="str">
        <f t="shared" si="22"/>
        <v>27708.300</v>
      </c>
      <c r="H116" s="45">
        <f t="shared" si="23"/>
        <v>-17956</v>
      </c>
      <c r="I116" s="54" t="s">
        <v>160</v>
      </c>
      <c r="J116" s="55" t="s">
        <v>161</v>
      </c>
      <c r="K116" s="54">
        <v>-17956</v>
      </c>
      <c r="L116" s="54" t="s">
        <v>162</v>
      </c>
      <c r="M116" s="55" t="s">
        <v>122</v>
      </c>
      <c r="N116" s="55"/>
      <c r="O116" s="56" t="s">
        <v>138</v>
      </c>
      <c r="P116" s="56" t="s">
        <v>139</v>
      </c>
    </row>
    <row r="117" spans="1:16" ht="12.75" customHeight="1" thickBot="1" x14ac:dyDescent="0.25">
      <c r="A117" s="45" t="str">
        <f t="shared" si="18"/>
        <v> AN 266.17 </v>
      </c>
      <c r="B117" s="6" t="str">
        <f t="shared" si="19"/>
        <v>I</v>
      </c>
      <c r="C117" s="45">
        <f t="shared" si="20"/>
        <v>28286.506000000001</v>
      </c>
      <c r="D117" s="44" t="str">
        <f t="shared" si="21"/>
        <v>vis</v>
      </c>
      <c r="E117" s="53">
        <f>VLOOKUP(C117,'Active 1'!C$21:E$967,3,FALSE)</f>
        <v>-17160.006299460605</v>
      </c>
      <c r="F117" s="6" t="s">
        <v>58</v>
      </c>
      <c r="G117" s="44" t="str">
        <f t="shared" si="22"/>
        <v>28286.506</v>
      </c>
      <c r="H117" s="45">
        <f t="shared" si="23"/>
        <v>-17160</v>
      </c>
      <c r="I117" s="54" t="s">
        <v>163</v>
      </c>
      <c r="J117" s="55" t="s">
        <v>164</v>
      </c>
      <c r="K117" s="54">
        <v>-17160</v>
      </c>
      <c r="L117" s="54" t="s">
        <v>165</v>
      </c>
      <c r="M117" s="55" t="s">
        <v>122</v>
      </c>
      <c r="N117" s="55"/>
      <c r="O117" s="56" t="s">
        <v>138</v>
      </c>
      <c r="P117" s="56" t="s">
        <v>166</v>
      </c>
    </row>
    <row r="118" spans="1:16" ht="12.75" customHeight="1" thickBot="1" x14ac:dyDescent="0.25">
      <c r="A118" s="45" t="str">
        <f t="shared" si="18"/>
        <v> AN 266.17 </v>
      </c>
      <c r="B118" s="6" t="str">
        <f t="shared" si="19"/>
        <v>I</v>
      </c>
      <c r="C118" s="45">
        <f t="shared" si="20"/>
        <v>28313.396000000001</v>
      </c>
      <c r="D118" s="44" t="str">
        <f t="shared" si="21"/>
        <v>vis</v>
      </c>
      <c r="E118" s="53">
        <f>VLOOKUP(C118,'Active 1'!C$21:E$967,3,FALSE)</f>
        <v>-17122.988708602312</v>
      </c>
      <c r="F118" s="6" t="s">
        <v>58</v>
      </c>
      <c r="G118" s="44" t="str">
        <f t="shared" si="22"/>
        <v>28313.396</v>
      </c>
      <c r="H118" s="45">
        <f t="shared" si="23"/>
        <v>-17123</v>
      </c>
      <c r="I118" s="54" t="s">
        <v>167</v>
      </c>
      <c r="J118" s="55" t="s">
        <v>168</v>
      </c>
      <c r="K118" s="54">
        <v>-17123</v>
      </c>
      <c r="L118" s="54" t="s">
        <v>169</v>
      </c>
      <c r="M118" s="55" t="s">
        <v>122</v>
      </c>
      <c r="N118" s="55"/>
      <c r="O118" s="56" t="s">
        <v>138</v>
      </c>
      <c r="P118" s="56" t="s">
        <v>166</v>
      </c>
    </row>
    <row r="119" spans="1:16" ht="12.75" customHeight="1" thickBot="1" x14ac:dyDescent="0.25">
      <c r="A119" s="45" t="str">
        <f t="shared" si="18"/>
        <v> AN 266.17 </v>
      </c>
      <c r="B119" s="6" t="str">
        <f t="shared" si="19"/>
        <v>I</v>
      </c>
      <c r="C119" s="45">
        <f t="shared" si="20"/>
        <v>28366.415000000001</v>
      </c>
      <c r="D119" s="44" t="str">
        <f t="shared" si="21"/>
        <v>vis</v>
      </c>
      <c r="E119" s="53">
        <f>VLOOKUP(C119,'Active 1'!C$21:E$967,3,FALSE)</f>
        <v>-17050.001142603211</v>
      </c>
      <c r="F119" s="6" t="s">
        <v>58</v>
      </c>
      <c r="G119" s="44" t="str">
        <f t="shared" si="22"/>
        <v>28366.415</v>
      </c>
      <c r="H119" s="45">
        <f t="shared" si="23"/>
        <v>-17050</v>
      </c>
      <c r="I119" s="54" t="s">
        <v>170</v>
      </c>
      <c r="J119" s="55" t="s">
        <v>171</v>
      </c>
      <c r="K119" s="54">
        <v>-17050</v>
      </c>
      <c r="L119" s="54" t="s">
        <v>172</v>
      </c>
      <c r="M119" s="55" t="s">
        <v>122</v>
      </c>
      <c r="N119" s="55"/>
      <c r="O119" s="56" t="s">
        <v>138</v>
      </c>
      <c r="P119" s="56" t="s">
        <v>166</v>
      </c>
    </row>
    <row r="120" spans="1:16" ht="12.75" customHeight="1" thickBot="1" x14ac:dyDescent="0.25">
      <c r="A120" s="45" t="str">
        <f t="shared" si="18"/>
        <v> AN 266.17 </v>
      </c>
      <c r="B120" s="6" t="str">
        <f t="shared" si="19"/>
        <v>I</v>
      </c>
      <c r="C120" s="45">
        <f t="shared" si="20"/>
        <v>28374.404999999999</v>
      </c>
      <c r="D120" s="44" t="str">
        <f t="shared" si="21"/>
        <v>vis</v>
      </c>
      <c r="E120" s="53">
        <f>VLOOKUP(C120,'Active 1'!C$21:E$967,3,FALSE)</f>
        <v>-17039.001865884813</v>
      </c>
      <c r="F120" s="6" t="s">
        <v>58</v>
      </c>
      <c r="G120" s="44" t="str">
        <f t="shared" si="22"/>
        <v>28374.405</v>
      </c>
      <c r="H120" s="45">
        <f t="shared" si="23"/>
        <v>-17039</v>
      </c>
      <c r="I120" s="54" t="s">
        <v>173</v>
      </c>
      <c r="J120" s="55" t="s">
        <v>174</v>
      </c>
      <c r="K120" s="54">
        <v>-17039</v>
      </c>
      <c r="L120" s="54" t="s">
        <v>172</v>
      </c>
      <c r="M120" s="55" t="s">
        <v>122</v>
      </c>
      <c r="N120" s="55"/>
      <c r="O120" s="56" t="s">
        <v>138</v>
      </c>
      <c r="P120" s="56" t="s">
        <v>166</v>
      </c>
    </row>
    <row r="121" spans="1:16" ht="12.75" customHeight="1" thickBot="1" x14ac:dyDescent="0.25">
      <c r="A121" s="45" t="str">
        <f t="shared" si="18"/>
        <v> AN 266.17 </v>
      </c>
      <c r="B121" s="6" t="str">
        <f t="shared" si="19"/>
        <v>I</v>
      </c>
      <c r="C121" s="45">
        <f t="shared" si="20"/>
        <v>28390.382000000001</v>
      </c>
      <c r="D121" s="44" t="str">
        <f t="shared" si="21"/>
        <v>vis</v>
      </c>
      <c r="E121" s="53">
        <f>VLOOKUP(C121,'Active 1'!C$21:E$967,3,FALSE)</f>
        <v>-17017.007442339142</v>
      </c>
      <c r="F121" s="6" t="s">
        <v>58</v>
      </c>
      <c r="G121" s="44" t="str">
        <f t="shared" si="22"/>
        <v>28390.382</v>
      </c>
      <c r="H121" s="45">
        <f t="shared" si="23"/>
        <v>-17017</v>
      </c>
      <c r="I121" s="54" t="s">
        <v>175</v>
      </c>
      <c r="J121" s="55" t="s">
        <v>176</v>
      </c>
      <c r="K121" s="54">
        <v>-17017</v>
      </c>
      <c r="L121" s="54" t="s">
        <v>165</v>
      </c>
      <c r="M121" s="55" t="s">
        <v>122</v>
      </c>
      <c r="N121" s="55"/>
      <c r="O121" s="56" t="s">
        <v>138</v>
      </c>
      <c r="P121" s="56" t="s">
        <v>166</v>
      </c>
    </row>
    <row r="122" spans="1:16" ht="12.75" customHeight="1" thickBot="1" x14ac:dyDescent="0.25">
      <c r="A122" s="45" t="str">
        <f t="shared" si="18"/>
        <v> AN 266.17 </v>
      </c>
      <c r="B122" s="6" t="str">
        <f t="shared" si="19"/>
        <v>I</v>
      </c>
      <c r="C122" s="45">
        <f t="shared" si="20"/>
        <v>28398.382000000001</v>
      </c>
      <c r="D122" s="44" t="str">
        <f t="shared" si="21"/>
        <v>vis</v>
      </c>
      <c r="E122" s="53">
        <f>VLOOKUP(C122,'Active 1'!C$21:E$967,3,FALSE)</f>
        <v>-17005.994399316965</v>
      </c>
      <c r="F122" s="6" t="s">
        <v>58</v>
      </c>
      <c r="G122" s="44" t="str">
        <f t="shared" si="22"/>
        <v>28398.382</v>
      </c>
      <c r="H122" s="45">
        <f t="shared" si="23"/>
        <v>-17006</v>
      </c>
      <c r="I122" s="54" t="s">
        <v>177</v>
      </c>
      <c r="J122" s="55" t="s">
        <v>178</v>
      </c>
      <c r="K122" s="54">
        <v>-17006</v>
      </c>
      <c r="L122" s="54" t="s">
        <v>159</v>
      </c>
      <c r="M122" s="55" t="s">
        <v>122</v>
      </c>
      <c r="N122" s="55"/>
      <c r="O122" s="56" t="s">
        <v>138</v>
      </c>
      <c r="P122" s="56" t="s">
        <v>166</v>
      </c>
    </row>
    <row r="123" spans="1:16" ht="12.75" customHeight="1" thickBot="1" x14ac:dyDescent="0.25">
      <c r="A123" s="45" t="str">
        <f t="shared" si="18"/>
        <v> AN 266.17 </v>
      </c>
      <c r="B123" s="6" t="str">
        <f t="shared" si="19"/>
        <v>I</v>
      </c>
      <c r="C123" s="45">
        <f t="shared" si="20"/>
        <v>28430.329000000002</v>
      </c>
      <c r="D123" s="44" t="str">
        <f t="shared" si="21"/>
        <v>vis</v>
      </c>
      <c r="E123" s="53">
        <f>VLOOKUP(C123,'Active 1'!C$21:E$967,3,FALSE)</f>
        <v>-16962.015188638277</v>
      </c>
      <c r="F123" s="6" t="s">
        <v>58</v>
      </c>
      <c r="G123" s="44" t="str">
        <f t="shared" si="22"/>
        <v>28430.329</v>
      </c>
      <c r="H123" s="45">
        <f t="shared" si="23"/>
        <v>-16962</v>
      </c>
      <c r="I123" s="54" t="s">
        <v>179</v>
      </c>
      <c r="J123" s="55" t="s">
        <v>180</v>
      </c>
      <c r="K123" s="54">
        <v>-16962</v>
      </c>
      <c r="L123" s="54" t="s">
        <v>181</v>
      </c>
      <c r="M123" s="55" t="s">
        <v>122</v>
      </c>
      <c r="N123" s="55"/>
      <c r="O123" s="56" t="s">
        <v>138</v>
      </c>
      <c r="P123" s="56" t="s">
        <v>166</v>
      </c>
    </row>
    <row r="124" spans="1:16" ht="12.75" customHeight="1" thickBot="1" x14ac:dyDescent="0.25">
      <c r="A124" s="45" t="str">
        <f t="shared" si="18"/>
        <v> AN 266.18 </v>
      </c>
      <c r="B124" s="6" t="str">
        <f t="shared" si="19"/>
        <v>I</v>
      </c>
      <c r="C124" s="45">
        <f t="shared" si="20"/>
        <v>28454.326000000001</v>
      </c>
      <c r="D124" s="44" t="str">
        <f t="shared" si="21"/>
        <v>vis</v>
      </c>
      <c r="E124" s="53">
        <f>VLOOKUP(C124,'Active 1'!C$21:E$967,3,FALSE)</f>
        <v>-16928.98018946288</v>
      </c>
      <c r="F124" s="6" t="s">
        <v>58</v>
      </c>
      <c r="G124" s="44" t="str">
        <f t="shared" si="22"/>
        <v>28454.326</v>
      </c>
      <c r="H124" s="45">
        <f t="shared" si="23"/>
        <v>-16929</v>
      </c>
      <c r="I124" s="54" t="s">
        <v>182</v>
      </c>
      <c r="J124" s="55" t="s">
        <v>183</v>
      </c>
      <c r="K124" s="54">
        <v>-16929</v>
      </c>
      <c r="L124" s="54" t="s">
        <v>184</v>
      </c>
      <c r="M124" s="55" t="s">
        <v>122</v>
      </c>
      <c r="N124" s="55"/>
      <c r="O124" s="56" t="s">
        <v>138</v>
      </c>
      <c r="P124" s="56" t="s">
        <v>185</v>
      </c>
    </row>
    <row r="125" spans="1:16" ht="12.75" customHeight="1" thickBot="1" x14ac:dyDescent="0.25">
      <c r="A125" s="45" t="str">
        <f t="shared" si="18"/>
        <v> AN 266.18 </v>
      </c>
      <c r="B125" s="6" t="str">
        <f t="shared" si="19"/>
        <v>I</v>
      </c>
      <c r="C125" s="45">
        <f t="shared" si="20"/>
        <v>28457.214</v>
      </c>
      <c r="D125" s="44" t="str">
        <f t="shared" si="21"/>
        <v>vis</v>
      </c>
      <c r="E125" s="53">
        <f>VLOOKUP(C125,'Active 1'!C$21:E$967,3,FALSE)</f>
        <v>-16925.004480931875</v>
      </c>
      <c r="F125" s="6" t="s">
        <v>58</v>
      </c>
      <c r="G125" s="44" t="str">
        <f t="shared" si="22"/>
        <v>28457.214</v>
      </c>
      <c r="H125" s="45">
        <f t="shared" si="23"/>
        <v>-16925</v>
      </c>
      <c r="I125" s="54" t="s">
        <v>186</v>
      </c>
      <c r="J125" s="55" t="s">
        <v>187</v>
      </c>
      <c r="K125" s="54">
        <v>-16925</v>
      </c>
      <c r="L125" s="54" t="s">
        <v>115</v>
      </c>
      <c r="M125" s="55" t="s">
        <v>122</v>
      </c>
      <c r="N125" s="55"/>
      <c r="O125" s="56" t="s">
        <v>138</v>
      </c>
      <c r="P125" s="56" t="s">
        <v>185</v>
      </c>
    </row>
    <row r="126" spans="1:16" ht="12.75" customHeight="1" thickBot="1" x14ac:dyDescent="0.25">
      <c r="A126" s="45" t="str">
        <f t="shared" si="18"/>
        <v> AN 266.18 </v>
      </c>
      <c r="B126" s="6" t="str">
        <f t="shared" si="19"/>
        <v>I</v>
      </c>
      <c r="C126" s="45">
        <f t="shared" si="20"/>
        <v>28634.457999999999</v>
      </c>
      <c r="D126" s="44" t="str">
        <f t="shared" si="21"/>
        <v>vis</v>
      </c>
      <c r="E126" s="53">
        <f>VLOOKUP(C126,'Active 1'!C$21:E$967,3,FALSE)</f>
        <v>-16681.005006254029</v>
      </c>
      <c r="F126" s="6" t="s">
        <v>58</v>
      </c>
      <c r="G126" s="44" t="str">
        <f t="shared" si="22"/>
        <v>28634.458</v>
      </c>
      <c r="H126" s="45">
        <f t="shared" si="23"/>
        <v>-16681</v>
      </c>
      <c r="I126" s="54" t="s">
        <v>188</v>
      </c>
      <c r="J126" s="55" t="s">
        <v>189</v>
      </c>
      <c r="K126" s="54">
        <v>-16681</v>
      </c>
      <c r="L126" s="54" t="s">
        <v>154</v>
      </c>
      <c r="M126" s="55" t="s">
        <v>122</v>
      </c>
      <c r="N126" s="55"/>
      <c r="O126" s="56" t="s">
        <v>138</v>
      </c>
      <c r="P126" s="56" t="s">
        <v>185</v>
      </c>
    </row>
    <row r="127" spans="1:16" ht="12.75" customHeight="1" thickBot="1" x14ac:dyDescent="0.25">
      <c r="A127" s="45" t="str">
        <f t="shared" si="18"/>
        <v> AN 266.18 </v>
      </c>
      <c r="B127" s="6" t="str">
        <f t="shared" si="19"/>
        <v>I</v>
      </c>
      <c r="C127" s="45">
        <f t="shared" si="20"/>
        <v>28661.338</v>
      </c>
      <c r="D127" s="44" t="str">
        <f t="shared" si="21"/>
        <v>vis</v>
      </c>
      <c r="E127" s="53">
        <f>VLOOKUP(C127,'Active 1'!C$21:E$967,3,FALSE)</f>
        <v>-16644.001181699514</v>
      </c>
      <c r="F127" s="6" t="s">
        <v>58</v>
      </c>
      <c r="G127" s="44" t="str">
        <f t="shared" si="22"/>
        <v>28661.338</v>
      </c>
      <c r="H127" s="45">
        <f t="shared" si="23"/>
        <v>-16644</v>
      </c>
      <c r="I127" s="54" t="s">
        <v>190</v>
      </c>
      <c r="J127" s="55" t="s">
        <v>191</v>
      </c>
      <c r="K127" s="54">
        <v>-16644</v>
      </c>
      <c r="L127" s="54" t="s">
        <v>172</v>
      </c>
      <c r="M127" s="55" t="s">
        <v>122</v>
      </c>
      <c r="N127" s="55"/>
      <c r="O127" s="56" t="s">
        <v>138</v>
      </c>
      <c r="P127" s="56" t="s">
        <v>185</v>
      </c>
    </row>
    <row r="128" spans="1:16" ht="12.75" customHeight="1" thickBot="1" x14ac:dyDescent="0.25">
      <c r="A128" s="45" t="str">
        <f t="shared" si="18"/>
        <v> AN 266.18 </v>
      </c>
      <c r="B128" s="6" t="str">
        <f t="shared" si="19"/>
        <v>I</v>
      </c>
      <c r="C128" s="45">
        <f t="shared" si="20"/>
        <v>28671.489000000001</v>
      </c>
      <c r="D128" s="44" t="str">
        <f t="shared" si="21"/>
        <v>vis</v>
      </c>
      <c r="E128" s="53">
        <f>VLOOKUP(C128,'Active 1'!C$21:E$967,3,FALSE)</f>
        <v>-16630.027006734745</v>
      </c>
      <c r="F128" s="6" t="s">
        <v>58</v>
      </c>
      <c r="G128" s="44" t="str">
        <f t="shared" si="22"/>
        <v>28671.489</v>
      </c>
      <c r="H128" s="45">
        <f t="shared" si="23"/>
        <v>-16630</v>
      </c>
      <c r="I128" s="54" t="s">
        <v>192</v>
      </c>
      <c r="J128" s="55" t="s">
        <v>193</v>
      </c>
      <c r="K128" s="54">
        <v>-16630</v>
      </c>
      <c r="L128" s="54" t="s">
        <v>194</v>
      </c>
      <c r="M128" s="55" t="s">
        <v>122</v>
      </c>
      <c r="N128" s="55"/>
      <c r="O128" s="56" t="s">
        <v>138</v>
      </c>
      <c r="P128" s="56" t="s">
        <v>185</v>
      </c>
    </row>
    <row r="129" spans="1:16" ht="12.75" customHeight="1" thickBot="1" x14ac:dyDescent="0.25">
      <c r="A129" s="45" t="str">
        <f t="shared" si="18"/>
        <v> AN 266.18 </v>
      </c>
      <c r="B129" s="6" t="str">
        <f t="shared" si="19"/>
        <v>I</v>
      </c>
      <c r="C129" s="45">
        <f t="shared" si="20"/>
        <v>28690.399000000001</v>
      </c>
      <c r="D129" s="44" t="str">
        <f t="shared" si="21"/>
        <v>vis</v>
      </c>
      <c r="E129" s="53">
        <f>VLOOKUP(C129,'Active 1'!C$21:E$967,3,FALSE)</f>
        <v>-16603.994926291074</v>
      </c>
      <c r="F129" s="6" t="s">
        <v>58</v>
      </c>
      <c r="G129" s="44" t="str">
        <f t="shared" si="22"/>
        <v>28690.399</v>
      </c>
      <c r="H129" s="45">
        <f t="shared" si="23"/>
        <v>-16604</v>
      </c>
      <c r="I129" s="54" t="s">
        <v>195</v>
      </c>
      <c r="J129" s="55" t="s">
        <v>196</v>
      </c>
      <c r="K129" s="54">
        <v>-16604</v>
      </c>
      <c r="L129" s="54" t="s">
        <v>159</v>
      </c>
      <c r="M129" s="55" t="s">
        <v>122</v>
      </c>
      <c r="N129" s="55"/>
      <c r="O129" s="56" t="s">
        <v>138</v>
      </c>
      <c r="P129" s="56" t="s">
        <v>185</v>
      </c>
    </row>
    <row r="130" spans="1:16" ht="12.75" customHeight="1" thickBot="1" x14ac:dyDescent="0.25">
      <c r="A130" s="45" t="str">
        <f t="shared" si="18"/>
        <v> AN 266.18 </v>
      </c>
      <c r="B130" s="6" t="str">
        <f t="shared" si="19"/>
        <v>I</v>
      </c>
      <c r="C130" s="45">
        <f t="shared" si="20"/>
        <v>28695.485000000001</v>
      </c>
      <c r="D130" s="44" t="str">
        <f t="shared" si="21"/>
        <v>vis</v>
      </c>
      <c r="E130" s="53">
        <f>VLOOKUP(C130,'Active 1'!C$21:E$967,3,FALSE)</f>
        <v>-16596.993384189725</v>
      </c>
      <c r="F130" s="6" t="s">
        <v>58</v>
      </c>
      <c r="G130" s="44" t="str">
        <f t="shared" si="22"/>
        <v>28695.485</v>
      </c>
      <c r="H130" s="45">
        <f t="shared" si="23"/>
        <v>-16597</v>
      </c>
      <c r="I130" s="54" t="s">
        <v>197</v>
      </c>
      <c r="J130" s="55" t="s">
        <v>198</v>
      </c>
      <c r="K130" s="54">
        <v>-16597</v>
      </c>
      <c r="L130" s="54" t="s">
        <v>148</v>
      </c>
      <c r="M130" s="55" t="s">
        <v>122</v>
      </c>
      <c r="N130" s="55"/>
      <c r="O130" s="56" t="s">
        <v>138</v>
      </c>
      <c r="P130" s="56" t="s">
        <v>185</v>
      </c>
    </row>
    <row r="131" spans="1:16" ht="12.75" customHeight="1" thickBot="1" x14ac:dyDescent="0.25">
      <c r="A131" s="45" t="str">
        <f t="shared" si="18"/>
        <v> AN 266.18 </v>
      </c>
      <c r="B131" s="6" t="str">
        <f t="shared" si="19"/>
        <v>I</v>
      </c>
      <c r="C131" s="45">
        <f t="shared" si="20"/>
        <v>28698.392</v>
      </c>
      <c r="D131" s="44" t="str">
        <f t="shared" si="21"/>
        <v>vis</v>
      </c>
      <c r="E131" s="53">
        <f>VLOOKUP(C131,'Active 1'!C$21:E$967,3,FALSE)</f>
        <v>-16592.991519681542</v>
      </c>
      <c r="F131" s="6" t="s">
        <v>58</v>
      </c>
      <c r="G131" s="44" t="str">
        <f t="shared" si="22"/>
        <v>28698.392</v>
      </c>
      <c r="H131" s="45">
        <f t="shared" si="23"/>
        <v>-16593</v>
      </c>
      <c r="I131" s="54" t="s">
        <v>199</v>
      </c>
      <c r="J131" s="55" t="s">
        <v>200</v>
      </c>
      <c r="K131" s="54">
        <v>-16593</v>
      </c>
      <c r="L131" s="54" t="s">
        <v>201</v>
      </c>
      <c r="M131" s="55" t="s">
        <v>122</v>
      </c>
      <c r="N131" s="55"/>
      <c r="O131" s="56" t="s">
        <v>138</v>
      </c>
      <c r="P131" s="56" t="s">
        <v>185</v>
      </c>
    </row>
    <row r="132" spans="1:16" ht="12.75" customHeight="1" thickBot="1" x14ac:dyDescent="0.25">
      <c r="A132" s="45" t="str">
        <f t="shared" si="18"/>
        <v> AN 266.18 </v>
      </c>
      <c r="B132" s="6" t="str">
        <f t="shared" si="19"/>
        <v>I</v>
      </c>
      <c r="C132" s="45">
        <f t="shared" si="20"/>
        <v>28778.287</v>
      </c>
      <c r="D132" s="44" t="str">
        <f t="shared" si="21"/>
        <v>vis</v>
      </c>
      <c r="E132" s="53">
        <f>VLOOKUP(C132,'Active 1'!C$21:E$967,3,FALSE)</f>
        <v>-16483.005635649435</v>
      </c>
      <c r="F132" s="6" t="s">
        <v>58</v>
      </c>
      <c r="G132" s="44" t="str">
        <f t="shared" si="22"/>
        <v>28778.287</v>
      </c>
      <c r="H132" s="45">
        <f t="shared" si="23"/>
        <v>-16483</v>
      </c>
      <c r="I132" s="54" t="s">
        <v>202</v>
      </c>
      <c r="J132" s="55" t="s">
        <v>203</v>
      </c>
      <c r="K132" s="54">
        <v>-16483</v>
      </c>
      <c r="L132" s="54" t="s">
        <v>154</v>
      </c>
      <c r="M132" s="55" t="s">
        <v>122</v>
      </c>
      <c r="N132" s="55"/>
      <c r="O132" s="56" t="s">
        <v>138</v>
      </c>
      <c r="P132" s="56" t="s">
        <v>185</v>
      </c>
    </row>
    <row r="133" spans="1:16" ht="12.75" customHeight="1" thickBot="1" x14ac:dyDescent="0.25">
      <c r="A133" s="45" t="str">
        <f t="shared" si="18"/>
        <v> AN 266.18 </v>
      </c>
      <c r="B133" s="6" t="str">
        <f t="shared" si="19"/>
        <v>I</v>
      </c>
      <c r="C133" s="45">
        <f t="shared" si="20"/>
        <v>28802.251</v>
      </c>
      <c r="D133" s="44" t="str">
        <f t="shared" si="21"/>
        <v>vis</v>
      </c>
      <c r="E133" s="53">
        <f>VLOOKUP(C133,'Active 1'!C$21:E$967,3,FALSE)</f>
        <v>-16450.016065276504</v>
      </c>
      <c r="F133" s="6" t="s">
        <v>58</v>
      </c>
      <c r="G133" s="44" t="str">
        <f t="shared" si="22"/>
        <v>28802.251</v>
      </c>
      <c r="H133" s="45">
        <f t="shared" si="23"/>
        <v>-16450</v>
      </c>
      <c r="I133" s="54" t="s">
        <v>204</v>
      </c>
      <c r="J133" s="55" t="s">
        <v>205</v>
      </c>
      <c r="K133" s="54">
        <v>-16450</v>
      </c>
      <c r="L133" s="54" t="s">
        <v>206</v>
      </c>
      <c r="M133" s="55" t="s">
        <v>122</v>
      </c>
      <c r="N133" s="55"/>
      <c r="O133" s="56" t="s">
        <v>138</v>
      </c>
      <c r="P133" s="56" t="s">
        <v>185</v>
      </c>
    </row>
    <row r="134" spans="1:16" ht="12.75" customHeight="1" thickBot="1" x14ac:dyDescent="0.25">
      <c r="A134" s="45" t="str">
        <f t="shared" si="18"/>
        <v> AJ 48.121 </v>
      </c>
      <c r="B134" s="6" t="str">
        <f t="shared" si="19"/>
        <v>I</v>
      </c>
      <c r="C134" s="45">
        <f t="shared" si="20"/>
        <v>29291.863000000001</v>
      </c>
      <c r="D134" s="44" t="str">
        <f t="shared" si="21"/>
        <v>vis</v>
      </c>
      <c r="E134" s="53">
        <f>VLOOKUP(C134,'Active 1'!C$21:E$967,3,FALSE)</f>
        <v>-15776.001312754723</v>
      </c>
      <c r="F134" s="6" t="s">
        <v>58</v>
      </c>
      <c r="G134" s="44" t="str">
        <f t="shared" si="22"/>
        <v>29291.863</v>
      </c>
      <c r="H134" s="45">
        <f t="shared" si="23"/>
        <v>-15776</v>
      </c>
      <c r="I134" s="54" t="s">
        <v>207</v>
      </c>
      <c r="J134" s="55" t="s">
        <v>208</v>
      </c>
      <c r="K134" s="54">
        <v>-15776</v>
      </c>
      <c r="L134" s="54" t="s">
        <v>172</v>
      </c>
      <c r="M134" s="55" t="s">
        <v>122</v>
      </c>
      <c r="N134" s="55"/>
      <c r="O134" s="56" t="s">
        <v>209</v>
      </c>
      <c r="P134" s="56" t="s">
        <v>210</v>
      </c>
    </row>
    <row r="135" spans="1:16" ht="12.75" customHeight="1" thickBot="1" x14ac:dyDescent="0.25">
      <c r="A135" s="45" t="str">
        <f t="shared" si="18"/>
        <v> AAC 4.114 </v>
      </c>
      <c r="B135" s="6" t="str">
        <f t="shared" si="19"/>
        <v>I</v>
      </c>
      <c r="C135" s="45">
        <f t="shared" si="20"/>
        <v>32659.51</v>
      </c>
      <c r="D135" s="44" t="str">
        <f t="shared" si="21"/>
        <v>vis</v>
      </c>
      <c r="E135" s="53">
        <f>VLOOKUP(C135,'Active 1'!C$21:E$967,3,FALSE)</f>
        <v>-11139.996150941462</v>
      </c>
      <c r="F135" s="6" t="s">
        <v>58</v>
      </c>
      <c r="G135" s="44" t="str">
        <f t="shared" si="22"/>
        <v>32659.510</v>
      </c>
      <c r="H135" s="45">
        <f t="shared" si="23"/>
        <v>-11140</v>
      </c>
      <c r="I135" s="54" t="s">
        <v>211</v>
      </c>
      <c r="J135" s="55" t="s">
        <v>212</v>
      </c>
      <c r="K135" s="54">
        <v>-11140</v>
      </c>
      <c r="L135" s="54" t="s">
        <v>213</v>
      </c>
      <c r="M135" s="55" t="s">
        <v>122</v>
      </c>
      <c r="N135" s="55"/>
      <c r="O135" s="56" t="s">
        <v>214</v>
      </c>
      <c r="P135" s="56" t="s">
        <v>215</v>
      </c>
    </row>
    <row r="136" spans="1:16" ht="12.75" customHeight="1" thickBot="1" x14ac:dyDescent="0.25">
      <c r="A136" s="45" t="str">
        <f t="shared" si="18"/>
        <v> AAC 4.114 </v>
      </c>
      <c r="B136" s="6" t="str">
        <f t="shared" si="19"/>
        <v>I</v>
      </c>
      <c r="C136" s="45">
        <f t="shared" si="20"/>
        <v>32688.567999999999</v>
      </c>
      <c r="D136" s="44" t="str">
        <f t="shared" si="21"/>
        <v>vis</v>
      </c>
      <c r="E136" s="53">
        <f>VLOOKUP(C136,'Active 1'!C$21:E$967,3,FALSE)</f>
        <v>-11099.994025424157</v>
      </c>
      <c r="F136" s="6" t="s">
        <v>58</v>
      </c>
      <c r="G136" s="44" t="str">
        <f t="shared" si="22"/>
        <v>32688.568</v>
      </c>
      <c r="H136" s="45">
        <f t="shared" si="23"/>
        <v>-11100</v>
      </c>
      <c r="I136" s="54" t="s">
        <v>216</v>
      </c>
      <c r="J136" s="55" t="s">
        <v>217</v>
      </c>
      <c r="K136" s="54">
        <v>-11100</v>
      </c>
      <c r="L136" s="54" t="s">
        <v>159</v>
      </c>
      <c r="M136" s="55" t="s">
        <v>122</v>
      </c>
      <c r="N136" s="55"/>
      <c r="O136" s="56" t="s">
        <v>214</v>
      </c>
      <c r="P136" s="56" t="s">
        <v>215</v>
      </c>
    </row>
    <row r="137" spans="1:16" ht="12.75" customHeight="1" thickBot="1" x14ac:dyDescent="0.25">
      <c r="A137" s="45" t="str">
        <f t="shared" si="18"/>
        <v> AAC 4.117 </v>
      </c>
      <c r="B137" s="6" t="str">
        <f t="shared" si="19"/>
        <v>I</v>
      </c>
      <c r="C137" s="45">
        <f t="shared" si="20"/>
        <v>33010.362999999998</v>
      </c>
      <c r="D137" s="44" t="str">
        <f t="shared" si="21"/>
        <v>vis</v>
      </c>
      <c r="E137" s="53">
        <f>VLOOKUP(C137,'Active 1'!C$21:E$967,3,FALSE)</f>
        <v>-10657.00125300897</v>
      </c>
      <c r="F137" s="6" t="s">
        <v>58</v>
      </c>
      <c r="G137" s="44" t="str">
        <f t="shared" si="22"/>
        <v>33010.363</v>
      </c>
      <c r="H137" s="45">
        <f t="shared" si="23"/>
        <v>-10657</v>
      </c>
      <c r="I137" s="54" t="s">
        <v>218</v>
      </c>
      <c r="J137" s="55" t="s">
        <v>219</v>
      </c>
      <c r="K137" s="54">
        <v>-10657</v>
      </c>
      <c r="L137" s="54" t="s">
        <v>172</v>
      </c>
      <c r="M137" s="55" t="s">
        <v>122</v>
      </c>
      <c r="N137" s="55"/>
      <c r="O137" s="56" t="s">
        <v>220</v>
      </c>
      <c r="P137" s="56" t="s">
        <v>221</v>
      </c>
    </row>
    <row r="138" spans="1:16" ht="12.75" customHeight="1" thickBot="1" x14ac:dyDescent="0.25">
      <c r="A138" s="45" t="str">
        <f t="shared" si="18"/>
        <v> AAC 4.117 </v>
      </c>
      <c r="B138" s="6" t="str">
        <f t="shared" si="19"/>
        <v>I</v>
      </c>
      <c r="C138" s="45">
        <f t="shared" si="20"/>
        <v>33031.440000000002</v>
      </c>
      <c r="D138" s="44" t="str">
        <f t="shared" si="21"/>
        <v>vis</v>
      </c>
      <c r="E138" s="53">
        <f>VLOOKUP(C138,'Active 1'!C$21:E$967,3,FALSE)</f>
        <v>-10627.98601453666</v>
      </c>
      <c r="F138" s="6" t="s">
        <v>58</v>
      </c>
      <c r="G138" s="44" t="str">
        <f t="shared" si="22"/>
        <v>33031.440</v>
      </c>
      <c r="H138" s="45">
        <f t="shared" si="23"/>
        <v>-10628</v>
      </c>
      <c r="I138" s="54" t="s">
        <v>222</v>
      </c>
      <c r="J138" s="55" t="s">
        <v>223</v>
      </c>
      <c r="K138" s="54">
        <v>-10628</v>
      </c>
      <c r="L138" s="54" t="s">
        <v>132</v>
      </c>
      <c r="M138" s="55" t="s">
        <v>122</v>
      </c>
      <c r="N138" s="55"/>
      <c r="O138" s="56" t="s">
        <v>220</v>
      </c>
      <c r="P138" s="56" t="s">
        <v>221</v>
      </c>
    </row>
    <row r="139" spans="1:16" ht="12.75" customHeight="1" thickBot="1" x14ac:dyDescent="0.25">
      <c r="A139" s="45" t="str">
        <f t="shared" ref="A139:A170" si="24">P139</f>
        <v> AAC 5.5 </v>
      </c>
      <c r="B139" s="6" t="str">
        <f t="shared" ref="B139:B170" si="25">IF(H139=INT(H139),"I","II")</f>
        <v>II</v>
      </c>
      <c r="C139" s="45">
        <f t="shared" ref="C139:C170" si="26">1*G139</f>
        <v>33061.529000000002</v>
      </c>
      <c r="D139" s="44" t="str">
        <f t="shared" ref="D139:D170" si="27">VLOOKUP(F139,I$1:J$5,2,FALSE)</f>
        <v>vis</v>
      </c>
      <c r="E139" s="53">
        <f>VLOOKUP(C139,'Active 1'!C$21:E$967,3,FALSE)</f>
        <v>-10586.564583099873</v>
      </c>
      <c r="F139" s="6" t="s">
        <v>58</v>
      </c>
      <c r="G139" s="44" t="str">
        <f t="shared" ref="G139:G170" si="28">MID(I139,3,LEN(I139)-3)</f>
        <v>33061.529</v>
      </c>
      <c r="H139" s="45">
        <f t="shared" ref="H139:H170" si="29">1*K139</f>
        <v>-10586.5</v>
      </c>
      <c r="I139" s="54" t="s">
        <v>224</v>
      </c>
      <c r="J139" s="55" t="s">
        <v>225</v>
      </c>
      <c r="K139" s="54">
        <v>-10586.5</v>
      </c>
      <c r="L139" s="54" t="s">
        <v>226</v>
      </c>
      <c r="M139" s="55" t="s">
        <v>122</v>
      </c>
      <c r="N139" s="55"/>
      <c r="O139" s="56" t="s">
        <v>214</v>
      </c>
      <c r="P139" s="56" t="s">
        <v>227</v>
      </c>
    </row>
    <row r="140" spans="1:16" ht="12.75" customHeight="1" thickBot="1" x14ac:dyDescent="0.25">
      <c r="A140" s="45" t="str">
        <f t="shared" si="24"/>
        <v> AAC 5.5 </v>
      </c>
      <c r="B140" s="6" t="str">
        <f t="shared" si="25"/>
        <v>I</v>
      </c>
      <c r="C140" s="45">
        <f t="shared" si="26"/>
        <v>33068.480000000003</v>
      </c>
      <c r="D140" s="44" t="str">
        <f t="shared" si="27"/>
        <v>vis</v>
      </c>
      <c r="E140" s="53">
        <f>VLOOKUP(C140,'Active 1'!C$21:E$967,3,FALSE)</f>
        <v>-10576.995625343978</v>
      </c>
      <c r="F140" s="6" t="s">
        <v>58</v>
      </c>
      <c r="G140" s="44" t="str">
        <f t="shared" si="28"/>
        <v>33068.480</v>
      </c>
      <c r="H140" s="45">
        <f t="shared" si="29"/>
        <v>-10577</v>
      </c>
      <c r="I140" s="54" t="s">
        <v>228</v>
      </c>
      <c r="J140" s="55" t="s">
        <v>229</v>
      </c>
      <c r="K140" s="54">
        <v>-10577</v>
      </c>
      <c r="L140" s="54" t="s">
        <v>213</v>
      </c>
      <c r="M140" s="55" t="s">
        <v>122</v>
      </c>
      <c r="N140" s="55"/>
      <c r="O140" s="56" t="s">
        <v>214</v>
      </c>
      <c r="P140" s="56" t="s">
        <v>227</v>
      </c>
    </row>
    <row r="141" spans="1:16" ht="12.75" customHeight="1" thickBot="1" x14ac:dyDescent="0.25">
      <c r="A141" s="45" t="str">
        <f t="shared" si="24"/>
        <v> AAC 5.75 </v>
      </c>
      <c r="B141" s="6" t="str">
        <f t="shared" si="25"/>
        <v>I</v>
      </c>
      <c r="C141" s="45">
        <f t="shared" si="26"/>
        <v>33132.394</v>
      </c>
      <c r="D141" s="44" t="str">
        <f t="shared" si="27"/>
        <v>vis</v>
      </c>
      <c r="E141" s="53">
        <f>VLOOKUP(C141,'Active 1'!C$21:E$967,3,FALSE)</f>
        <v>-10489.009671379052</v>
      </c>
      <c r="F141" s="6" t="s">
        <v>58</v>
      </c>
      <c r="G141" s="44" t="str">
        <f t="shared" si="28"/>
        <v>33132.394</v>
      </c>
      <c r="H141" s="45">
        <f t="shared" si="29"/>
        <v>-10489</v>
      </c>
      <c r="I141" s="54" t="s">
        <v>230</v>
      </c>
      <c r="J141" s="55" t="s">
        <v>231</v>
      </c>
      <c r="K141" s="54">
        <v>-10489</v>
      </c>
      <c r="L141" s="54" t="s">
        <v>232</v>
      </c>
      <c r="M141" s="55" t="s">
        <v>122</v>
      </c>
      <c r="N141" s="55"/>
      <c r="O141" s="56" t="s">
        <v>220</v>
      </c>
      <c r="P141" s="56" t="s">
        <v>233</v>
      </c>
    </row>
    <row r="142" spans="1:16" ht="12.75" customHeight="1" thickBot="1" x14ac:dyDescent="0.25">
      <c r="A142" s="45" t="str">
        <f t="shared" si="24"/>
        <v> AAC 5.7 </v>
      </c>
      <c r="B142" s="6" t="str">
        <f t="shared" si="25"/>
        <v>I</v>
      </c>
      <c r="C142" s="45">
        <f t="shared" si="26"/>
        <v>33416.434999999998</v>
      </c>
      <c r="D142" s="44" t="str">
        <f t="shared" si="27"/>
        <v>vis</v>
      </c>
      <c r="E142" s="53">
        <f>VLOOKUP(C142,'Active 1'!C$21:E$967,3,FALSE)</f>
        <v>-10097.990202246276</v>
      </c>
      <c r="F142" s="6" t="s">
        <v>58</v>
      </c>
      <c r="G142" s="44" t="str">
        <f t="shared" si="28"/>
        <v>33416.435</v>
      </c>
      <c r="H142" s="45">
        <f t="shared" si="29"/>
        <v>-10098</v>
      </c>
      <c r="I142" s="54" t="s">
        <v>234</v>
      </c>
      <c r="J142" s="55" t="s">
        <v>235</v>
      </c>
      <c r="K142" s="54">
        <v>-10098</v>
      </c>
      <c r="L142" s="54" t="s">
        <v>236</v>
      </c>
      <c r="M142" s="55" t="s">
        <v>122</v>
      </c>
      <c r="N142" s="55"/>
      <c r="O142" s="56" t="s">
        <v>214</v>
      </c>
      <c r="P142" s="56" t="s">
        <v>237</v>
      </c>
    </row>
    <row r="143" spans="1:16" ht="12.75" customHeight="1" thickBot="1" x14ac:dyDescent="0.25">
      <c r="A143" s="45" t="str">
        <f t="shared" si="24"/>
        <v> AAC 5.75 </v>
      </c>
      <c r="B143" s="6" t="str">
        <f t="shared" si="25"/>
        <v>I</v>
      </c>
      <c r="C143" s="45">
        <f t="shared" si="26"/>
        <v>33437.502999999997</v>
      </c>
      <c r="D143" s="44" t="str">
        <f t="shared" si="27"/>
        <v>vis</v>
      </c>
      <c r="E143" s="53">
        <f>VLOOKUP(C143,'Active 1'!C$21:E$967,3,FALSE)</f>
        <v>-10068.987353447372</v>
      </c>
      <c r="F143" s="6" t="s">
        <v>58</v>
      </c>
      <c r="G143" s="44" t="str">
        <f t="shared" si="28"/>
        <v>33437.503</v>
      </c>
      <c r="H143" s="45">
        <f t="shared" si="29"/>
        <v>-10069</v>
      </c>
      <c r="I143" s="54" t="s">
        <v>238</v>
      </c>
      <c r="J143" s="55" t="s">
        <v>239</v>
      </c>
      <c r="K143" s="54">
        <v>-10069</v>
      </c>
      <c r="L143" s="54" t="s">
        <v>127</v>
      </c>
      <c r="M143" s="55" t="s">
        <v>122</v>
      </c>
      <c r="N143" s="55"/>
      <c r="O143" s="56" t="s">
        <v>220</v>
      </c>
      <c r="P143" s="56" t="s">
        <v>233</v>
      </c>
    </row>
    <row r="144" spans="1:16" ht="12.75" customHeight="1" thickBot="1" x14ac:dyDescent="0.25">
      <c r="A144" s="45" t="str">
        <f t="shared" si="24"/>
        <v> AAC 5.7 </v>
      </c>
      <c r="B144" s="6" t="str">
        <f t="shared" si="25"/>
        <v>I</v>
      </c>
      <c r="C144" s="45">
        <f t="shared" si="26"/>
        <v>33437.521000000001</v>
      </c>
      <c r="D144" s="44" t="str">
        <f t="shared" si="27"/>
        <v>vis</v>
      </c>
      <c r="E144" s="53">
        <f>VLOOKUP(C144,'Active 1'!C$21:E$967,3,FALSE)</f>
        <v>-10068.962574100568</v>
      </c>
      <c r="F144" s="6" t="s">
        <v>58</v>
      </c>
      <c r="G144" s="44" t="str">
        <f t="shared" si="28"/>
        <v>33437.521</v>
      </c>
      <c r="H144" s="45">
        <f t="shared" si="29"/>
        <v>-10069</v>
      </c>
      <c r="I144" s="54" t="s">
        <v>240</v>
      </c>
      <c r="J144" s="55" t="s">
        <v>241</v>
      </c>
      <c r="K144" s="54">
        <v>-10069</v>
      </c>
      <c r="L144" s="54" t="s">
        <v>137</v>
      </c>
      <c r="M144" s="55" t="s">
        <v>122</v>
      </c>
      <c r="N144" s="55"/>
      <c r="O144" s="56" t="s">
        <v>214</v>
      </c>
      <c r="P144" s="56" t="s">
        <v>237</v>
      </c>
    </row>
    <row r="145" spans="1:16" ht="12.75" customHeight="1" thickBot="1" x14ac:dyDescent="0.25">
      <c r="A145" s="45" t="str">
        <f t="shared" si="24"/>
        <v> AAC 5.7 </v>
      </c>
      <c r="B145" s="6" t="str">
        <f t="shared" si="25"/>
        <v>I</v>
      </c>
      <c r="C145" s="45">
        <f t="shared" si="26"/>
        <v>33440.406999999999</v>
      </c>
      <c r="D145" s="44" t="str">
        <f t="shared" si="27"/>
        <v>vis</v>
      </c>
      <c r="E145" s="53">
        <f>VLOOKUP(C145,'Active 1'!C$21:E$967,3,FALSE)</f>
        <v>-10064.989618830319</v>
      </c>
      <c r="F145" s="6" t="s">
        <v>58</v>
      </c>
      <c r="G145" s="44" t="str">
        <f t="shared" si="28"/>
        <v>33440.407</v>
      </c>
      <c r="H145" s="45">
        <f t="shared" si="29"/>
        <v>-10065</v>
      </c>
      <c r="I145" s="54" t="s">
        <v>242</v>
      </c>
      <c r="J145" s="55" t="s">
        <v>243</v>
      </c>
      <c r="K145" s="54">
        <v>-10065</v>
      </c>
      <c r="L145" s="54" t="s">
        <v>169</v>
      </c>
      <c r="M145" s="55" t="s">
        <v>122</v>
      </c>
      <c r="N145" s="55"/>
      <c r="O145" s="56" t="s">
        <v>214</v>
      </c>
      <c r="P145" s="56" t="s">
        <v>237</v>
      </c>
    </row>
    <row r="146" spans="1:16" ht="12.75" customHeight="1" thickBot="1" x14ac:dyDescent="0.25">
      <c r="A146" s="45" t="str">
        <f t="shared" si="24"/>
        <v> AAC 5.75 </v>
      </c>
      <c r="B146" s="6" t="str">
        <f t="shared" si="25"/>
        <v>I</v>
      </c>
      <c r="C146" s="45">
        <f t="shared" si="26"/>
        <v>33753.493999999999</v>
      </c>
      <c r="D146" s="44" t="str">
        <f t="shared" si="27"/>
        <v>vis</v>
      </c>
      <c r="E146" s="53">
        <f>VLOOKUP(C146,'Active 1'!C$21:E$967,3,FALSE)</f>
        <v>-9633.9845437447693</v>
      </c>
      <c r="F146" s="6" t="s">
        <v>58</v>
      </c>
      <c r="G146" s="44" t="str">
        <f t="shared" si="28"/>
        <v>33753.494</v>
      </c>
      <c r="H146" s="45">
        <f t="shared" si="29"/>
        <v>-9634</v>
      </c>
      <c r="I146" s="54" t="s">
        <v>244</v>
      </c>
      <c r="J146" s="55" t="s">
        <v>245</v>
      </c>
      <c r="K146" s="54">
        <v>-9634</v>
      </c>
      <c r="L146" s="54" t="s">
        <v>246</v>
      </c>
      <c r="M146" s="55" t="s">
        <v>122</v>
      </c>
      <c r="N146" s="55"/>
      <c r="O146" s="56" t="s">
        <v>220</v>
      </c>
      <c r="P146" s="56" t="s">
        <v>233</v>
      </c>
    </row>
    <row r="147" spans="1:16" ht="12.75" customHeight="1" thickBot="1" x14ac:dyDescent="0.25">
      <c r="A147" s="45" t="str">
        <f t="shared" si="24"/>
        <v> AAC 5.11 </v>
      </c>
      <c r="B147" s="6" t="str">
        <f t="shared" si="25"/>
        <v>I</v>
      </c>
      <c r="C147" s="45">
        <f t="shared" si="26"/>
        <v>33753.51</v>
      </c>
      <c r="D147" s="44" t="str">
        <f t="shared" si="27"/>
        <v>vis</v>
      </c>
      <c r="E147" s="53">
        <f>VLOOKUP(C147,'Active 1'!C$21:E$967,3,FALSE)</f>
        <v>-9633.9625176587197</v>
      </c>
      <c r="F147" s="6" t="s">
        <v>58</v>
      </c>
      <c r="G147" s="44" t="str">
        <f t="shared" si="28"/>
        <v>33753.510</v>
      </c>
      <c r="H147" s="45">
        <f t="shared" si="29"/>
        <v>-9634</v>
      </c>
      <c r="I147" s="54" t="s">
        <v>247</v>
      </c>
      <c r="J147" s="55" t="s">
        <v>248</v>
      </c>
      <c r="K147" s="54">
        <v>-9634</v>
      </c>
      <c r="L147" s="54" t="s">
        <v>137</v>
      </c>
      <c r="M147" s="55" t="s">
        <v>122</v>
      </c>
      <c r="N147" s="55"/>
      <c r="O147" s="56" t="s">
        <v>214</v>
      </c>
      <c r="P147" s="56" t="s">
        <v>249</v>
      </c>
    </row>
    <row r="148" spans="1:16" ht="12.75" customHeight="1" thickBot="1" x14ac:dyDescent="0.25">
      <c r="A148" s="45" t="str">
        <f t="shared" si="24"/>
        <v> AAC 5.11 </v>
      </c>
      <c r="B148" s="6" t="str">
        <f t="shared" si="25"/>
        <v>I</v>
      </c>
      <c r="C148" s="45">
        <f t="shared" si="26"/>
        <v>33833.402000000002</v>
      </c>
      <c r="D148" s="44" t="str">
        <f t="shared" si="27"/>
        <v>vis</v>
      </c>
      <c r="E148" s="53">
        <f>VLOOKUP(C148,'Active 1'!C$21:E$967,3,FALSE)</f>
        <v>-9523.9807635177476</v>
      </c>
      <c r="F148" s="6" t="s">
        <v>58</v>
      </c>
      <c r="G148" s="44" t="str">
        <f t="shared" si="28"/>
        <v>33833.402</v>
      </c>
      <c r="H148" s="45">
        <f t="shared" si="29"/>
        <v>-9524</v>
      </c>
      <c r="I148" s="54" t="s">
        <v>250</v>
      </c>
      <c r="J148" s="55" t="s">
        <v>251</v>
      </c>
      <c r="K148" s="54">
        <v>-9524</v>
      </c>
      <c r="L148" s="54" t="s">
        <v>184</v>
      </c>
      <c r="M148" s="55" t="s">
        <v>122</v>
      </c>
      <c r="N148" s="55"/>
      <c r="O148" s="56" t="s">
        <v>214</v>
      </c>
      <c r="P148" s="56" t="s">
        <v>249</v>
      </c>
    </row>
    <row r="149" spans="1:16" ht="12.75" customHeight="1" thickBot="1" x14ac:dyDescent="0.25">
      <c r="A149" s="45" t="str">
        <f t="shared" si="24"/>
        <v> AAC 5.52 </v>
      </c>
      <c r="B149" s="6" t="str">
        <f t="shared" si="25"/>
        <v>I</v>
      </c>
      <c r="C149" s="45">
        <f t="shared" si="26"/>
        <v>34120.332000000002</v>
      </c>
      <c r="D149" s="44" t="str">
        <f t="shared" si="27"/>
        <v>vis</v>
      </c>
      <c r="E149" s="53">
        <f>VLOOKUP(C149,'Active 1'!C$21:E$967,3,FALSE)</f>
        <v>-9128.9842092235831</v>
      </c>
      <c r="F149" s="6" t="s">
        <v>58</v>
      </c>
      <c r="G149" s="44" t="str">
        <f t="shared" si="28"/>
        <v>34120.332</v>
      </c>
      <c r="H149" s="45">
        <f t="shared" si="29"/>
        <v>-9129</v>
      </c>
      <c r="I149" s="54" t="s">
        <v>252</v>
      </c>
      <c r="J149" s="55" t="s">
        <v>253</v>
      </c>
      <c r="K149" s="54">
        <v>-9129</v>
      </c>
      <c r="L149" s="54" t="s">
        <v>246</v>
      </c>
      <c r="M149" s="55" t="s">
        <v>122</v>
      </c>
      <c r="N149" s="55"/>
      <c r="O149" s="56" t="s">
        <v>214</v>
      </c>
      <c r="P149" s="56" t="s">
        <v>254</v>
      </c>
    </row>
    <row r="150" spans="1:16" ht="12.75" customHeight="1" thickBot="1" x14ac:dyDescent="0.25">
      <c r="A150" s="45" t="str">
        <f t="shared" si="24"/>
        <v> AAC 5.52 </v>
      </c>
      <c r="B150" s="6" t="str">
        <f t="shared" si="25"/>
        <v>I</v>
      </c>
      <c r="C150" s="45">
        <f t="shared" si="26"/>
        <v>34125.411</v>
      </c>
      <c r="D150" s="44" t="str">
        <f t="shared" si="27"/>
        <v>vis</v>
      </c>
      <c r="E150" s="53">
        <f>VLOOKUP(C150,'Active 1'!C$21:E$967,3,FALSE)</f>
        <v>-9121.9923035348802</v>
      </c>
      <c r="F150" s="6" t="s">
        <v>58</v>
      </c>
      <c r="G150" s="44" t="str">
        <f t="shared" si="28"/>
        <v>34125.411</v>
      </c>
      <c r="H150" s="45">
        <f t="shared" si="29"/>
        <v>-9122</v>
      </c>
      <c r="I150" s="54" t="s">
        <v>255</v>
      </c>
      <c r="J150" s="55" t="s">
        <v>256</v>
      </c>
      <c r="K150" s="54">
        <v>-9122</v>
      </c>
      <c r="L150" s="54" t="s">
        <v>201</v>
      </c>
      <c r="M150" s="55" t="s">
        <v>122</v>
      </c>
      <c r="N150" s="55"/>
      <c r="O150" s="56" t="s">
        <v>214</v>
      </c>
      <c r="P150" s="56" t="s">
        <v>254</v>
      </c>
    </row>
    <row r="151" spans="1:16" ht="12.75" customHeight="1" thickBot="1" x14ac:dyDescent="0.25">
      <c r="A151" s="45" t="str">
        <f t="shared" si="24"/>
        <v> AAC 5.52 </v>
      </c>
      <c r="B151" s="6" t="str">
        <f t="shared" si="25"/>
        <v>I</v>
      </c>
      <c r="C151" s="45">
        <f t="shared" si="26"/>
        <v>34133.409</v>
      </c>
      <c r="D151" s="44" t="str">
        <f t="shared" si="27"/>
        <v>vis</v>
      </c>
      <c r="E151" s="53">
        <f>VLOOKUP(C151,'Active 1'!C$21:E$967,3,FALSE)</f>
        <v>-9110.9820137734605</v>
      </c>
      <c r="F151" s="6" t="s">
        <v>58</v>
      </c>
      <c r="G151" s="44" t="str">
        <f t="shared" si="28"/>
        <v>34133.409</v>
      </c>
      <c r="H151" s="45">
        <f t="shared" si="29"/>
        <v>-9111</v>
      </c>
      <c r="I151" s="54" t="s">
        <v>257</v>
      </c>
      <c r="J151" s="55" t="s">
        <v>258</v>
      </c>
      <c r="K151" s="54">
        <v>-9111</v>
      </c>
      <c r="L151" s="54" t="s">
        <v>162</v>
      </c>
      <c r="M151" s="55" t="s">
        <v>122</v>
      </c>
      <c r="N151" s="55"/>
      <c r="O151" s="56" t="s">
        <v>214</v>
      </c>
      <c r="P151" s="56" t="s">
        <v>254</v>
      </c>
    </row>
    <row r="152" spans="1:16" ht="12.75" customHeight="1" thickBot="1" x14ac:dyDescent="0.25">
      <c r="A152" s="45" t="str">
        <f t="shared" si="24"/>
        <v> AAC 5.190 </v>
      </c>
      <c r="B152" s="6" t="str">
        <f t="shared" si="25"/>
        <v>I</v>
      </c>
      <c r="C152" s="45">
        <f t="shared" si="26"/>
        <v>34451.569000000003</v>
      </c>
      <c r="D152" s="44" t="str">
        <f t="shared" si="27"/>
        <v>vis</v>
      </c>
      <c r="E152" s="53">
        <f>VLOOKUP(C152,'Active 1'!C$21:E$967,3,FALSE)</f>
        <v>-8672.9932927814662</v>
      </c>
      <c r="F152" s="6" t="s">
        <v>58</v>
      </c>
      <c r="G152" s="44" t="str">
        <f t="shared" si="28"/>
        <v>34451.569</v>
      </c>
      <c r="H152" s="45">
        <f t="shared" si="29"/>
        <v>-8673</v>
      </c>
      <c r="I152" s="54" t="s">
        <v>259</v>
      </c>
      <c r="J152" s="55" t="s">
        <v>260</v>
      </c>
      <c r="K152" s="54">
        <v>-8673</v>
      </c>
      <c r="L152" s="54" t="s">
        <v>148</v>
      </c>
      <c r="M152" s="55" t="s">
        <v>122</v>
      </c>
      <c r="N152" s="55"/>
      <c r="O152" s="56" t="s">
        <v>214</v>
      </c>
      <c r="P152" s="56" t="s">
        <v>261</v>
      </c>
    </row>
    <row r="153" spans="1:16" ht="12.75" customHeight="1" thickBot="1" x14ac:dyDescent="0.25">
      <c r="A153" s="45" t="str">
        <f t="shared" si="24"/>
        <v> AAC 5.190 </v>
      </c>
      <c r="B153" s="6" t="str">
        <f t="shared" si="25"/>
        <v>I</v>
      </c>
      <c r="C153" s="45">
        <f t="shared" si="26"/>
        <v>34454.474999999999</v>
      </c>
      <c r="D153" s="44" t="str">
        <f t="shared" si="27"/>
        <v>vis</v>
      </c>
      <c r="E153" s="53">
        <f>VLOOKUP(C153,'Active 1'!C$21:E$967,3,FALSE)</f>
        <v>-8668.9928049036662</v>
      </c>
      <c r="F153" s="6" t="s">
        <v>58</v>
      </c>
      <c r="G153" s="44" t="str">
        <f t="shared" si="28"/>
        <v>34454.475</v>
      </c>
      <c r="H153" s="45">
        <f t="shared" si="29"/>
        <v>-8669</v>
      </c>
      <c r="I153" s="54" t="s">
        <v>262</v>
      </c>
      <c r="J153" s="55" t="s">
        <v>263</v>
      </c>
      <c r="K153" s="54">
        <v>-8669</v>
      </c>
      <c r="L153" s="54" t="s">
        <v>148</v>
      </c>
      <c r="M153" s="55" t="s">
        <v>122</v>
      </c>
      <c r="N153" s="55"/>
      <c r="O153" s="56" t="s">
        <v>214</v>
      </c>
      <c r="P153" s="56" t="s">
        <v>261</v>
      </c>
    </row>
    <row r="154" spans="1:16" ht="12.75" customHeight="1" thickBot="1" x14ac:dyDescent="0.25">
      <c r="A154" s="45" t="str">
        <f t="shared" si="24"/>
        <v> AAC 5.190 </v>
      </c>
      <c r="B154" s="6" t="str">
        <f t="shared" si="25"/>
        <v>I</v>
      </c>
      <c r="C154" s="45">
        <f t="shared" si="26"/>
        <v>34478.445</v>
      </c>
      <c r="D154" s="44" t="str">
        <f t="shared" si="27"/>
        <v>vis</v>
      </c>
      <c r="E154" s="53">
        <f>VLOOKUP(C154,'Active 1'!C$21:E$967,3,FALSE)</f>
        <v>-8635.9949747484661</v>
      </c>
      <c r="F154" s="6" t="s">
        <v>58</v>
      </c>
      <c r="G154" s="44" t="str">
        <f t="shared" si="28"/>
        <v>34478.445</v>
      </c>
      <c r="H154" s="45">
        <f t="shared" si="29"/>
        <v>-8636</v>
      </c>
      <c r="I154" s="54" t="s">
        <v>264</v>
      </c>
      <c r="J154" s="55" t="s">
        <v>265</v>
      </c>
      <c r="K154" s="54">
        <v>-8636</v>
      </c>
      <c r="L154" s="54" t="s">
        <v>159</v>
      </c>
      <c r="M154" s="55" t="s">
        <v>122</v>
      </c>
      <c r="N154" s="55"/>
      <c r="O154" s="56" t="s">
        <v>214</v>
      </c>
      <c r="P154" s="56" t="s">
        <v>261</v>
      </c>
    </row>
    <row r="155" spans="1:16" ht="12.75" customHeight="1" thickBot="1" x14ac:dyDescent="0.25">
      <c r="A155" s="45" t="str">
        <f t="shared" si="24"/>
        <v> AAC 5.190 </v>
      </c>
      <c r="B155" s="6" t="str">
        <f t="shared" si="25"/>
        <v>I</v>
      </c>
      <c r="C155" s="45">
        <f t="shared" si="26"/>
        <v>34481.356</v>
      </c>
      <c r="D155" s="44" t="str">
        <f t="shared" si="27"/>
        <v>vis</v>
      </c>
      <c r="E155" s="53">
        <f>VLOOKUP(C155,'Active 1'!C$21:E$967,3,FALSE)</f>
        <v>-8631.9876037187714</v>
      </c>
      <c r="F155" s="6" t="s">
        <v>58</v>
      </c>
      <c r="G155" s="44" t="str">
        <f t="shared" si="28"/>
        <v>34481.356</v>
      </c>
      <c r="H155" s="45">
        <f t="shared" si="29"/>
        <v>-8632</v>
      </c>
      <c r="I155" s="54" t="s">
        <v>266</v>
      </c>
      <c r="J155" s="55" t="s">
        <v>267</v>
      </c>
      <c r="K155" s="54">
        <v>-8632</v>
      </c>
      <c r="L155" s="54" t="s">
        <v>127</v>
      </c>
      <c r="M155" s="55" t="s">
        <v>122</v>
      </c>
      <c r="N155" s="55"/>
      <c r="O155" s="56" t="s">
        <v>214</v>
      </c>
      <c r="P155" s="56" t="s">
        <v>261</v>
      </c>
    </row>
    <row r="156" spans="1:16" ht="12.75" customHeight="1" thickBot="1" x14ac:dyDescent="0.25">
      <c r="A156" s="45" t="str">
        <f t="shared" si="24"/>
        <v> AA 69.316 </v>
      </c>
      <c r="B156" s="6" t="str">
        <f t="shared" si="25"/>
        <v>I</v>
      </c>
      <c r="C156" s="45">
        <f t="shared" si="26"/>
        <v>34519.853999999999</v>
      </c>
      <c r="D156" s="44" t="str">
        <f t="shared" si="27"/>
        <v>vis</v>
      </c>
      <c r="E156" s="53">
        <f>VLOOKUP(C156,'Active 1'!C$21:E$967,3,FALSE)</f>
        <v>-8578.9900874352988</v>
      </c>
      <c r="F156" s="6" t="s">
        <v>58</v>
      </c>
      <c r="G156" s="44" t="str">
        <f t="shared" si="28"/>
        <v>34519.854</v>
      </c>
      <c r="H156" s="45">
        <f t="shared" si="29"/>
        <v>-8579</v>
      </c>
      <c r="I156" s="54" t="s">
        <v>268</v>
      </c>
      <c r="J156" s="55" t="s">
        <v>269</v>
      </c>
      <c r="K156" s="54">
        <v>-8579</v>
      </c>
      <c r="L156" s="54" t="s">
        <v>236</v>
      </c>
      <c r="M156" s="55" t="s">
        <v>270</v>
      </c>
      <c r="N156" s="55" t="s">
        <v>271</v>
      </c>
      <c r="O156" s="56" t="s">
        <v>272</v>
      </c>
      <c r="P156" s="56" t="s">
        <v>273</v>
      </c>
    </row>
    <row r="157" spans="1:16" ht="12.75" customHeight="1" thickBot="1" x14ac:dyDescent="0.25">
      <c r="A157" s="45" t="str">
        <f t="shared" si="24"/>
        <v> AJ 67.462 </v>
      </c>
      <c r="B157" s="6" t="str">
        <f t="shared" si="25"/>
        <v>I</v>
      </c>
      <c r="C157" s="45">
        <f t="shared" si="26"/>
        <v>34872.883000000002</v>
      </c>
      <c r="D157" s="44" t="str">
        <f t="shared" si="27"/>
        <v>vis</v>
      </c>
      <c r="E157" s="53">
        <f>VLOOKUP(C157,'Active 1'!C$21:E$967,3,FALSE)</f>
        <v>-8092.9996418007704</v>
      </c>
      <c r="F157" s="6" t="s">
        <v>58</v>
      </c>
      <c r="G157" s="44" t="str">
        <f t="shared" si="28"/>
        <v>34872.883</v>
      </c>
      <c r="H157" s="45">
        <f t="shared" si="29"/>
        <v>-8093</v>
      </c>
      <c r="I157" s="54" t="s">
        <v>274</v>
      </c>
      <c r="J157" s="55" t="s">
        <v>275</v>
      </c>
      <c r="K157" s="54">
        <v>-8093</v>
      </c>
      <c r="L157" s="54" t="s">
        <v>276</v>
      </c>
      <c r="M157" s="55" t="s">
        <v>116</v>
      </c>
      <c r="N157" s="55"/>
      <c r="O157" s="56" t="s">
        <v>117</v>
      </c>
      <c r="P157" s="56" t="s">
        <v>118</v>
      </c>
    </row>
    <row r="158" spans="1:16" ht="12.75" customHeight="1" thickBot="1" x14ac:dyDescent="0.25">
      <c r="A158" s="45" t="str">
        <f t="shared" si="24"/>
        <v> AA 6.140 </v>
      </c>
      <c r="B158" s="6" t="str">
        <f t="shared" si="25"/>
        <v>I</v>
      </c>
      <c r="C158" s="45">
        <f t="shared" si="26"/>
        <v>35197.597999999998</v>
      </c>
      <c r="D158" s="44" t="str">
        <f t="shared" si="27"/>
        <v>vis</v>
      </c>
      <c r="E158" s="53">
        <f>VLOOKUP(C158,'Active 1'!C$21:E$967,3,FALSE)</f>
        <v>-7645.9871086824896</v>
      </c>
      <c r="F158" s="6" t="s">
        <v>58</v>
      </c>
      <c r="G158" s="44" t="str">
        <f t="shared" si="28"/>
        <v>35197.598</v>
      </c>
      <c r="H158" s="45">
        <f t="shared" si="29"/>
        <v>-7646</v>
      </c>
      <c r="I158" s="54" t="s">
        <v>277</v>
      </c>
      <c r="J158" s="55" t="s">
        <v>278</v>
      </c>
      <c r="K158" s="54">
        <v>-7646</v>
      </c>
      <c r="L158" s="54" t="s">
        <v>127</v>
      </c>
      <c r="M158" s="55" t="s">
        <v>122</v>
      </c>
      <c r="N158" s="55"/>
      <c r="O158" s="56" t="s">
        <v>214</v>
      </c>
      <c r="P158" s="56" t="s">
        <v>279</v>
      </c>
    </row>
    <row r="159" spans="1:16" ht="12.75" customHeight="1" thickBot="1" x14ac:dyDescent="0.25">
      <c r="A159" s="45" t="str">
        <f t="shared" si="24"/>
        <v> AA 6.140 </v>
      </c>
      <c r="B159" s="6" t="str">
        <f t="shared" si="25"/>
        <v>I</v>
      </c>
      <c r="C159" s="45">
        <f t="shared" si="26"/>
        <v>35219.39</v>
      </c>
      <c r="D159" s="44" t="str">
        <f t="shared" si="27"/>
        <v>vis</v>
      </c>
      <c r="E159" s="53">
        <f>VLOOKUP(C159,'Active 1'!C$21:E$967,3,FALSE)</f>
        <v>-7615.9875794900772</v>
      </c>
      <c r="F159" s="6" t="s">
        <v>58</v>
      </c>
      <c r="G159" s="44" t="str">
        <f t="shared" si="28"/>
        <v>35219.390</v>
      </c>
      <c r="H159" s="45">
        <f t="shared" si="29"/>
        <v>-7616</v>
      </c>
      <c r="I159" s="54" t="s">
        <v>280</v>
      </c>
      <c r="J159" s="55" t="s">
        <v>281</v>
      </c>
      <c r="K159" s="54">
        <v>-7616</v>
      </c>
      <c r="L159" s="54" t="s">
        <v>127</v>
      </c>
      <c r="M159" s="55" t="s">
        <v>122</v>
      </c>
      <c r="N159" s="55"/>
      <c r="O159" s="56" t="s">
        <v>214</v>
      </c>
      <c r="P159" s="56" t="s">
        <v>279</v>
      </c>
    </row>
    <row r="160" spans="1:16" ht="12.75" customHeight="1" thickBot="1" x14ac:dyDescent="0.25">
      <c r="A160" s="45" t="str">
        <f t="shared" si="24"/>
        <v> AA 6.140 </v>
      </c>
      <c r="B160" s="6" t="str">
        <f t="shared" si="25"/>
        <v>I</v>
      </c>
      <c r="C160" s="45">
        <f t="shared" si="26"/>
        <v>35240.436999999998</v>
      </c>
      <c r="D160" s="44" t="str">
        <f t="shared" si="27"/>
        <v>vis</v>
      </c>
      <c r="E160" s="53">
        <f>VLOOKUP(C160,'Active 1'!C$21:E$967,3,FALSE)</f>
        <v>-7587.0136399291086</v>
      </c>
      <c r="F160" s="6" t="s">
        <v>58</v>
      </c>
      <c r="G160" s="44" t="str">
        <f t="shared" si="28"/>
        <v>35240.437</v>
      </c>
      <c r="H160" s="45">
        <f t="shared" si="29"/>
        <v>-7587</v>
      </c>
      <c r="I160" s="54" t="s">
        <v>282</v>
      </c>
      <c r="J160" s="55" t="s">
        <v>283</v>
      </c>
      <c r="K160" s="54">
        <v>-7587</v>
      </c>
      <c r="L160" s="54" t="s">
        <v>284</v>
      </c>
      <c r="M160" s="55" t="s">
        <v>122</v>
      </c>
      <c r="N160" s="55"/>
      <c r="O160" s="56" t="s">
        <v>214</v>
      </c>
      <c r="P160" s="56" t="s">
        <v>279</v>
      </c>
    </row>
    <row r="161" spans="1:16" ht="12.75" customHeight="1" thickBot="1" x14ac:dyDescent="0.25">
      <c r="A161" s="45" t="str">
        <f t="shared" si="24"/>
        <v> AA 7.189 </v>
      </c>
      <c r="B161" s="6" t="str">
        <f t="shared" si="25"/>
        <v>I</v>
      </c>
      <c r="C161" s="45">
        <f t="shared" si="26"/>
        <v>35599.305999999997</v>
      </c>
      <c r="D161" s="44" t="str">
        <f t="shared" si="27"/>
        <v>vis</v>
      </c>
      <c r="E161" s="53">
        <f>VLOOKUP(C161,'Active 1'!C$21:E$967,3,FALSE)</f>
        <v>-7092.9836728883947</v>
      </c>
      <c r="F161" s="6" t="s">
        <v>58</v>
      </c>
      <c r="G161" s="44" t="str">
        <f t="shared" si="28"/>
        <v>35599.306</v>
      </c>
      <c r="H161" s="45">
        <f t="shared" si="29"/>
        <v>-7093</v>
      </c>
      <c r="I161" s="54" t="s">
        <v>285</v>
      </c>
      <c r="J161" s="55" t="s">
        <v>286</v>
      </c>
      <c r="K161" s="54">
        <v>-7093</v>
      </c>
      <c r="L161" s="54" t="s">
        <v>145</v>
      </c>
      <c r="M161" s="55" t="s">
        <v>122</v>
      </c>
      <c r="N161" s="55"/>
      <c r="O161" s="56" t="s">
        <v>214</v>
      </c>
      <c r="P161" s="56" t="s">
        <v>287</v>
      </c>
    </row>
    <row r="162" spans="1:16" ht="12.75" customHeight="1" thickBot="1" x14ac:dyDescent="0.25">
      <c r="A162" s="45" t="str">
        <f t="shared" si="24"/>
        <v> AA 8.190 </v>
      </c>
      <c r="B162" s="6" t="str">
        <f t="shared" si="25"/>
        <v>I</v>
      </c>
      <c r="C162" s="45">
        <f t="shared" si="26"/>
        <v>35933.455000000002</v>
      </c>
      <c r="D162" s="44" t="str">
        <f t="shared" si="27"/>
        <v>vis</v>
      </c>
      <c r="E162" s="53">
        <f>VLOOKUP(C162,'Active 1'!C$21:E$967,3,FALSE)</f>
        <v>-6632.9840087862003</v>
      </c>
      <c r="F162" s="6" t="s">
        <v>58</v>
      </c>
      <c r="G162" s="44" t="str">
        <f t="shared" si="28"/>
        <v>35933.455</v>
      </c>
      <c r="H162" s="45">
        <f t="shared" si="29"/>
        <v>-6633</v>
      </c>
      <c r="I162" s="54" t="s">
        <v>288</v>
      </c>
      <c r="J162" s="55" t="s">
        <v>289</v>
      </c>
      <c r="K162" s="54">
        <v>-6633</v>
      </c>
      <c r="L162" s="54" t="s">
        <v>145</v>
      </c>
      <c r="M162" s="55" t="s">
        <v>122</v>
      </c>
      <c r="N162" s="55"/>
      <c r="O162" s="56" t="s">
        <v>214</v>
      </c>
      <c r="P162" s="56" t="s">
        <v>290</v>
      </c>
    </row>
    <row r="163" spans="1:16" ht="12.75" customHeight="1" thickBot="1" x14ac:dyDescent="0.25">
      <c r="A163" s="45" t="str">
        <f t="shared" si="24"/>
        <v> MVS 2.122 </v>
      </c>
      <c r="B163" s="6" t="str">
        <f t="shared" si="25"/>
        <v>I</v>
      </c>
      <c r="C163" s="45">
        <f t="shared" si="26"/>
        <v>35962.512000000002</v>
      </c>
      <c r="D163" s="44" t="str">
        <f t="shared" si="27"/>
        <v>vis</v>
      </c>
      <c r="E163" s="53">
        <f>VLOOKUP(C163,'Active 1'!C$21:E$967,3,FALSE)</f>
        <v>-6592.9832598992743</v>
      </c>
      <c r="F163" s="6" t="s">
        <v>58</v>
      </c>
      <c r="G163" s="44" t="str">
        <f t="shared" si="28"/>
        <v>35962.512</v>
      </c>
      <c r="H163" s="45">
        <f t="shared" si="29"/>
        <v>-6593</v>
      </c>
      <c r="I163" s="54" t="s">
        <v>291</v>
      </c>
      <c r="J163" s="55" t="s">
        <v>292</v>
      </c>
      <c r="K163" s="54">
        <v>-6593</v>
      </c>
      <c r="L163" s="54" t="s">
        <v>145</v>
      </c>
      <c r="M163" s="55" t="s">
        <v>293</v>
      </c>
      <c r="N163" s="55"/>
      <c r="O163" s="56" t="s">
        <v>294</v>
      </c>
      <c r="P163" s="56" t="s">
        <v>295</v>
      </c>
    </row>
    <row r="164" spans="1:16" ht="12.75" customHeight="1" thickBot="1" x14ac:dyDescent="0.25">
      <c r="A164" s="45" t="str">
        <f t="shared" si="24"/>
        <v> AA 8.190 </v>
      </c>
      <c r="B164" s="6" t="str">
        <f t="shared" si="25"/>
        <v>I</v>
      </c>
      <c r="C164" s="45">
        <f t="shared" si="26"/>
        <v>36074.383000000002</v>
      </c>
      <c r="D164" s="44" t="str">
        <f t="shared" si="27"/>
        <v>vis</v>
      </c>
      <c r="E164" s="53">
        <f>VLOOKUP(C164,'Active 1'!C$21:E$967,3,FALSE)</f>
        <v>-6438.9782429075267</v>
      </c>
      <c r="F164" s="6" t="s">
        <v>58</v>
      </c>
      <c r="G164" s="44" t="str">
        <f t="shared" si="28"/>
        <v>36074.383</v>
      </c>
      <c r="H164" s="45">
        <f t="shared" si="29"/>
        <v>-6439</v>
      </c>
      <c r="I164" s="54" t="s">
        <v>296</v>
      </c>
      <c r="J164" s="55" t="s">
        <v>297</v>
      </c>
      <c r="K164" s="54">
        <v>-6439</v>
      </c>
      <c r="L164" s="54" t="s">
        <v>298</v>
      </c>
      <c r="M164" s="55" t="s">
        <v>122</v>
      </c>
      <c r="N164" s="55"/>
      <c r="O164" s="56" t="s">
        <v>214</v>
      </c>
      <c r="P164" s="56" t="s">
        <v>290</v>
      </c>
    </row>
    <row r="165" spans="1:16" ht="12.75" customHeight="1" thickBot="1" x14ac:dyDescent="0.25">
      <c r="A165" s="45" t="str">
        <f t="shared" si="24"/>
        <v> MVS 2.122 </v>
      </c>
      <c r="B165" s="6" t="str">
        <f t="shared" si="25"/>
        <v>I</v>
      </c>
      <c r="C165" s="45">
        <f t="shared" si="26"/>
        <v>36307.540999999997</v>
      </c>
      <c r="D165" s="44" t="str">
        <f t="shared" si="27"/>
        <v>vis</v>
      </c>
      <c r="E165" s="53">
        <f>VLOOKUP(C165,'Active 1'!C$21:E$967,3,FALSE)</f>
        <v>-6118.005857286932</v>
      </c>
      <c r="F165" s="6" t="s">
        <v>58</v>
      </c>
      <c r="G165" s="44" t="str">
        <f t="shared" si="28"/>
        <v>36307.541</v>
      </c>
      <c r="H165" s="45">
        <f t="shared" si="29"/>
        <v>-6118</v>
      </c>
      <c r="I165" s="54" t="s">
        <v>299</v>
      </c>
      <c r="J165" s="55" t="s">
        <v>300</v>
      </c>
      <c r="K165" s="54">
        <v>-6118</v>
      </c>
      <c r="L165" s="54" t="s">
        <v>154</v>
      </c>
      <c r="M165" s="55" t="s">
        <v>293</v>
      </c>
      <c r="N165" s="55"/>
      <c r="O165" s="56" t="s">
        <v>294</v>
      </c>
      <c r="P165" s="56" t="s">
        <v>295</v>
      </c>
    </row>
    <row r="166" spans="1:16" ht="12.75" customHeight="1" thickBot="1" x14ac:dyDescent="0.25">
      <c r="A166" s="45" t="str">
        <f t="shared" si="24"/>
        <v> MVS 2.122 </v>
      </c>
      <c r="B166" s="6" t="str">
        <f t="shared" si="25"/>
        <v>I</v>
      </c>
      <c r="C166" s="45">
        <f t="shared" si="26"/>
        <v>36556.707999999999</v>
      </c>
      <c r="D166" s="44" t="str">
        <f t="shared" si="27"/>
        <v>vis</v>
      </c>
      <c r="E166" s="53">
        <f>VLOOKUP(C166,'Active 1'!C$21:E$967,3,FALSE)</f>
        <v>-5774.9949959485757</v>
      </c>
      <c r="F166" s="6" t="s">
        <v>58</v>
      </c>
      <c r="G166" s="44" t="str">
        <f t="shared" si="28"/>
        <v>36556.708</v>
      </c>
      <c r="H166" s="45">
        <f t="shared" si="29"/>
        <v>-5775</v>
      </c>
      <c r="I166" s="54" t="s">
        <v>301</v>
      </c>
      <c r="J166" s="55" t="s">
        <v>302</v>
      </c>
      <c r="K166" s="54">
        <v>-5775</v>
      </c>
      <c r="L166" s="54" t="s">
        <v>159</v>
      </c>
      <c r="M166" s="55" t="s">
        <v>293</v>
      </c>
      <c r="N166" s="55"/>
      <c r="O166" s="56" t="s">
        <v>294</v>
      </c>
      <c r="P166" s="56" t="s">
        <v>295</v>
      </c>
    </row>
    <row r="167" spans="1:16" ht="12.75" customHeight="1" thickBot="1" x14ac:dyDescent="0.25">
      <c r="A167" s="45" t="str">
        <f t="shared" si="24"/>
        <v> AA 10.69 </v>
      </c>
      <c r="B167" s="6" t="str">
        <f t="shared" si="25"/>
        <v>I</v>
      </c>
      <c r="C167" s="45">
        <f t="shared" si="26"/>
        <v>36727.411999999997</v>
      </c>
      <c r="D167" s="44" t="str">
        <f t="shared" si="27"/>
        <v>vis</v>
      </c>
      <c r="E167" s="53">
        <f>VLOOKUP(C167,'Active 1'!C$21:E$967,3,FALSE)</f>
        <v>-5539.9986839413605</v>
      </c>
      <c r="F167" s="6" t="s">
        <v>58</v>
      </c>
      <c r="G167" s="44" t="str">
        <f t="shared" si="28"/>
        <v>36727.412</v>
      </c>
      <c r="H167" s="45">
        <f t="shared" si="29"/>
        <v>-5540</v>
      </c>
      <c r="I167" s="54" t="s">
        <v>303</v>
      </c>
      <c r="J167" s="55" t="s">
        <v>304</v>
      </c>
      <c r="K167" s="54">
        <v>-5540</v>
      </c>
      <c r="L167" s="54" t="s">
        <v>305</v>
      </c>
      <c r="M167" s="55" t="s">
        <v>122</v>
      </c>
      <c r="N167" s="55"/>
      <c r="O167" s="56" t="s">
        <v>214</v>
      </c>
      <c r="P167" s="56" t="s">
        <v>306</v>
      </c>
    </row>
    <row r="168" spans="1:16" ht="12.75" customHeight="1" thickBot="1" x14ac:dyDescent="0.25">
      <c r="A168" s="45" t="str">
        <f t="shared" si="24"/>
        <v> MVS 2.122 </v>
      </c>
      <c r="B168" s="6" t="str">
        <f t="shared" si="25"/>
        <v>I</v>
      </c>
      <c r="C168" s="45">
        <f t="shared" si="26"/>
        <v>37016.557999999997</v>
      </c>
      <c r="D168" s="44" t="str">
        <f t="shared" si="27"/>
        <v>vis</v>
      </c>
      <c r="E168" s="53">
        <f>VLOOKUP(C168,'Active 1'!C$21:E$967,3,FALSE)</f>
        <v>-5141.9515167300524</v>
      </c>
      <c r="F168" s="6" t="s">
        <v>58</v>
      </c>
      <c r="G168" s="44" t="str">
        <f t="shared" si="28"/>
        <v>37016.558</v>
      </c>
      <c r="H168" s="45">
        <f t="shared" si="29"/>
        <v>-5142</v>
      </c>
      <c r="I168" s="54" t="s">
        <v>307</v>
      </c>
      <c r="J168" s="55" t="s">
        <v>308</v>
      </c>
      <c r="K168" s="54">
        <v>-5142</v>
      </c>
      <c r="L168" s="54" t="s">
        <v>309</v>
      </c>
      <c r="M168" s="55" t="s">
        <v>293</v>
      </c>
      <c r="N168" s="55"/>
      <c r="O168" s="56" t="s">
        <v>294</v>
      </c>
      <c r="P168" s="56" t="s">
        <v>295</v>
      </c>
    </row>
    <row r="169" spans="1:16" ht="12.75" customHeight="1" thickBot="1" x14ac:dyDescent="0.25">
      <c r="A169" s="45" t="str">
        <f t="shared" si="24"/>
        <v> MVS 2.122 </v>
      </c>
      <c r="B169" s="6" t="str">
        <f t="shared" si="25"/>
        <v>I</v>
      </c>
      <c r="C169" s="45">
        <f t="shared" si="26"/>
        <v>37353.599999999999</v>
      </c>
      <c r="D169" s="44" t="str">
        <f t="shared" si="27"/>
        <v>vis</v>
      </c>
      <c r="E169" s="53">
        <f>VLOOKUP(C169,'Active 1'!C$21:E$967,3,FALSE)</f>
        <v>-4677.9692609449676</v>
      </c>
      <c r="F169" s="6" t="s">
        <v>58</v>
      </c>
      <c r="G169" s="44" t="str">
        <f t="shared" si="28"/>
        <v>37353.600</v>
      </c>
      <c r="H169" s="45">
        <f t="shared" si="29"/>
        <v>-4678</v>
      </c>
      <c r="I169" s="54" t="s">
        <v>310</v>
      </c>
      <c r="J169" s="55" t="s">
        <v>311</v>
      </c>
      <c r="K169" s="54">
        <v>-4678</v>
      </c>
      <c r="L169" s="54" t="s">
        <v>312</v>
      </c>
      <c r="M169" s="55" t="s">
        <v>293</v>
      </c>
      <c r="N169" s="55"/>
      <c r="O169" s="56" t="s">
        <v>294</v>
      </c>
      <c r="P169" s="56" t="s">
        <v>295</v>
      </c>
    </row>
    <row r="170" spans="1:16" ht="12.75" customHeight="1" thickBot="1" x14ac:dyDescent="0.25">
      <c r="A170" s="45" t="str">
        <f t="shared" si="24"/>
        <v> GOP 16 </v>
      </c>
      <c r="B170" s="6" t="str">
        <f t="shared" si="25"/>
        <v>I</v>
      </c>
      <c r="C170" s="45">
        <f t="shared" si="26"/>
        <v>40334.770199999999</v>
      </c>
      <c r="D170" s="44" t="str">
        <f t="shared" si="27"/>
        <v>vis</v>
      </c>
      <c r="E170" s="53">
        <f>VLOOKUP(C170,'Active 1'!C$21:E$967,3,FALSE)</f>
        <v>-573.99980231587654</v>
      </c>
      <c r="F170" s="6" t="s">
        <v>58</v>
      </c>
      <c r="G170" s="44" t="str">
        <f t="shared" si="28"/>
        <v>40334.7702</v>
      </c>
      <c r="H170" s="45">
        <f t="shared" si="29"/>
        <v>-574</v>
      </c>
      <c r="I170" s="54" t="s">
        <v>313</v>
      </c>
      <c r="J170" s="55" t="s">
        <v>314</v>
      </c>
      <c r="K170" s="54">
        <v>-574</v>
      </c>
      <c r="L170" s="54" t="s">
        <v>315</v>
      </c>
      <c r="M170" s="55" t="s">
        <v>270</v>
      </c>
      <c r="N170" s="55" t="s">
        <v>271</v>
      </c>
      <c r="O170" s="56" t="s">
        <v>316</v>
      </c>
      <c r="P170" s="56" t="s">
        <v>317</v>
      </c>
    </row>
    <row r="171" spans="1:16" ht="12.75" customHeight="1" thickBot="1" x14ac:dyDescent="0.25">
      <c r="A171" s="45" t="str">
        <f t="shared" ref="A171:A188" si="30">P171</f>
        <v>IBVS 636 </v>
      </c>
      <c r="B171" s="6" t="str">
        <f t="shared" ref="B171:B188" si="31">IF(H171=INT(H171),"I","II")</f>
        <v>I</v>
      </c>
      <c r="C171" s="45">
        <f t="shared" ref="C171:C188" si="32">1*G171</f>
        <v>40748.825100000002</v>
      </c>
      <c r="D171" s="44" t="str">
        <f t="shared" ref="D171:D188" si="33">VLOOKUP(F171,I$1:J$5,2,FALSE)</f>
        <v>PE</v>
      </c>
      <c r="E171" s="53">
        <f>VLOOKUP(C171,'Active 1'!C$21:E$967,3,FALSE)</f>
        <v>-3.9992489104608069</v>
      </c>
      <c r="F171" s="6" t="str">
        <f>LEFT(M171,1)</f>
        <v>E</v>
      </c>
      <c r="G171" s="44" t="str">
        <f t="shared" ref="G171:G188" si="34">MID(I171,3,LEN(I171)-3)</f>
        <v>40748.8251</v>
      </c>
      <c r="H171" s="45">
        <f t="shared" ref="H171:H188" si="35">1*K171</f>
        <v>-4</v>
      </c>
      <c r="I171" s="54" t="s">
        <v>323</v>
      </c>
      <c r="J171" s="55" t="s">
        <v>324</v>
      </c>
      <c r="K171" s="54">
        <v>-4</v>
      </c>
      <c r="L171" s="54" t="s">
        <v>325</v>
      </c>
      <c r="M171" s="55" t="s">
        <v>270</v>
      </c>
      <c r="N171" s="55" t="s">
        <v>271</v>
      </c>
      <c r="O171" s="56" t="s">
        <v>326</v>
      </c>
      <c r="P171" s="57" t="s">
        <v>327</v>
      </c>
    </row>
    <row r="172" spans="1:16" ht="12.75" customHeight="1" thickBot="1" x14ac:dyDescent="0.25">
      <c r="A172" s="45" t="str">
        <f t="shared" si="30"/>
        <v>IBVS 636 </v>
      </c>
      <c r="B172" s="6" t="str">
        <f t="shared" si="31"/>
        <v>II</v>
      </c>
      <c r="C172" s="45">
        <f t="shared" si="32"/>
        <v>40749.192000000003</v>
      </c>
      <c r="D172" s="44" t="str">
        <f t="shared" si="33"/>
        <v>PE</v>
      </c>
      <c r="E172" s="53">
        <f>VLOOKUP(C172,'Active 1'!C$21:E$967,3,FALSE)</f>
        <v>-3.4941632248549692</v>
      </c>
      <c r="F172" s="6" t="str">
        <f>LEFT(M172,1)</f>
        <v>E</v>
      </c>
      <c r="G172" s="44" t="str">
        <f t="shared" si="34"/>
        <v>40749.1920</v>
      </c>
      <c r="H172" s="45">
        <f t="shared" si="35"/>
        <v>-3.5</v>
      </c>
      <c r="I172" s="54" t="s">
        <v>328</v>
      </c>
      <c r="J172" s="55" t="s">
        <v>329</v>
      </c>
      <c r="K172" s="54">
        <v>-3.5</v>
      </c>
      <c r="L172" s="54" t="s">
        <v>330</v>
      </c>
      <c r="M172" s="55" t="s">
        <v>270</v>
      </c>
      <c r="N172" s="55" t="s">
        <v>271</v>
      </c>
      <c r="O172" s="56" t="s">
        <v>326</v>
      </c>
      <c r="P172" s="57" t="s">
        <v>327</v>
      </c>
    </row>
    <row r="173" spans="1:16" ht="12.75" customHeight="1" thickBot="1" x14ac:dyDescent="0.25">
      <c r="A173" s="45" t="str">
        <f t="shared" si="30"/>
        <v> AOEB 12 </v>
      </c>
      <c r="B173" s="6" t="str">
        <f t="shared" si="31"/>
        <v>I</v>
      </c>
      <c r="C173" s="45">
        <f t="shared" si="32"/>
        <v>50580.773000000001</v>
      </c>
      <c r="D173" s="44" t="str">
        <f t="shared" si="33"/>
        <v>vis</v>
      </c>
      <c r="E173" s="53">
        <f>VLOOKUP(C173,'Active 1'!C$21:E$967,3,FALSE)</f>
        <v>13530.958902902683</v>
      </c>
      <c r="F173" s="6" t="s">
        <v>58</v>
      </c>
      <c r="G173" s="44" t="str">
        <f t="shared" si="34"/>
        <v>50580.773</v>
      </c>
      <c r="H173" s="45">
        <f t="shared" si="35"/>
        <v>13531</v>
      </c>
      <c r="I173" s="54" t="s">
        <v>482</v>
      </c>
      <c r="J173" s="55" t="s">
        <v>483</v>
      </c>
      <c r="K173" s="54">
        <v>13531</v>
      </c>
      <c r="L173" s="54" t="s">
        <v>484</v>
      </c>
      <c r="M173" s="55" t="s">
        <v>478</v>
      </c>
      <c r="N173" s="55" t="s">
        <v>485</v>
      </c>
      <c r="O173" s="56" t="s">
        <v>479</v>
      </c>
      <c r="P173" s="56" t="s">
        <v>486</v>
      </c>
    </row>
    <row r="174" spans="1:16" ht="12.75" customHeight="1" thickBot="1" x14ac:dyDescent="0.25">
      <c r="A174" s="45" t="str">
        <f t="shared" si="30"/>
        <v> AOEB 12 </v>
      </c>
      <c r="B174" s="6" t="str">
        <f t="shared" si="31"/>
        <v>I</v>
      </c>
      <c r="C174" s="45">
        <f t="shared" si="32"/>
        <v>51257.826999999997</v>
      </c>
      <c r="D174" s="44" t="str">
        <f t="shared" si="33"/>
        <v>vis</v>
      </c>
      <c r="E174" s="53">
        <f>VLOOKUP(C174,'Active 1'!C$21:E$967,3,FALSE)</f>
        <v>14463.012006694828</v>
      </c>
      <c r="F174" s="6" t="s">
        <v>58</v>
      </c>
      <c r="G174" s="44" t="str">
        <f t="shared" si="34"/>
        <v>51257.827</v>
      </c>
      <c r="H174" s="45">
        <f t="shared" si="35"/>
        <v>14463</v>
      </c>
      <c r="I174" s="54" t="s">
        <v>487</v>
      </c>
      <c r="J174" s="55" t="s">
        <v>488</v>
      </c>
      <c r="K174" s="54">
        <v>14463</v>
      </c>
      <c r="L174" s="54" t="s">
        <v>127</v>
      </c>
      <c r="M174" s="55" t="s">
        <v>122</v>
      </c>
      <c r="N174" s="55"/>
      <c r="O174" s="56" t="s">
        <v>369</v>
      </c>
      <c r="P174" s="56" t="s">
        <v>486</v>
      </c>
    </row>
    <row r="175" spans="1:16" ht="12.75" customHeight="1" thickBot="1" x14ac:dyDescent="0.25">
      <c r="A175" s="45" t="str">
        <f t="shared" si="30"/>
        <v> AOEB 12 </v>
      </c>
      <c r="B175" s="6" t="str">
        <f t="shared" si="31"/>
        <v>I</v>
      </c>
      <c r="C175" s="45">
        <f t="shared" si="32"/>
        <v>51693.667999999998</v>
      </c>
      <c r="D175" s="44" t="str">
        <f t="shared" si="33"/>
        <v>vis</v>
      </c>
      <c r="E175" s="53">
        <f>VLOOKUP(C175,'Active 1'!C$21:E$967,3,FALSE)</f>
        <v>15063.003967173421</v>
      </c>
      <c r="F175" s="6" t="s">
        <v>58</v>
      </c>
      <c r="G175" s="44" t="str">
        <f t="shared" si="34"/>
        <v>51693.668</v>
      </c>
      <c r="H175" s="45">
        <f t="shared" si="35"/>
        <v>15063</v>
      </c>
      <c r="I175" s="54" t="s">
        <v>489</v>
      </c>
      <c r="J175" s="55" t="s">
        <v>490</v>
      </c>
      <c r="K175" s="54">
        <v>15063</v>
      </c>
      <c r="L175" s="54" t="s">
        <v>213</v>
      </c>
      <c r="M175" s="55" t="s">
        <v>122</v>
      </c>
      <c r="N175" s="55"/>
      <c r="O175" s="56" t="s">
        <v>369</v>
      </c>
      <c r="P175" s="56" t="s">
        <v>486</v>
      </c>
    </row>
    <row r="176" spans="1:16" ht="12.75" customHeight="1" thickBot="1" x14ac:dyDescent="0.25">
      <c r="A176" s="45" t="str">
        <f t="shared" si="30"/>
        <v> AOEB 12 </v>
      </c>
      <c r="B176" s="6" t="str">
        <f t="shared" si="31"/>
        <v>I</v>
      </c>
      <c r="C176" s="45">
        <f t="shared" si="32"/>
        <v>51698.735999999997</v>
      </c>
      <c r="D176" s="44" t="str">
        <f t="shared" si="33"/>
        <v>vis</v>
      </c>
      <c r="E176" s="53">
        <f>VLOOKUP(C176,'Active 1'!C$21:E$967,3,FALSE)</f>
        <v>15069.980729927969</v>
      </c>
      <c r="F176" s="6" t="s">
        <v>58</v>
      </c>
      <c r="G176" s="44" t="str">
        <f t="shared" si="34"/>
        <v>51698.736</v>
      </c>
      <c r="H176" s="45">
        <f t="shared" si="35"/>
        <v>15070</v>
      </c>
      <c r="I176" s="54" t="s">
        <v>491</v>
      </c>
      <c r="J176" s="55" t="s">
        <v>492</v>
      </c>
      <c r="K176" s="54">
        <v>15070</v>
      </c>
      <c r="L176" s="54" t="s">
        <v>477</v>
      </c>
      <c r="M176" s="55" t="s">
        <v>122</v>
      </c>
      <c r="N176" s="55"/>
      <c r="O176" s="56" t="s">
        <v>369</v>
      </c>
      <c r="P176" s="56" t="s">
        <v>486</v>
      </c>
    </row>
    <row r="177" spans="1:16" ht="12.75" customHeight="1" thickBot="1" x14ac:dyDescent="0.25">
      <c r="A177" s="45" t="str">
        <f t="shared" si="30"/>
        <v>VSB 40 </v>
      </c>
      <c r="B177" s="6" t="str">
        <f t="shared" si="31"/>
        <v>I</v>
      </c>
      <c r="C177" s="45">
        <f t="shared" si="32"/>
        <v>52345.2405</v>
      </c>
      <c r="D177" s="44" t="str">
        <f t="shared" si="33"/>
        <v>vis</v>
      </c>
      <c r="E177" s="53">
        <f>VLOOKUP(C177,'Active 1'!C$21:E$967,3,FALSE)</f>
        <v>15959.978463994372</v>
      </c>
      <c r="F177" s="6" t="s">
        <v>58</v>
      </c>
      <c r="G177" s="44" t="str">
        <f t="shared" si="34"/>
        <v>52345.2405</v>
      </c>
      <c r="H177" s="45">
        <f t="shared" si="35"/>
        <v>15960</v>
      </c>
      <c r="I177" s="54" t="s">
        <v>541</v>
      </c>
      <c r="J177" s="55" t="s">
        <v>542</v>
      </c>
      <c r="K177" s="54">
        <v>15960</v>
      </c>
      <c r="L177" s="54" t="s">
        <v>472</v>
      </c>
      <c r="M177" s="55" t="s">
        <v>270</v>
      </c>
      <c r="N177" s="55" t="s">
        <v>271</v>
      </c>
      <c r="O177" s="56" t="s">
        <v>543</v>
      </c>
      <c r="P177" s="57" t="s">
        <v>544</v>
      </c>
    </row>
    <row r="178" spans="1:16" ht="12.75" customHeight="1" thickBot="1" x14ac:dyDescent="0.25">
      <c r="A178" s="45" t="str">
        <f t="shared" si="30"/>
        <v> BBS 128 </v>
      </c>
      <c r="B178" s="6" t="str">
        <f t="shared" si="31"/>
        <v>I</v>
      </c>
      <c r="C178" s="45">
        <f t="shared" si="32"/>
        <v>52360.495600000002</v>
      </c>
      <c r="D178" s="44" t="str">
        <f t="shared" si="33"/>
        <v>vis</v>
      </c>
      <c r="E178" s="53">
        <f>VLOOKUP(C178,'Active 1'!C$21:E$967,3,FALSE)</f>
        <v>15980.979098070327</v>
      </c>
      <c r="F178" s="6" t="s">
        <v>58</v>
      </c>
      <c r="G178" s="44" t="str">
        <f t="shared" si="34"/>
        <v>52360.4956</v>
      </c>
      <c r="H178" s="45">
        <f t="shared" si="35"/>
        <v>15981</v>
      </c>
      <c r="I178" s="54" t="s">
        <v>545</v>
      </c>
      <c r="J178" s="55" t="s">
        <v>546</v>
      </c>
      <c r="K178" s="54">
        <v>15981</v>
      </c>
      <c r="L178" s="54" t="s">
        <v>547</v>
      </c>
      <c r="M178" s="55" t="s">
        <v>270</v>
      </c>
      <c r="N178" s="55" t="s">
        <v>271</v>
      </c>
      <c r="O178" s="56" t="s">
        <v>548</v>
      </c>
      <c r="P178" s="56" t="s">
        <v>549</v>
      </c>
    </row>
    <row r="179" spans="1:16" ht="12.75" customHeight="1" thickBot="1" x14ac:dyDescent="0.25">
      <c r="A179" s="45" t="str">
        <f t="shared" si="30"/>
        <v> AOEB 12 </v>
      </c>
      <c r="B179" s="6" t="str">
        <f t="shared" si="31"/>
        <v>I</v>
      </c>
      <c r="C179" s="45">
        <f t="shared" si="32"/>
        <v>52816.694000000003</v>
      </c>
      <c r="D179" s="44" t="str">
        <f t="shared" si="33"/>
        <v>vis</v>
      </c>
      <c r="E179" s="53">
        <f>VLOOKUP(C179,'Active 1'!C$21:E$967,3,FALSE)</f>
        <v>16608.995673801383</v>
      </c>
      <c r="F179" s="6" t="s">
        <v>58</v>
      </c>
      <c r="G179" s="44" t="str">
        <f t="shared" si="34"/>
        <v>52816.694</v>
      </c>
      <c r="H179" s="45">
        <f t="shared" si="35"/>
        <v>16609</v>
      </c>
      <c r="I179" s="54" t="s">
        <v>556</v>
      </c>
      <c r="J179" s="55" t="s">
        <v>557</v>
      </c>
      <c r="K179" s="54">
        <v>16609</v>
      </c>
      <c r="L179" s="54" t="s">
        <v>115</v>
      </c>
      <c r="M179" s="55" t="s">
        <v>122</v>
      </c>
      <c r="N179" s="55"/>
      <c r="O179" s="56" t="s">
        <v>558</v>
      </c>
      <c r="P179" s="56" t="s">
        <v>486</v>
      </c>
    </row>
    <row r="180" spans="1:16" ht="12.75" customHeight="1" thickBot="1" x14ac:dyDescent="0.25">
      <c r="A180" s="45" t="str">
        <f t="shared" si="30"/>
        <v>VSB 43 </v>
      </c>
      <c r="B180" s="6" t="str">
        <f t="shared" si="31"/>
        <v>I</v>
      </c>
      <c r="C180" s="45">
        <f t="shared" si="32"/>
        <v>53078.195200000002</v>
      </c>
      <c r="D180" s="44" t="str">
        <f t="shared" si="33"/>
        <v>vis</v>
      </c>
      <c r="E180" s="53">
        <f>VLOOKUP(C180,'Active 1'!C$21:E$967,3,FALSE)</f>
        <v>16968.986169545249</v>
      </c>
      <c r="F180" s="6" t="s">
        <v>58</v>
      </c>
      <c r="G180" s="44" t="str">
        <f t="shared" si="34"/>
        <v>53078.1952</v>
      </c>
      <c r="H180" s="45">
        <f t="shared" si="35"/>
        <v>16969</v>
      </c>
      <c r="I180" s="54" t="s">
        <v>564</v>
      </c>
      <c r="J180" s="55" t="s">
        <v>565</v>
      </c>
      <c r="K180" s="54">
        <v>16969</v>
      </c>
      <c r="L180" s="54" t="s">
        <v>566</v>
      </c>
      <c r="M180" s="55" t="s">
        <v>270</v>
      </c>
      <c r="N180" s="55" t="s">
        <v>271</v>
      </c>
      <c r="O180" s="56" t="s">
        <v>543</v>
      </c>
      <c r="P180" s="57" t="s">
        <v>567</v>
      </c>
    </row>
    <row r="181" spans="1:16" ht="12.75" customHeight="1" thickBot="1" x14ac:dyDescent="0.25">
      <c r="A181" s="45" t="str">
        <f t="shared" si="30"/>
        <v>VSB 44 </v>
      </c>
      <c r="B181" s="6" t="str">
        <f t="shared" si="31"/>
        <v>I</v>
      </c>
      <c r="C181" s="45">
        <f t="shared" si="32"/>
        <v>53511.139600000002</v>
      </c>
      <c r="D181" s="44" t="str">
        <f t="shared" si="33"/>
        <v>vis</v>
      </c>
      <c r="E181" s="53">
        <f>VLOOKUP(C181,'Active 1'!C$21:E$967,3,FALSE)</f>
        <v>17564.99058247159</v>
      </c>
      <c r="F181" s="6" t="s">
        <v>58</v>
      </c>
      <c r="G181" s="44" t="str">
        <f t="shared" si="34"/>
        <v>53511.1396</v>
      </c>
      <c r="H181" s="45">
        <f t="shared" si="35"/>
        <v>17565</v>
      </c>
      <c r="I181" s="54" t="s">
        <v>588</v>
      </c>
      <c r="J181" s="55" t="s">
        <v>589</v>
      </c>
      <c r="K181" s="54" t="s">
        <v>590</v>
      </c>
      <c r="L181" s="54" t="s">
        <v>591</v>
      </c>
      <c r="M181" s="55" t="s">
        <v>270</v>
      </c>
      <c r="N181" s="55" t="s">
        <v>271</v>
      </c>
      <c r="O181" s="56" t="s">
        <v>592</v>
      </c>
      <c r="P181" s="57" t="s">
        <v>593</v>
      </c>
    </row>
    <row r="182" spans="1:16" ht="12.75" customHeight="1" thickBot="1" x14ac:dyDescent="0.25">
      <c r="A182" s="45" t="str">
        <f t="shared" si="30"/>
        <v>BAVM 203 </v>
      </c>
      <c r="B182" s="6" t="str">
        <f t="shared" si="31"/>
        <v>I</v>
      </c>
      <c r="C182" s="45">
        <f t="shared" si="32"/>
        <v>53834.392200000002</v>
      </c>
      <c r="D182" s="44" t="str">
        <f t="shared" si="33"/>
        <v>vis</v>
      </c>
      <c r="E182" s="53">
        <f>VLOOKUP(C182,'Active 1'!C$21:E$967,3,FALSE)</f>
        <v>18009.989931325421</v>
      </c>
      <c r="F182" s="6" t="s">
        <v>58</v>
      </c>
      <c r="G182" s="44" t="str">
        <f t="shared" si="34"/>
        <v>53834.3922</v>
      </c>
      <c r="H182" s="45">
        <f t="shared" si="35"/>
        <v>18010</v>
      </c>
      <c r="I182" s="54" t="s">
        <v>598</v>
      </c>
      <c r="J182" s="55" t="s">
        <v>599</v>
      </c>
      <c r="K182" s="54" t="s">
        <v>600</v>
      </c>
      <c r="L182" s="54" t="s">
        <v>601</v>
      </c>
      <c r="M182" s="55" t="s">
        <v>478</v>
      </c>
      <c r="N182" s="55" t="s">
        <v>553</v>
      </c>
      <c r="O182" s="56" t="s">
        <v>554</v>
      </c>
      <c r="P182" s="57" t="s">
        <v>602</v>
      </c>
    </row>
    <row r="183" spans="1:16" ht="12.75" customHeight="1" thickBot="1" x14ac:dyDescent="0.25">
      <c r="A183" s="45" t="str">
        <f t="shared" si="30"/>
        <v> AOEB 12 </v>
      </c>
      <c r="B183" s="6" t="str">
        <f t="shared" si="31"/>
        <v>I</v>
      </c>
      <c r="C183" s="45">
        <f t="shared" si="32"/>
        <v>54175.806400000001</v>
      </c>
      <c r="D183" s="44" t="str">
        <f t="shared" si="33"/>
        <v>vis</v>
      </c>
      <c r="E183" s="53">
        <f>VLOOKUP(C183,'Active 1'!C$21:E$967,3,FALSE)</f>
        <v>18479.991090448199</v>
      </c>
      <c r="F183" s="6" t="s">
        <v>58</v>
      </c>
      <c r="G183" s="44" t="str">
        <f t="shared" si="34"/>
        <v>54175.8064</v>
      </c>
      <c r="H183" s="45">
        <f t="shared" si="35"/>
        <v>18480</v>
      </c>
      <c r="I183" s="54" t="s">
        <v>608</v>
      </c>
      <c r="J183" s="55" t="s">
        <v>609</v>
      </c>
      <c r="K183" s="54" t="s">
        <v>610</v>
      </c>
      <c r="L183" s="54" t="s">
        <v>611</v>
      </c>
      <c r="M183" s="55" t="s">
        <v>478</v>
      </c>
      <c r="N183" s="55" t="s">
        <v>485</v>
      </c>
      <c r="O183" s="56" t="s">
        <v>612</v>
      </c>
      <c r="P183" s="56" t="s">
        <v>486</v>
      </c>
    </row>
    <row r="184" spans="1:16" ht="12.75" customHeight="1" thickBot="1" x14ac:dyDescent="0.25">
      <c r="A184" s="45" t="str">
        <f t="shared" si="30"/>
        <v> AOEB 12 </v>
      </c>
      <c r="B184" s="6" t="str">
        <f t="shared" si="31"/>
        <v>I</v>
      </c>
      <c r="C184" s="45">
        <f t="shared" si="32"/>
        <v>54218.665699999998</v>
      </c>
      <c r="D184" s="44" t="str">
        <f t="shared" si="33"/>
        <v>vis</v>
      </c>
      <c r="E184" s="53">
        <f>VLOOKUP(C184,'Active 1'!C$21:E$967,3,FALSE)</f>
        <v>18538.992504798243</v>
      </c>
      <c r="F184" s="6" t="s">
        <v>58</v>
      </c>
      <c r="G184" s="44" t="str">
        <f t="shared" si="34"/>
        <v>54218.6657</v>
      </c>
      <c r="H184" s="45">
        <f t="shared" si="35"/>
        <v>18539</v>
      </c>
      <c r="I184" s="54" t="s">
        <v>613</v>
      </c>
      <c r="J184" s="55" t="s">
        <v>614</v>
      </c>
      <c r="K184" s="54" t="s">
        <v>615</v>
      </c>
      <c r="L184" s="54" t="s">
        <v>616</v>
      </c>
      <c r="M184" s="55" t="s">
        <v>478</v>
      </c>
      <c r="N184" s="55" t="s">
        <v>485</v>
      </c>
      <c r="O184" s="56" t="s">
        <v>369</v>
      </c>
      <c r="P184" s="56" t="s">
        <v>486</v>
      </c>
    </row>
    <row r="185" spans="1:16" ht="12.75" customHeight="1" thickBot="1" x14ac:dyDescent="0.25">
      <c r="A185" s="45" t="str">
        <f t="shared" si="30"/>
        <v> AOEB 12 </v>
      </c>
      <c r="B185" s="6" t="str">
        <f t="shared" si="31"/>
        <v>I</v>
      </c>
      <c r="C185" s="45">
        <f t="shared" si="32"/>
        <v>54303.654999999999</v>
      </c>
      <c r="D185" s="44" t="str">
        <f t="shared" si="33"/>
        <v>vis</v>
      </c>
      <c r="E185" s="53">
        <f>VLOOKUP(C185,'Active 1'!C$21:E$967,3,FALSE)</f>
        <v>18655.991356963837</v>
      </c>
      <c r="F185" s="6" t="s">
        <v>58</v>
      </c>
      <c r="G185" s="44" t="str">
        <f t="shared" si="34"/>
        <v>54303.6550</v>
      </c>
      <c r="H185" s="45">
        <f t="shared" si="35"/>
        <v>18656</v>
      </c>
      <c r="I185" s="54" t="s">
        <v>629</v>
      </c>
      <c r="J185" s="55" t="s">
        <v>630</v>
      </c>
      <c r="K185" s="54" t="s">
        <v>631</v>
      </c>
      <c r="L185" s="54" t="s">
        <v>632</v>
      </c>
      <c r="M185" s="55" t="s">
        <v>478</v>
      </c>
      <c r="N185" s="55" t="s">
        <v>485</v>
      </c>
      <c r="O185" s="56" t="s">
        <v>369</v>
      </c>
      <c r="P185" s="56" t="s">
        <v>486</v>
      </c>
    </row>
    <row r="186" spans="1:16" ht="12.75" customHeight="1" thickBot="1" x14ac:dyDescent="0.25">
      <c r="A186" s="45" t="str">
        <f t="shared" si="30"/>
        <v>BAVM 225 </v>
      </c>
      <c r="B186" s="6" t="str">
        <f t="shared" si="31"/>
        <v>II</v>
      </c>
      <c r="C186" s="45">
        <f t="shared" si="32"/>
        <v>55662.41</v>
      </c>
      <c r="D186" s="44" t="str">
        <f t="shared" si="33"/>
        <v>vis</v>
      </c>
      <c r="E186" s="53">
        <f>VLOOKUP(C186,'Active 1'!C$21:E$967,3,FALSE)</f>
        <v>20526.494765913645</v>
      </c>
      <c r="F186" s="6" t="s">
        <v>58</v>
      </c>
      <c r="G186" s="44" t="str">
        <f t="shared" si="34"/>
        <v>55662.41</v>
      </c>
      <c r="H186" s="45">
        <f t="shared" si="35"/>
        <v>20526.5</v>
      </c>
      <c r="I186" s="54" t="s">
        <v>703</v>
      </c>
      <c r="J186" s="55" t="s">
        <v>704</v>
      </c>
      <c r="K186" s="54" t="s">
        <v>705</v>
      </c>
      <c r="L186" s="54" t="s">
        <v>706</v>
      </c>
      <c r="M186" s="55" t="s">
        <v>478</v>
      </c>
      <c r="N186" s="55" t="s">
        <v>58</v>
      </c>
      <c r="O186" s="56" t="s">
        <v>607</v>
      </c>
      <c r="P186" s="57" t="s">
        <v>707</v>
      </c>
    </row>
    <row r="187" spans="1:16" ht="12.75" customHeight="1" thickBot="1" x14ac:dyDescent="0.25">
      <c r="A187" s="45" t="str">
        <f t="shared" si="30"/>
        <v>BAVM 225 </v>
      </c>
      <c r="B187" s="6" t="str">
        <f t="shared" si="31"/>
        <v>I</v>
      </c>
      <c r="C187" s="45">
        <f t="shared" si="32"/>
        <v>55775.371299999999</v>
      </c>
      <c r="D187" s="44" t="str">
        <f t="shared" si="33"/>
        <v>vis</v>
      </c>
      <c r="E187" s="53">
        <f>VLOOKUP(C187,'Active 1'!C$21:E$967,3,FALSE)</f>
        <v>20682.000723006273</v>
      </c>
      <c r="F187" s="6" t="s">
        <v>58</v>
      </c>
      <c r="G187" s="44" t="str">
        <f t="shared" si="34"/>
        <v>55775.3713</v>
      </c>
      <c r="H187" s="45">
        <f t="shared" si="35"/>
        <v>20682</v>
      </c>
      <c r="I187" s="54" t="s">
        <v>712</v>
      </c>
      <c r="J187" s="55" t="s">
        <v>713</v>
      </c>
      <c r="K187" s="54" t="s">
        <v>714</v>
      </c>
      <c r="L187" s="54" t="s">
        <v>325</v>
      </c>
      <c r="M187" s="55" t="s">
        <v>478</v>
      </c>
      <c r="N187" s="55" t="s">
        <v>58</v>
      </c>
      <c r="O187" s="56" t="s">
        <v>607</v>
      </c>
      <c r="P187" s="57" t="s">
        <v>707</v>
      </c>
    </row>
    <row r="188" spans="1:16" ht="12.75" customHeight="1" thickBot="1" x14ac:dyDescent="0.25">
      <c r="A188" s="45" t="str">
        <f t="shared" si="30"/>
        <v>BAVM 225 </v>
      </c>
      <c r="B188" s="6" t="str">
        <f t="shared" si="31"/>
        <v>II</v>
      </c>
      <c r="C188" s="45">
        <f t="shared" si="32"/>
        <v>55776.463600000003</v>
      </c>
      <c r="D188" s="44" t="str">
        <f t="shared" si="33"/>
        <v>vis</v>
      </c>
      <c r="E188" s="53">
        <f>VLOOKUP(C188,'Active 1'!C$21:E$967,3,FALSE)</f>
        <v>20683.504416367919</v>
      </c>
      <c r="F188" s="6" t="s">
        <v>58</v>
      </c>
      <c r="G188" s="44" t="str">
        <f t="shared" si="34"/>
        <v>55776.4636</v>
      </c>
      <c r="H188" s="45">
        <f t="shared" si="35"/>
        <v>20683.5</v>
      </c>
      <c r="I188" s="54" t="s">
        <v>715</v>
      </c>
      <c r="J188" s="55" t="s">
        <v>716</v>
      </c>
      <c r="K188" s="54" t="s">
        <v>717</v>
      </c>
      <c r="L188" s="54" t="s">
        <v>718</v>
      </c>
      <c r="M188" s="55" t="s">
        <v>478</v>
      </c>
      <c r="N188" s="55" t="s">
        <v>58</v>
      </c>
      <c r="O188" s="56" t="s">
        <v>607</v>
      </c>
      <c r="P188" s="57" t="s">
        <v>707</v>
      </c>
    </row>
    <row r="189" spans="1:16" x14ac:dyDescent="0.2">
      <c r="B189" s="6"/>
      <c r="E189" s="53"/>
      <c r="F189" s="6"/>
    </row>
    <row r="190" spans="1:16" x14ac:dyDescent="0.2">
      <c r="B190" s="6"/>
      <c r="E190" s="53"/>
      <c r="F190" s="6"/>
    </row>
    <row r="191" spans="1:16" x14ac:dyDescent="0.2">
      <c r="B191" s="6"/>
      <c r="E191" s="53"/>
      <c r="F191" s="6"/>
    </row>
    <row r="192" spans="1:16" x14ac:dyDescent="0.2">
      <c r="B192" s="6"/>
      <c r="E192" s="53"/>
      <c r="F192" s="6"/>
    </row>
    <row r="193" spans="2:6" x14ac:dyDescent="0.2">
      <c r="B193" s="6"/>
      <c r="E193" s="53"/>
      <c r="F193" s="6"/>
    </row>
    <row r="194" spans="2:6" x14ac:dyDescent="0.2">
      <c r="B194" s="6"/>
      <c r="E194" s="53"/>
      <c r="F194" s="6"/>
    </row>
    <row r="195" spans="2:6" x14ac:dyDescent="0.2">
      <c r="B195" s="6"/>
      <c r="E195" s="53"/>
      <c r="F195" s="6"/>
    </row>
    <row r="196" spans="2:6" x14ac:dyDescent="0.2">
      <c r="B196" s="6"/>
      <c r="E196" s="53"/>
      <c r="F196" s="6"/>
    </row>
    <row r="197" spans="2:6" x14ac:dyDescent="0.2">
      <c r="B197" s="6"/>
      <c r="E197" s="53"/>
      <c r="F197" s="6"/>
    </row>
    <row r="198" spans="2:6" x14ac:dyDescent="0.2">
      <c r="B198" s="6"/>
      <c r="E198" s="53"/>
      <c r="F198" s="6"/>
    </row>
    <row r="199" spans="2:6" x14ac:dyDescent="0.2">
      <c r="B199" s="6"/>
      <c r="E199" s="53"/>
      <c r="F199" s="6"/>
    </row>
    <row r="200" spans="2:6" x14ac:dyDescent="0.2">
      <c r="B200" s="6"/>
      <c r="E200" s="53"/>
      <c r="F200" s="6"/>
    </row>
    <row r="201" spans="2:6" x14ac:dyDescent="0.2">
      <c r="B201" s="6"/>
      <c r="E201" s="53"/>
      <c r="F201" s="6"/>
    </row>
    <row r="202" spans="2:6" x14ac:dyDescent="0.2">
      <c r="B202" s="6"/>
      <c r="E202" s="53"/>
      <c r="F202" s="6"/>
    </row>
    <row r="203" spans="2:6" x14ac:dyDescent="0.2">
      <c r="B203" s="6"/>
      <c r="E203" s="53"/>
      <c r="F203" s="6"/>
    </row>
    <row r="204" spans="2:6" x14ac:dyDescent="0.2">
      <c r="B204" s="6"/>
      <c r="E204" s="53"/>
      <c r="F204" s="6"/>
    </row>
    <row r="205" spans="2:6" x14ac:dyDescent="0.2">
      <c r="B205" s="6"/>
      <c r="E205" s="53"/>
      <c r="F205" s="6"/>
    </row>
    <row r="206" spans="2:6" x14ac:dyDescent="0.2">
      <c r="B206" s="6"/>
      <c r="E206" s="53"/>
      <c r="F206" s="6"/>
    </row>
    <row r="207" spans="2:6" x14ac:dyDescent="0.2">
      <c r="B207" s="6"/>
      <c r="E207" s="53"/>
      <c r="F207" s="6"/>
    </row>
    <row r="208" spans="2:6" x14ac:dyDescent="0.2">
      <c r="B208" s="6"/>
      <c r="E208" s="53"/>
      <c r="F208" s="6"/>
    </row>
    <row r="209" spans="2:6" x14ac:dyDescent="0.2">
      <c r="B209" s="6"/>
      <c r="E209" s="53"/>
      <c r="F209" s="6"/>
    </row>
    <row r="210" spans="2:6" x14ac:dyDescent="0.2">
      <c r="B210" s="6"/>
      <c r="E210" s="53"/>
      <c r="F210" s="6"/>
    </row>
    <row r="211" spans="2:6" x14ac:dyDescent="0.2">
      <c r="B211" s="6"/>
      <c r="E211" s="53"/>
      <c r="F211" s="6"/>
    </row>
    <row r="212" spans="2:6" x14ac:dyDescent="0.2">
      <c r="B212" s="6"/>
      <c r="E212" s="53"/>
      <c r="F212" s="6"/>
    </row>
    <row r="213" spans="2:6" x14ac:dyDescent="0.2">
      <c r="B213" s="6"/>
      <c r="E213" s="53"/>
      <c r="F213" s="6"/>
    </row>
    <row r="214" spans="2:6" x14ac:dyDescent="0.2">
      <c r="B214" s="6"/>
      <c r="E214" s="53"/>
      <c r="F214" s="6"/>
    </row>
    <row r="215" spans="2:6" x14ac:dyDescent="0.2">
      <c r="B215" s="6"/>
      <c r="E215" s="53"/>
      <c r="F215" s="6"/>
    </row>
    <row r="216" spans="2:6" x14ac:dyDescent="0.2">
      <c r="B216" s="6"/>
      <c r="E216" s="53"/>
      <c r="F216" s="6"/>
    </row>
    <row r="217" spans="2:6" x14ac:dyDescent="0.2">
      <c r="B217" s="6"/>
      <c r="E217" s="53"/>
      <c r="F217" s="6"/>
    </row>
    <row r="218" spans="2:6" x14ac:dyDescent="0.2">
      <c r="B218" s="6"/>
      <c r="E218" s="53"/>
      <c r="F218" s="6"/>
    </row>
    <row r="219" spans="2:6" x14ac:dyDescent="0.2">
      <c r="B219" s="6"/>
      <c r="E219" s="53"/>
      <c r="F219" s="6"/>
    </row>
    <row r="220" spans="2:6" x14ac:dyDescent="0.2">
      <c r="B220" s="6"/>
      <c r="E220" s="53"/>
      <c r="F220" s="6"/>
    </row>
    <row r="221" spans="2:6" x14ac:dyDescent="0.2">
      <c r="B221" s="6"/>
      <c r="E221" s="53"/>
      <c r="F221" s="6"/>
    </row>
    <row r="222" spans="2:6" x14ac:dyDescent="0.2">
      <c r="B222" s="6"/>
      <c r="E222" s="53"/>
      <c r="F222" s="6"/>
    </row>
    <row r="223" spans="2:6" x14ac:dyDescent="0.2">
      <c r="B223" s="6"/>
      <c r="E223" s="53"/>
      <c r="F223" s="6"/>
    </row>
    <row r="224" spans="2:6" x14ac:dyDescent="0.2">
      <c r="B224" s="6"/>
      <c r="E224" s="53"/>
      <c r="F224" s="6"/>
    </row>
    <row r="225" spans="2:6" x14ac:dyDescent="0.2">
      <c r="B225" s="6"/>
      <c r="E225" s="53"/>
      <c r="F225" s="6"/>
    </row>
    <row r="226" spans="2:6" x14ac:dyDescent="0.2">
      <c r="B226" s="6"/>
      <c r="E226" s="53"/>
      <c r="F226" s="6"/>
    </row>
    <row r="227" spans="2:6" x14ac:dyDescent="0.2">
      <c r="B227" s="6"/>
      <c r="E227" s="53"/>
      <c r="F227" s="6"/>
    </row>
    <row r="228" spans="2:6" x14ac:dyDescent="0.2">
      <c r="B228" s="6"/>
      <c r="E228" s="53"/>
      <c r="F228" s="6"/>
    </row>
    <row r="229" spans="2:6" x14ac:dyDescent="0.2">
      <c r="B229" s="6"/>
      <c r="E229" s="53"/>
      <c r="F229" s="6"/>
    </row>
    <row r="230" spans="2:6" x14ac:dyDescent="0.2">
      <c r="B230" s="6"/>
      <c r="E230" s="53"/>
      <c r="F230" s="6"/>
    </row>
    <row r="231" spans="2:6" x14ac:dyDescent="0.2">
      <c r="B231" s="6"/>
      <c r="E231" s="53"/>
      <c r="F231" s="6"/>
    </row>
    <row r="232" spans="2:6" x14ac:dyDescent="0.2">
      <c r="B232" s="6"/>
      <c r="E232" s="53"/>
      <c r="F232" s="6"/>
    </row>
    <row r="233" spans="2:6" x14ac:dyDescent="0.2">
      <c r="B233" s="6"/>
      <c r="E233" s="53"/>
      <c r="F233" s="6"/>
    </row>
    <row r="234" spans="2:6" x14ac:dyDescent="0.2">
      <c r="B234" s="6"/>
      <c r="E234" s="53"/>
      <c r="F234" s="6"/>
    </row>
    <row r="235" spans="2:6" x14ac:dyDescent="0.2">
      <c r="B235" s="6"/>
      <c r="E235" s="53"/>
      <c r="F235" s="6"/>
    </row>
    <row r="236" spans="2:6" x14ac:dyDescent="0.2">
      <c r="B236" s="6"/>
      <c r="E236" s="53"/>
      <c r="F236" s="6"/>
    </row>
    <row r="237" spans="2:6" x14ac:dyDescent="0.2">
      <c r="B237" s="6"/>
      <c r="E237" s="53"/>
      <c r="F237" s="6"/>
    </row>
    <row r="238" spans="2:6" x14ac:dyDescent="0.2">
      <c r="B238" s="6"/>
      <c r="E238" s="53"/>
      <c r="F238" s="6"/>
    </row>
    <row r="239" spans="2:6" x14ac:dyDescent="0.2">
      <c r="B239" s="6"/>
      <c r="E239" s="53"/>
      <c r="F239" s="6"/>
    </row>
    <row r="240" spans="2:6" x14ac:dyDescent="0.2">
      <c r="B240" s="6"/>
      <c r="E240" s="53"/>
      <c r="F240" s="6"/>
    </row>
    <row r="241" spans="2:6" x14ac:dyDescent="0.2">
      <c r="B241" s="6"/>
      <c r="E241" s="53"/>
      <c r="F241" s="6"/>
    </row>
    <row r="242" spans="2:6" x14ac:dyDescent="0.2">
      <c r="B242" s="6"/>
      <c r="E242" s="53"/>
      <c r="F242" s="6"/>
    </row>
    <row r="243" spans="2:6" x14ac:dyDescent="0.2">
      <c r="B243" s="6"/>
      <c r="E243" s="53"/>
      <c r="F243" s="6"/>
    </row>
    <row r="244" spans="2:6" x14ac:dyDescent="0.2">
      <c r="B244" s="6"/>
      <c r="E244" s="53"/>
      <c r="F244" s="6"/>
    </row>
    <row r="245" spans="2:6" x14ac:dyDescent="0.2">
      <c r="B245" s="6"/>
      <c r="E245" s="53"/>
      <c r="F245" s="6"/>
    </row>
    <row r="246" spans="2:6" x14ac:dyDescent="0.2">
      <c r="B246" s="6"/>
      <c r="E246" s="53"/>
      <c r="F246" s="6"/>
    </row>
    <row r="247" spans="2:6" x14ac:dyDescent="0.2">
      <c r="B247" s="6"/>
      <c r="E247" s="53"/>
      <c r="F247" s="6"/>
    </row>
    <row r="248" spans="2:6" x14ac:dyDescent="0.2">
      <c r="B248" s="6"/>
      <c r="E248" s="53"/>
      <c r="F248" s="6"/>
    </row>
    <row r="249" spans="2:6" x14ac:dyDescent="0.2">
      <c r="B249" s="6"/>
      <c r="E249" s="53"/>
      <c r="F249" s="6"/>
    </row>
    <row r="250" spans="2:6" x14ac:dyDescent="0.2">
      <c r="B250" s="6"/>
      <c r="E250" s="53"/>
      <c r="F250" s="6"/>
    </row>
    <row r="251" spans="2:6" x14ac:dyDescent="0.2">
      <c r="B251" s="6"/>
      <c r="E251" s="53"/>
      <c r="F251" s="6"/>
    </row>
    <row r="252" spans="2:6" x14ac:dyDescent="0.2">
      <c r="B252" s="6"/>
      <c r="E252" s="53"/>
      <c r="F252" s="6"/>
    </row>
    <row r="253" spans="2:6" x14ac:dyDescent="0.2">
      <c r="B253" s="6"/>
      <c r="E253" s="53"/>
      <c r="F253" s="6"/>
    </row>
    <row r="254" spans="2:6" x14ac:dyDescent="0.2">
      <c r="B254" s="6"/>
      <c r="E254" s="53"/>
      <c r="F254" s="6"/>
    </row>
    <row r="255" spans="2:6" x14ac:dyDescent="0.2">
      <c r="B255" s="6"/>
      <c r="E255" s="53"/>
      <c r="F255" s="6"/>
    </row>
    <row r="256" spans="2:6" x14ac:dyDescent="0.2">
      <c r="B256" s="6"/>
      <c r="E256" s="53"/>
      <c r="F256" s="6"/>
    </row>
    <row r="257" spans="2:6" x14ac:dyDescent="0.2">
      <c r="B257" s="6"/>
      <c r="E257" s="53"/>
      <c r="F257" s="6"/>
    </row>
    <row r="258" spans="2:6" x14ac:dyDescent="0.2">
      <c r="B258" s="6"/>
      <c r="E258" s="53"/>
      <c r="F258" s="6"/>
    </row>
    <row r="259" spans="2:6" x14ac:dyDescent="0.2">
      <c r="B259" s="6"/>
      <c r="E259" s="53"/>
      <c r="F259" s="6"/>
    </row>
    <row r="260" spans="2:6" x14ac:dyDescent="0.2">
      <c r="B260" s="6"/>
      <c r="E260" s="53"/>
      <c r="F260" s="6"/>
    </row>
    <row r="261" spans="2:6" x14ac:dyDescent="0.2">
      <c r="B261" s="6"/>
      <c r="E261" s="53"/>
      <c r="F261" s="6"/>
    </row>
    <row r="262" spans="2:6" x14ac:dyDescent="0.2">
      <c r="B262" s="6"/>
      <c r="E262" s="53"/>
      <c r="F262" s="6"/>
    </row>
    <row r="263" spans="2:6" x14ac:dyDescent="0.2">
      <c r="B263" s="6"/>
      <c r="E263" s="53"/>
      <c r="F263" s="6"/>
    </row>
    <row r="264" spans="2:6" x14ac:dyDescent="0.2">
      <c r="B264" s="6"/>
      <c r="E264" s="53"/>
      <c r="F264" s="6"/>
    </row>
    <row r="265" spans="2:6" x14ac:dyDescent="0.2">
      <c r="B265" s="6"/>
      <c r="E265" s="53"/>
      <c r="F265" s="6"/>
    </row>
    <row r="266" spans="2:6" x14ac:dyDescent="0.2">
      <c r="B266" s="6"/>
      <c r="E266" s="53"/>
      <c r="F266" s="6"/>
    </row>
    <row r="267" spans="2:6" x14ac:dyDescent="0.2">
      <c r="B267" s="6"/>
      <c r="E267" s="53"/>
      <c r="F267" s="6"/>
    </row>
    <row r="268" spans="2:6" x14ac:dyDescent="0.2">
      <c r="B268" s="6"/>
      <c r="E268" s="53"/>
      <c r="F268" s="6"/>
    </row>
    <row r="269" spans="2:6" x14ac:dyDescent="0.2">
      <c r="B269" s="6"/>
      <c r="E269" s="53"/>
      <c r="F269" s="6"/>
    </row>
    <row r="270" spans="2:6" x14ac:dyDescent="0.2">
      <c r="B270" s="6"/>
      <c r="E270" s="53"/>
      <c r="F270" s="6"/>
    </row>
    <row r="271" spans="2:6" x14ac:dyDescent="0.2">
      <c r="B271" s="6"/>
      <c r="E271" s="53"/>
      <c r="F271" s="6"/>
    </row>
    <row r="272" spans="2:6" x14ac:dyDescent="0.2">
      <c r="B272" s="6"/>
      <c r="E272" s="53"/>
      <c r="F272" s="6"/>
    </row>
    <row r="273" spans="2:6" x14ac:dyDescent="0.2">
      <c r="B273" s="6"/>
      <c r="E273" s="53"/>
      <c r="F273" s="6"/>
    </row>
    <row r="274" spans="2:6" x14ac:dyDescent="0.2">
      <c r="B274" s="6"/>
      <c r="E274" s="53"/>
      <c r="F274" s="6"/>
    </row>
    <row r="275" spans="2:6" x14ac:dyDescent="0.2">
      <c r="B275" s="6"/>
      <c r="E275" s="53"/>
      <c r="F275" s="6"/>
    </row>
    <row r="276" spans="2:6" x14ac:dyDescent="0.2">
      <c r="B276" s="6"/>
      <c r="E276" s="53"/>
      <c r="F276" s="6"/>
    </row>
    <row r="277" spans="2:6" x14ac:dyDescent="0.2">
      <c r="B277" s="6"/>
      <c r="E277" s="53"/>
      <c r="F277" s="6"/>
    </row>
    <row r="278" spans="2:6" x14ac:dyDescent="0.2">
      <c r="B278" s="6"/>
      <c r="E278" s="53"/>
      <c r="F278" s="6"/>
    </row>
    <row r="279" spans="2:6" x14ac:dyDescent="0.2">
      <c r="B279" s="6"/>
      <c r="E279" s="53"/>
      <c r="F279" s="6"/>
    </row>
    <row r="280" spans="2:6" x14ac:dyDescent="0.2">
      <c r="B280" s="6"/>
      <c r="E280" s="53"/>
      <c r="F280" s="6"/>
    </row>
    <row r="281" spans="2:6" x14ac:dyDescent="0.2">
      <c r="B281" s="6"/>
      <c r="E281" s="53"/>
      <c r="F281" s="6"/>
    </row>
    <row r="282" spans="2:6" x14ac:dyDescent="0.2">
      <c r="B282" s="6"/>
      <c r="E282" s="53"/>
      <c r="F282" s="6"/>
    </row>
    <row r="283" spans="2:6" x14ac:dyDescent="0.2">
      <c r="B283" s="6"/>
      <c r="E283" s="53"/>
      <c r="F283" s="6"/>
    </row>
    <row r="284" spans="2:6" x14ac:dyDescent="0.2">
      <c r="B284" s="6"/>
      <c r="E284" s="53"/>
      <c r="F284" s="6"/>
    </row>
    <row r="285" spans="2:6" x14ac:dyDescent="0.2">
      <c r="B285" s="6"/>
      <c r="E285" s="53"/>
      <c r="F285" s="6"/>
    </row>
    <row r="286" spans="2:6" x14ac:dyDescent="0.2">
      <c r="B286" s="6"/>
      <c r="E286" s="53"/>
      <c r="F286" s="6"/>
    </row>
    <row r="287" spans="2:6" x14ac:dyDescent="0.2">
      <c r="B287" s="6"/>
      <c r="E287" s="53"/>
      <c r="F287" s="6"/>
    </row>
    <row r="288" spans="2:6" x14ac:dyDescent="0.2">
      <c r="B288" s="6"/>
      <c r="E288" s="53"/>
      <c r="F288" s="6"/>
    </row>
    <row r="289" spans="2:6" x14ac:dyDescent="0.2">
      <c r="B289" s="6"/>
      <c r="E289" s="53"/>
      <c r="F289" s="6"/>
    </row>
    <row r="290" spans="2:6" x14ac:dyDescent="0.2">
      <c r="B290" s="6"/>
      <c r="E290" s="53"/>
      <c r="F290" s="6"/>
    </row>
    <row r="291" spans="2:6" x14ac:dyDescent="0.2">
      <c r="B291" s="6"/>
      <c r="E291" s="53"/>
      <c r="F291" s="6"/>
    </row>
    <row r="292" spans="2:6" x14ac:dyDescent="0.2">
      <c r="B292" s="6"/>
      <c r="E292" s="53"/>
      <c r="F292" s="6"/>
    </row>
    <row r="293" spans="2:6" x14ac:dyDescent="0.2">
      <c r="B293" s="6"/>
      <c r="E293" s="53"/>
      <c r="F293" s="6"/>
    </row>
    <row r="294" spans="2:6" x14ac:dyDescent="0.2">
      <c r="B294" s="6"/>
      <c r="E294" s="53"/>
      <c r="F294" s="6"/>
    </row>
    <row r="295" spans="2:6" x14ac:dyDescent="0.2">
      <c r="B295" s="6"/>
      <c r="E295" s="53"/>
      <c r="F295" s="6"/>
    </row>
    <row r="296" spans="2:6" x14ac:dyDescent="0.2">
      <c r="B296" s="6"/>
      <c r="E296" s="53"/>
      <c r="F296" s="6"/>
    </row>
    <row r="297" spans="2:6" x14ac:dyDescent="0.2">
      <c r="B297" s="6"/>
      <c r="E297" s="53"/>
      <c r="F297" s="6"/>
    </row>
    <row r="298" spans="2:6" x14ac:dyDescent="0.2">
      <c r="B298" s="6"/>
      <c r="E298" s="53"/>
      <c r="F298" s="6"/>
    </row>
    <row r="299" spans="2:6" x14ac:dyDescent="0.2">
      <c r="B299" s="6"/>
      <c r="E299" s="53"/>
      <c r="F299" s="6"/>
    </row>
    <row r="300" spans="2:6" x14ac:dyDescent="0.2">
      <c r="B300" s="6"/>
      <c r="E300" s="53"/>
      <c r="F300" s="6"/>
    </row>
    <row r="301" spans="2:6" x14ac:dyDescent="0.2">
      <c r="B301" s="6"/>
      <c r="E301" s="53"/>
      <c r="F301" s="6"/>
    </row>
    <row r="302" spans="2:6" x14ac:dyDescent="0.2">
      <c r="B302" s="6"/>
      <c r="E302" s="53"/>
      <c r="F302" s="6"/>
    </row>
    <row r="303" spans="2:6" x14ac:dyDescent="0.2">
      <c r="B303" s="6"/>
      <c r="E303" s="53"/>
      <c r="F303" s="6"/>
    </row>
    <row r="304" spans="2:6" x14ac:dyDescent="0.2">
      <c r="B304" s="6"/>
      <c r="E304" s="53"/>
      <c r="F304" s="6"/>
    </row>
    <row r="305" spans="2:6" x14ac:dyDescent="0.2">
      <c r="B305" s="6"/>
      <c r="E305" s="53"/>
      <c r="F305" s="6"/>
    </row>
    <row r="306" spans="2:6" x14ac:dyDescent="0.2">
      <c r="B306" s="6"/>
      <c r="E306" s="53"/>
      <c r="F306" s="6"/>
    </row>
    <row r="307" spans="2:6" x14ac:dyDescent="0.2">
      <c r="B307" s="6"/>
      <c r="E307" s="53"/>
      <c r="F307" s="6"/>
    </row>
    <row r="308" spans="2:6" x14ac:dyDescent="0.2">
      <c r="B308" s="6"/>
      <c r="E308" s="53"/>
      <c r="F308" s="6"/>
    </row>
    <row r="309" spans="2:6" x14ac:dyDescent="0.2">
      <c r="B309" s="6"/>
      <c r="E309" s="53"/>
      <c r="F309" s="6"/>
    </row>
    <row r="310" spans="2:6" x14ac:dyDescent="0.2">
      <c r="B310" s="6"/>
      <c r="E310" s="53"/>
      <c r="F310" s="6"/>
    </row>
    <row r="311" spans="2:6" x14ac:dyDescent="0.2">
      <c r="B311" s="6"/>
      <c r="E311" s="53"/>
      <c r="F311" s="6"/>
    </row>
    <row r="312" spans="2:6" x14ac:dyDescent="0.2">
      <c r="B312" s="6"/>
      <c r="E312" s="53"/>
      <c r="F312" s="6"/>
    </row>
    <row r="313" spans="2:6" x14ac:dyDescent="0.2">
      <c r="B313" s="6"/>
      <c r="E313" s="53"/>
      <c r="F313" s="6"/>
    </row>
    <row r="314" spans="2:6" x14ac:dyDescent="0.2">
      <c r="B314" s="6"/>
      <c r="E314" s="53"/>
      <c r="F314" s="6"/>
    </row>
    <row r="315" spans="2:6" x14ac:dyDescent="0.2">
      <c r="B315" s="6"/>
      <c r="E315" s="53"/>
      <c r="F315" s="6"/>
    </row>
    <row r="316" spans="2:6" x14ac:dyDescent="0.2">
      <c r="B316" s="6"/>
      <c r="E316" s="53"/>
      <c r="F316" s="6"/>
    </row>
    <row r="317" spans="2:6" x14ac:dyDescent="0.2">
      <c r="B317" s="6"/>
      <c r="E317" s="53"/>
      <c r="F317" s="6"/>
    </row>
    <row r="318" spans="2:6" x14ac:dyDescent="0.2">
      <c r="B318" s="6"/>
      <c r="E318" s="53"/>
      <c r="F318" s="6"/>
    </row>
    <row r="319" spans="2:6" x14ac:dyDescent="0.2">
      <c r="B319" s="6"/>
      <c r="E319" s="53"/>
      <c r="F319" s="6"/>
    </row>
    <row r="320" spans="2:6" x14ac:dyDescent="0.2">
      <c r="B320" s="6"/>
      <c r="E320" s="53"/>
      <c r="F320" s="6"/>
    </row>
    <row r="321" spans="2:6" x14ac:dyDescent="0.2">
      <c r="B321" s="6"/>
      <c r="E321" s="53"/>
      <c r="F321" s="6"/>
    </row>
    <row r="322" spans="2:6" x14ac:dyDescent="0.2">
      <c r="B322" s="6"/>
      <c r="E322" s="53"/>
      <c r="F322" s="6"/>
    </row>
    <row r="323" spans="2:6" x14ac:dyDescent="0.2">
      <c r="B323" s="6"/>
      <c r="E323" s="53"/>
      <c r="F323" s="6"/>
    </row>
    <row r="324" spans="2:6" x14ac:dyDescent="0.2">
      <c r="B324" s="6"/>
      <c r="E324" s="53"/>
      <c r="F324" s="6"/>
    </row>
    <row r="325" spans="2:6" x14ac:dyDescent="0.2">
      <c r="B325" s="6"/>
      <c r="E325" s="53"/>
      <c r="F325" s="6"/>
    </row>
    <row r="326" spans="2:6" x14ac:dyDescent="0.2">
      <c r="B326" s="6"/>
      <c r="E326" s="53"/>
      <c r="F326" s="6"/>
    </row>
    <row r="327" spans="2:6" x14ac:dyDescent="0.2">
      <c r="B327" s="6"/>
      <c r="E327" s="53"/>
      <c r="F327" s="6"/>
    </row>
    <row r="328" spans="2:6" x14ac:dyDescent="0.2">
      <c r="B328" s="6"/>
      <c r="E328" s="53"/>
      <c r="F328" s="6"/>
    </row>
    <row r="329" spans="2:6" x14ac:dyDescent="0.2">
      <c r="B329" s="6"/>
      <c r="E329" s="53"/>
      <c r="F329" s="6"/>
    </row>
    <row r="330" spans="2:6" x14ac:dyDescent="0.2">
      <c r="B330" s="6"/>
      <c r="E330" s="53"/>
      <c r="F330" s="6"/>
    </row>
    <row r="331" spans="2:6" x14ac:dyDescent="0.2">
      <c r="B331" s="6"/>
      <c r="E331" s="53"/>
      <c r="F331" s="6"/>
    </row>
    <row r="332" spans="2:6" x14ac:dyDescent="0.2">
      <c r="B332" s="6"/>
      <c r="E332" s="53"/>
      <c r="F332" s="6"/>
    </row>
    <row r="333" spans="2:6" x14ac:dyDescent="0.2">
      <c r="B333" s="6"/>
      <c r="E333" s="53"/>
      <c r="F333" s="6"/>
    </row>
    <row r="334" spans="2:6" x14ac:dyDescent="0.2">
      <c r="B334" s="6"/>
      <c r="E334" s="53"/>
      <c r="F334" s="6"/>
    </row>
    <row r="335" spans="2:6" x14ac:dyDescent="0.2">
      <c r="B335" s="6"/>
      <c r="E335" s="53"/>
      <c r="F335" s="6"/>
    </row>
    <row r="336" spans="2:6" x14ac:dyDescent="0.2">
      <c r="B336" s="6"/>
      <c r="E336" s="53"/>
      <c r="F336" s="6"/>
    </row>
    <row r="337" spans="2:6" x14ac:dyDescent="0.2">
      <c r="B337" s="6"/>
      <c r="E337" s="53"/>
      <c r="F337" s="6"/>
    </row>
    <row r="338" spans="2:6" x14ac:dyDescent="0.2">
      <c r="B338" s="6"/>
      <c r="E338" s="53"/>
      <c r="F338" s="6"/>
    </row>
    <row r="339" spans="2:6" x14ac:dyDescent="0.2">
      <c r="B339" s="6"/>
      <c r="E339" s="53"/>
      <c r="F339" s="6"/>
    </row>
    <row r="340" spans="2:6" x14ac:dyDescent="0.2">
      <c r="B340" s="6"/>
      <c r="E340" s="53"/>
      <c r="F340" s="6"/>
    </row>
    <row r="341" spans="2:6" x14ac:dyDescent="0.2">
      <c r="B341" s="6"/>
      <c r="E341" s="53"/>
      <c r="F341" s="6"/>
    </row>
    <row r="342" spans="2:6" x14ac:dyDescent="0.2">
      <c r="B342" s="6"/>
      <c r="E342" s="53"/>
      <c r="F342" s="6"/>
    </row>
    <row r="343" spans="2:6" x14ac:dyDescent="0.2">
      <c r="B343" s="6"/>
      <c r="E343" s="53"/>
      <c r="F343" s="6"/>
    </row>
    <row r="344" spans="2:6" x14ac:dyDescent="0.2">
      <c r="B344" s="6"/>
      <c r="E344" s="53"/>
      <c r="F344" s="6"/>
    </row>
    <row r="345" spans="2:6" x14ac:dyDescent="0.2">
      <c r="B345" s="6"/>
      <c r="E345" s="53"/>
      <c r="F345" s="6"/>
    </row>
    <row r="346" spans="2:6" x14ac:dyDescent="0.2">
      <c r="B346" s="6"/>
      <c r="E346" s="53"/>
      <c r="F346" s="6"/>
    </row>
    <row r="347" spans="2:6" x14ac:dyDescent="0.2">
      <c r="B347" s="6"/>
      <c r="E347" s="53"/>
      <c r="F347" s="6"/>
    </row>
    <row r="348" spans="2:6" x14ac:dyDescent="0.2">
      <c r="B348" s="6"/>
      <c r="E348" s="53"/>
      <c r="F348" s="6"/>
    </row>
    <row r="349" spans="2:6" x14ac:dyDescent="0.2">
      <c r="B349" s="6"/>
      <c r="E349" s="53"/>
      <c r="F349" s="6"/>
    </row>
    <row r="350" spans="2:6" x14ac:dyDescent="0.2">
      <c r="B350" s="6"/>
      <c r="E350" s="53"/>
      <c r="F350" s="6"/>
    </row>
    <row r="351" spans="2:6" x14ac:dyDescent="0.2">
      <c r="B351" s="6"/>
      <c r="E351" s="53"/>
      <c r="F351" s="6"/>
    </row>
    <row r="352" spans="2:6" x14ac:dyDescent="0.2">
      <c r="B352" s="6"/>
      <c r="F352" s="6"/>
    </row>
    <row r="353" spans="2:6" x14ac:dyDescent="0.2">
      <c r="B353" s="6"/>
      <c r="F353" s="6"/>
    </row>
    <row r="354" spans="2:6" x14ac:dyDescent="0.2">
      <c r="B354" s="6"/>
      <c r="F354" s="6"/>
    </row>
    <row r="355" spans="2:6" x14ac:dyDescent="0.2">
      <c r="B355" s="6"/>
      <c r="F355" s="6"/>
    </row>
    <row r="356" spans="2:6" x14ac:dyDescent="0.2">
      <c r="B356" s="6"/>
      <c r="F356" s="6"/>
    </row>
    <row r="357" spans="2:6" x14ac:dyDescent="0.2">
      <c r="B357" s="6"/>
      <c r="F357" s="6"/>
    </row>
    <row r="358" spans="2:6" x14ac:dyDescent="0.2">
      <c r="B358" s="6"/>
      <c r="F358" s="6"/>
    </row>
    <row r="359" spans="2:6" x14ac:dyDescent="0.2">
      <c r="B359" s="6"/>
      <c r="F359" s="6"/>
    </row>
    <row r="360" spans="2:6" x14ac:dyDescent="0.2">
      <c r="B360" s="6"/>
      <c r="F360" s="6"/>
    </row>
    <row r="361" spans="2:6" x14ac:dyDescent="0.2">
      <c r="B361" s="6"/>
      <c r="F361" s="6"/>
    </row>
    <row r="362" spans="2:6" x14ac:dyDescent="0.2">
      <c r="B362" s="6"/>
      <c r="F362" s="6"/>
    </row>
    <row r="363" spans="2:6" x14ac:dyDescent="0.2">
      <c r="B363" s="6"/>
      <c r="F363" s="6"/>
    </row>
    <row r="364" spans="2:6" x14ac:dyDescent="0.2">
      <c r="B364" s="6"/>
      <c r="F364" s="6"/>
    </row>
    <row r="365" spans="2:6" x14ac:dyDescent="0.2">
      <c r="B365" s="6"/>
      <c r="F365" s="6"/>
    </row>
    <row r="366" spans="2:6" x14ac:dyDescent="0.2">
      <c r="B366" s="6"/>
      <c r="F366" s="6"/>
    </row>
    <row r="367" spans="2:6" x14ac:dyDescent="0.2">
      <c r="B367" s="6"/>
      <c r="F367" s="6"/>
    </row>
    <row r="368" spans="2:6" x14ac:dyDescent="0.2">
      <c r="B368" s="6"/>
      <c r="F368" s="6"/>
    </row>
    <row r="369" spans="2:6" x14ac:dyDescent="0.2">
      <c r="B369" s="6"/>
      <c r="F369" s="6"/>
    </row>
    <row r="370" spans="2:6" x14ac:dyDescent="0.2">
      <c r="B370" s="6"/>
      <c r="F370" s="6"/>
    </row>
    <row r="371" spans="2:6" x14ac:dyDescent="0.2">
      <c r="B371" s="6"/>
      <c r="F371" s="6"/>
    </row>
    <row r="372" spans="2:6" x14ac:dyDescent="0.2">
      <c r="B372" s="6"/>
      <c r="F372" s="6"/>
    </row>
    <row r="373" spans="2:6" x14ac:dyDescent="0.2">
      <c r="B373" s="6"/>
      <c r="F373" s="6"/>
    </row>
    <row r="374" spans="2:6" x14ac:dyDescent="0.2">
      <c r="B374" s="6"/>
      <c r="F374" s="6"/>
    </row>
    <row r="375" spans="2:6" x14ac:dyDescent="0.2">
      <c r="B375" s="6"/>
      <c r="F375" s="6"/>
    </row>
    <row r="376" spans="2:6" x14ac:dyDescent="0.2">
      <c r="B376" s="6"/>
      <c r="F376" s="6"/>
    </row>
    <row r="377" spans="2:6" x14ac:dyDescent="0.2">
      <c r="B377" s="6"/>
      <c r="F377" s="6"/>
    </row>
    <row r="378" spans="2:6" x14ac:dyDescent="0.2">
      <c r="B378" s="6"/>
      <c r="F378" s="6"/>
    </row>
    <row r="379" spans="2:6" x14ac:dyDescent="0.2">
      <c r="B379" s="6"/>
      <c r="F379" s="6"/>
    </row>
    <row r="380" spans="2:6" x14ac:dyDescent="0.2">
      <c r="B380" s="6"/>
      <c r="F380" s="6"/>
    </row>
    <row r="381" spans="2:6" x14ac:dyDescent="0.2">
      <c r="B381" s="6"/>
      <c r="F381" s="6"/>
    </row>
    <row r="382" spans="2:6" x14ac:dyDescent="0.2">
      <c r="B382" s="6"/>
      <c r="F382" s="6"/>
    </row>
    <row r="383" spans="2:6" x14ac:dyDescent="0.2">
      <c r="B383" s="6"/>
      <c r="F383" s="6"/>
    </row>
    <row r="384" spans="2:6" x14ac:dyDescent="0.2">
      <c r="B384" s="6"/>
      <c r="F384" s="6"/>
    </row>
    <row r="385" spans="2:6" x14ac:dyDescent="0.2">
      <c r="B385" s="6"/>
      <c r="F385" s="6"/>
    </row>
    <row r="386" spans="2:6" x14ac:dyDescent="0.2">
      <c r="B386" s="6"/>
      <c r="F386" s="6"/>
    </row>
    <row r="387" spans="2:6" x14ac:dyDescent="0.2">
      <c r="B387" s="6"/>
      <c r="F387" s="6"/>
    </row>
    <row r="388" spans="2:6" x14ac:dyDescent="0.2">
      <c r="B388" s="6"/>
      <c r="F388" s="6"/>
    </row>
    <row r="389" spans="2:6" x14ac:dyDescent="0.2">
      <c r="B389" s="6"/>
      <c r="F389" s="6"/>
    </row>
    <row r="390" spans="2:6" x14ac:dyDescent="0.2">
      <c r="B390" s="6"/>
      <c r="F390" s="6"/>
    </row>
    <row r="391" spans="2:6" x14ac:dyDescent="0.2">
      <c r="B391" s="6"/>
      <c r="F391" s="6"/>
    </row>
    <row r="392" spans="2:6" x14ac:dyDescent="0.2">
      <c r="B392" s="6"/>
      <c r="F392" s="6"/>
    </row>
    <row r="393" spans="2:6" x14ac:dyDescent="0.2">
      <c r="B393" s="6"/>
      <c r="F393" s="6"/>
    </row>
    <row r="394" spans="2:6" x14ac:dyDescent="0.2">
      <c r="B394" s="6"/>
      <c r="F394" s="6"/>
    </row>
    <row r="395" spans="2:6" x14ac:dyDescent="0.2">
      <c r="B395" s="6"/>
      <c r="F395" s="6"/>
    </row>
    <row r="396" spans="2:6" x14ac:dyDescent="0.2">
      <c r="B396" s="6"/>
      <c r="F396" s="6"/>
    </row>
    <row r="397" spans="2:6" x14ac:dyDescent="0.2">
      <c r="B397" s="6"/>
      <c r="F397" s="6"/>
    </row>
    <row r="398" spans="2:6" x14ac:dyDescent="0.2">
      <c r="B398" s="6"/>
      <c r="F398" s="6"/>
    </row>
    <row r="399" spans="2:6" x14ac:dyDescent="0.2">
      <c r="B399" s="6"/>
      <c r="F399" s="6"/>
    </row>
    <row r="400" spans="2:6" x14ac:dyDescent="0.2">
      <c r="B400" s="6"/>
      <c r="F400" s="6"/>
    </row>
    <row r="401" spans="2:6" x14ac:dyDescent="0.2">
      <c r="B401" s="6"/>
      <c r="F401" s="6"/>
    </row>
    <row r="402" spans="2:6" x14ac:dyDescent="0.2">
      <c r="B402" s="6"/>
      <c r="F402" s="6"/>
    </row>
    <row r="403" spans="2:6" x14ac:dyDescent="0.2">
      <c r="B403" s="6"/>
      <c r="F403" s="6"/>
    </row>
    <row r="404" spans="2:6" x14ac:dyDescent="0.2">
      <c r="B404" s="6"/>
      <c r="F404" s="6"/>
    </row>
    <row r="405" spans="2:6" x14ac:dyDescent="0.2">
      <c r="B405" s="6"/>
      <c r="F405" s="6"/>
    </row>
    <row r="406" spans="2:6" x14ac:dyDescent="0.2">
      <c r="B406" s="6"/>
      <c r="F406" s="6"/>
    </row>
    <row r="407" spans="2:6" x14ac:dyDescent="0.2">
      <c r="B407" s="6"/>
      <c r="F407" s="6"/>
    </row>
    <row r="408" spans="2:6" x14ac:dyDescent="0.2">
      <c r="B408" s="6"/>
      <c r="F408" s="6"/>
    </row>
    <row r="409" spans="2:6" x14ac:dyDescent="0.2">
      <c r="B409" s="6"/>
      <c r="F409" s="6"/>
    </row>
    <row r="410" spans="2:6" x14ac:dyDescent="0.2">
      <c r="B410" s="6"/>
      <c r="F410" s="6"/>
    </row>
    <row r="411" spans="2:6" x14ac:dyDescent="0.2">
      <c r="B411" s="6"/>
      <c r="F411" s="6"/>
    </row>
    <row r="412" spans="2:6" x14ac:dyDescent="0.2">
      <c r="B412" s="6"/>
      <c r="F412" s="6"/>
    </row>
    <row r="413" spans="2:6" x14ac:dyDescent="0.2">
      <c r="B413" s="6"/>
      <c r="F413" s="6"/>
    </row>
    <row r="414" spans="2:6" x14ac:dyDescent="0.2">
      <c r="B414" s="6"/>
      <c r="F414" s="6"/>
    </row>
    <row r="415" spans="2:6" x14ac:dyDescent="0.2">
      <c r="B415" s="6"/>
      <c r="F415" s="6"/>
    </row>
    <row r="416" spans="2:6" x14ac:dyDescent="0.2">
      <c r="B416" s="6"/>
      <c r="F416" s="6"/>
    </row>
    <row r="417" spans="2:6" x14ac:dyDescent="0.2">
      <c r="B417" s="6"/>
      <c r="F417" s="6"/>
    </row>
    <row r="418" spans="2:6" x14ac:dyDescent="0.2">
      <c r="B418" s="6"/>
      <c r="F418" s="6"/>
    </row>
    <row r="419" spans="2:6" x14ac:dyDescent="0.2">
      <c r="B419" s="6"/>
      <c r="F419" s="6"/>
    </row>
    <row r="420" spans="2:6" x14ac:dyDescent="0.2">
      <c r="B420" s="6"/>
      <c r="F420" s="6"/>
    </row>
    <row r="421" spans="2:6" x14ac:dyDescent="0.2">
      <c r="B421" s="6"/>
      <c r="F421" s="6"/>
    </row>
    <row r="422" spans="2:6" x14ac:dyDescent="0.2">
      <c r="B422" s="6"/>
      <c r="F422" s="6"/>
    </row>
    <row r="423" spans="2:6" x14ac:dyDescent="0.2">
      <c r="B423" s="6"/>
      <c r="F423" s="6"/>
    </row>
    <row r="424" spans="2:6" x14ac:dyDescent="0.2">
      <c r="B424" s="6"/>
      <c r="F424" s="6"/>
    </row>
    <row r="425" spans="2:6" x14ac:dyDescent="0.2">
      <c r="B425" s="6"/>
      <c r="F425" s="6"/>
    </row>
    <row r="426" spans="2:6" x14ac:dyDescent="0.2">
      <c r="B426" s="6"/>
      <c r="F426" s="6"/>
    </row>
    <row r="427" spans="2:6" x14ac:dyDescent="0.2">
      <c r="B427" s="6"/>
      <c r="F427" s="6"/>
    </row>
    <row r="428" spans="2:6" x14ac:dyDescent="0.2">
      <c r="B428" s="6"/>
      <c r="F428" s="6"/>
    </row>
    <row r="429" spans="2:6" x14ac:dyDescent="0.2">
      <c r="B429" s="6"/>
      <c r="F429" s="6"/>
    </row>
    <row r="430" spans="2:6" x14ac:dyDescent="0.2">
      <c r="B430" s="6"/>
      <c r="F430" s="6"/>
    </row>
    <row r="431" spans="2:6" x14ac:dyDescent="0.2">
      <c r="B431" s="6"/>
      <c r="F431" s="6"/>
    </row>
    <row r="432" spans="2:6" x14ac:dyDescent="0.2">
      <c r="B432" s="6"/>
      <c r="F432" s="6"/>
    </row>
    <row r="433" spans="2:6" x14ac:dyDescent="0.2">
      <c r="B433" s="6"/>
      <c r="F433" s="6"/>
    </row>
    <row r="434" spans="2:6" x14ac:dyDescent="0.2">
      <c r="B434" s="6"/>
      <c r="F434" s="6"/>
    </row>
    <row r="435" spans="2:6" x14ac:dyDescent="0.2">
      <c r="B435" s="6"/>
      <c r="F435" s="6"/>
    </row>
    <row r="436" spans="2:6" x14ac:dyDescent="0.2">
      <c r="B436" s="6"/>
      <c r="F436" s="6"/>
    </row>
    <row r="437" spans="2:6" x14ac:dyDescent="0.2">
      <c r="B437" s="6"/>
      <c r="F437" s="6"/>
    </row>
    <row r="438" spans="2:6" x14ac:dyDescent="0.2">
      <c r="B438" s="6"/>
      <c r="F438" s="6"/>
    </row>
    <row r="439" spans="2:6" x14ac:dyDescent="0.2">
      <c r="B439" s="6"/>
      <c r="F439" s="6"/>
    </row>
    <row r="440" spans="2:6" x14ac:dyDescent="0.2">
      <c r="B440" s="6"/>
      <c r="F440" s="6"/>
    </row>
    <row r="441" spans="2:6" x14ac:dyDescent="0.2">
      <c r="B441" s="6"/>
      <c r="F441" s="6"/>
    </row>
    <row r="442" spans="2:6" x14ac:dyDescent="0.2">
      <c r="B442" s="6"/>
      <c r="F442" s="6"/>
    </row>
    <row r="443" spans="2:6" x14ac:dyDescent="0.2">
      <c r="B443" s="6"/>
      <c r="F443" s="6"/>
    </row>
    <row r="444" spans="2:6" x14ac:dyDescent="0.2">
      <c r="B444" s="6"/>
      <c r="F444" s="6"/>
    </row>
    <row r="445" spans="2:6" x14ac:dyDescent="0.2">
      <c r="B445" s="6"/>
      <c r="F445" s="6"/>
    </row>
    <row r="446" spans="2:6" x14ac:dyDescent="0.2">
      <c r="B446" s="6"/>
      <c r="F446" s="6"/>
    </row>
    <row r="447" spans="2:6" x14ac:dyDescent="0.2">
      <c r="B447" s="6"/>
      <c r="F447" s="6"/>
    </row>
    <row r="448" spans="2:6" x14ac:dyDescent="0.2">
      <c r="B448" s="6"/>
      <c r="F448" s="6"/>
    </row>
    <row r="449" spans="2:6" x14ac:dyDescent="0.2">
      <c r="B449" s="6"/>
      <c r="F449" s="6"/>
    </row>
    <row r="450" spans="2:6" x14ac:dyDescent="0.2">
      <c r="B450" s="6"/>
      <c r="F450" s="6"/>
    </row>
    <row r="451" spans="2:6" x14ac:dyDescent="0.2">
      <c r="B451" s="6"/>
      <c r="F451" s="6"/>
    </row>
    <row r="452" spans="2:6" x14ac:dyDescent="0.2">
      <c r="B452" s="6"/>
      <c r="F452" s="6"/>
    </row>
    <row r="453" spans="2:6" x14ac:dyDescent="0.2">
      <c r="B453" s="6"/>
      <c r="F453" s="6"/>
    </row>
    <row r="454" spans="2:6" x14ac:dyDescent="0.2">
      <c r="B454" s="6"/>
      <c r="F454" s="6"/>
    </row>
    <row r="455" spans="2:6" x14ac:dyDescent="0.2">
      <c r="B455" s="6"/>
      <c r="F455" s="6"/>
    </row>
    <row r="456" spans="2:6" x14ac:dyDescent="0.2">
      <c r="B456" s="6"/>
      <c r="F456" s="6"/>
    </row>
    <row r="457" spans="2:6" x14ac:dyDescent="0.2">
      <c r="B457" s="6"/>
      <c r="F457" s="6"/>
    </row>
    <row r="458" spans="2:6" x14ac:dyDescent="0.2">
      <c r="B458" s="6"/>
      <c r="F458" s="6"/>
    </row>
    <row r="459" spans="2:6" x14ac:dyDescent="0.2">
      <c r="B459" s="6"/>
      <c r="F459" s="6"/>
    </row>
    <row r="460" spans="2:6" x14ac:dyDescent="0.2">
      <c r="B460" s="6"/>
      <c r="F460" s="6"/>
    </row>
    <row r="461" spans="2:6" x14ac:dyDescent="0.2">
      <c r="B461" s="6"/>
      <c r="F461" s="6"/>
    </row>
    <row r="462" spans="2:6" x14ac:dyDescent="0.2">
      <c r="B462" s="6"/>
      <c r="F462" s="6"/>
    </row>
    <row r="463" spans="2:6" x14ac:dyDescent="0.2">
      <c r="B463" s="6"/>
      <c r="F463" s="6"/>
    </row>
    <row r="464" spans="2:6" x14ac:dyDescent="0.2">
      <c r="B464" s="6"/>
      <c r="F464" s="6"/>
    </row>
    <row r="465" spans="2:6" x14ac:dyDescent="0.2">
      <c r="B465" s="6"/>
      <c r="F465" s="6"/>
    </row>
    <row r="466" spans="2:6" x14ac:dyDescent="0.2">
      <c r="B466" s="6"/>
      <c r="F466" s="6"/>
    </row>
    <row r="467" spans="2:6" x14ac:dyDescent="0.2">
      <c r="B467" s="6"/>
      <c r="F467" s="6"/>
    </row>
    <row r="468" spans="2:6" x14ac:dyDescent="0.2">
      <c r="B468" s="6"/>
      <c r="F468" s="6"/>
    </row>
    <row r="469" spans="2:6" x14ac:dyDescent="0.2">
      <c r="B469" s="6"/>
      <c r="F469" s="6"/>
    </row>
    <row r="470" spans="2:6" x14ac:dyDescent="0.2">
      <c r="B470" s="6"/>
      <c r="F470" s="6"/>
    </row>
    <row r="471" spans="2:6" x14ac:dyDescent="0.2">
      <c r="B471" s="6"/>
      <c r="F471" s="6"/>
    </row>
    <row r="472" spans="2:6" x14ac:dyDescent="0.2">
      <c r="B472" s="6"/>
      <c r="F472" s="6"/>
    </row>
    <row r="473" spans="2:6" x14ac:dyDescent="0.2">
      <c r="B473" s="6"/>
      <c r="F473" s="6"/>
    </row>
    <row r="474" spans="2:6" x14ac:dyDescent="0.2">
      <c r="B474" s="6"/>
      <c r="F474" s="6"/>
    </row>
    <row r="475" spans="2:6" x14ac:dyDescent="0.2">
      <c r="B475" s="6"/>
      <c r="F475" s="6"/>
    </row>
    <row r="476" spans="2:6" x14ac:dyDescent="0.2">
      <c r="B476" s="6"/>
      <c r="F476" s="6"/>
    </row>
    <row r="477" spans="2:6" x14ac:dyDescent="0.2">
      <c r="B477" s="6"/>
      <c r="F477" s="6"/>
    </row>
    <row r="478" spans="2:6" x14ac:dyDescent="0.2">
      <c r="B478" s="6"/>
      <c r="F478" s="6"/>
    </row>
    <row r="479" spans="2:6" x14ac:dyDescent="0.2">
      <c r="B479" s="6"/>
      <c r="F479" s="6"/>
    </row>
    <row r="480" spans="2:6" x14ac:dyDescent="0.2">
      <c r="B480" s="6"/>
      <c r="F480" s="6"/>
    </row>
    <row r="481" spans="2:6" x14ac:dyDescent="0.2">
      <c r="B481" s="6"/>
      <c r="F481" s="6"/>
    </row>
    <row r="482" spans="2:6" x14ac:dyDescent="0.2">
      <c r="B482" s="6"/>
      <c r="F482" s="6"/>
    </row>
    <row r="483" spans="2:6" x14ac:dyDescent="0.2">
      <c r="B483" s="6"/>
      <c r="F483" s="6"/>
    </row>
    <row r="484" spans="2:6" x14ac:dyDescent="0.2">
      <c r="B484" s="6"/>
      <c r="F484" s="6"/>
    </row>
    <row r="485" spans="2:6" x14ac:dyDescent="0.2">
      <c r="B485" s="6"/>
      <c r="F485" s="6"/>
    </row>
    <row r="486" spans="2:6" x14ac:dyDescent="0.2">
      <c r="B486" s="6"/>
      <c r="F486" s="6"/>
    </row>
    <row r="487" spans="2:6" x14ac:dyDescent="0.2">
      <c r="B487" s="6"/>
      <c r="F487" s="6"/>
    </row>
    <row r="488" spans="2:6" x14ac:dyDescent="0.2">
      <c r="B488" s="6"/>
      <c r="F488" s="6"/>
    </row>
    <row r="489" spans="2:6" x14ac:dyDescent="0.2">
      <c r="B489" s="6"/>
      <c r="F489" s="6"/>
    </row>
    <row r="490" spans="2:6" x14ac:dyDescent="0.2">
      <c r="B490" s="6"/>
      <c r="F490" s="6"/>
    </row>
    <row r="491" spans="2:6" x14ac:dyDescent="0.2">
      <c r="B491" s="6"/>
      <c r="F491" s="6"/>
    </row>
    <row r="492" spans="2:6" x14ac:dyDescent="0.2">
      <c r="B492" s="6"/>
      <c r="F492" s="6"/>
    </row>
    <row r="493" spans="2:6" x14ac:dyDescent="0.2">
      <c r="B493" s="6"/>
      <c r="F493" s="6"/>
    </row>
    <row r="494" spans="2:6" x14ac:dyDescent="0.2">
      <c r="B494" s="6"/>
      <c r="F494" s="6"/>
    </row>
    <row r="495" spans="2:6" x14ac:dyDescent="0.2">
      <c r="B495" s="6"/>
      <c r="F495" s="6"/>
    </row>
    <row r="496" spans="2:6" x14ac:dyDescent="0.2">
      <c r="B496" s="6"/>
      <c r="F496" s="6"/>
    </row>
    <row r="497" spans="2:6" x14ac:dyDescent="0.2">
      <c r="B497" s="6"/>
      <c r="F497" s="6"/>
    </row>
    <row r="498" spans="2:6" x14ac:dyDescent="0.2">
      <c r="B498" s="6"/>
      <c r="F498" s="6"/>
    </row>
    <row r="499" spans="2:6" x14ac:dyDescent="0.2">
      <c r="B499" s="6"/>
      <c r="F499" s="6"/>
    </row>
    <row r="500" spans="2:6" x14ac:dyDescent="0.2">
      <c r="B500" s="6"/>
      <c r="F500" s="6"/>
    </row>
    <row r="501" spans="2:6" x14ac:dyDescent="0.2">
      <c r="B501" s="6"/>
      <c r="F501" s="6"/>
    </row>
    <row r="502" spans="2:6" x14ac:dyDescent="0.2">
      <c r="B502" s="6"/>
      <c r="F502" s="6"/>
    </row>
    <row r="503" spans="2:6" x14ac:dyDescent="0.2">
      <c r="B503" s="6"/>
      <c r="F503" s="6"/>
    </row>
    <row r="504" spans="2:6" x14ac:dyDescent="0.2">
      <c r="B504" s="6"/>
      <c r="F504" s="6"/>
    </row>
    <row r="505" spans="2:6" x14ac:dyDescent="0.2">
      <c r="B505" s="6"/>
      <c r="F505" s="6"/>
    </row>
    <row r="506" spans="2:6" x14ac:dyDescent="0.2">
      <c r="B506" s="6"/>
      <c r="F506" s="6"/>
    </row>
    <row r="507" spans="2:6" x14ac:dyDescent="0.2">
      <c r="B507" s="6"/>
      <c r="F507" s="6"/>
    </row>
    <row r="508" spans="2:6" x14ac:dyDescent="0.2">
      <c r="B508" s="6"/>
      <c r="F508" s="6"/>
    </row>
    <row r="509" spans="2:6" x14ac:dyDescent="0.2">
      <c r="B509" s="6"/>
      <c r="F509" s="6"/>
    </row>
    <row r="510" spans="2:6" x14ac:dyDescent="0.2">
      <c r="B510" s="6"/>
      <c r="F510" s="6"/>
    </row>
    <row r="511" spans="2:6" x14ac:dyDescent="0.2">
      <c r="B511" s="6"/>
      <c r="F511" s="6"/>
    </row>
    <row r="512" spans="2:6" x14ac:dyDescent="0.2">
      <c r="B512" s="6"/>
      <c r="F512" s="6"/>
    </row>
    <row r="513" spans="2:6" x14ac:dyDescent="0.2">
      <c r="B513" s="6"/>
      <c r="F513" s="6"/>
    </row>
    <row r="514" spans="2:6" x14ac:dyDescent="0.2">
      <c r="B514" s="6"/>
      <c r="F514" s="6"/>
    </row>
    <row r="515" spans="2:6" x14ac:dyDescent="0.2">
      <c r="B515" s="6"/>
      <c r="F515" s="6"/>
    </row>
    <row r="516" spans="2:6" x14ac:dyDescent="0.2">
      <c r="B516" s="6"/>
      <c r="F516" s="6"/>
    </row>
    <row r="517" spans="2:6" x14ac:dyDescent="0.2">
      <c r="B517" s="6"/>
      <c r="F517" s="6"/>
    </row>
    <row r="518" spans="2:6" x14ac:dyDescent="0.2">
      <c r="B518" s="6"/>
      <c r="F518" s="6"/>
    </row>
    <row r="519" spans="2:6" x14ac:dyDescent="0.2">
      <c r="B519" s="6"/>
      <c r="F519" s="6"/>
    </row>
    <row r="520" spans="2:6" x14ac:dyDescent="0.2">
      <c r="B520" s="6"/>
      <c r="F520" s="6"/>
    </row>
    <row r="521" spans="2:6" x14ac:dyDescent="0.2">
      <c r="B521" s="6"/>
      <c r="F521" s="6"/>
    </row>
    <row r="522" spans="2:6" x14ac:dyDescent="0.2">
      <c r="B522" s="6"/>
      <c r="F522" s="6"/>
    </row>
    <row r="523" spans="2:6" x14ac:dyDescent="0.2">
      <c r="B523" s="6"/>
      <c r="F523" s="6"/>
    </row>
    <row r="524" spans="2:6" x14ac:dyDescent="0.2">
      <c r="B524" s="6"/>
      <c r="F524" s="6"/>
    </row>
    <row r="525" spans="2:6" x14ac:dyDescent="0.2">
      <c r="B525" s="6"/>
      <c r="F525" s="6"/>
    </row>
    <row r="526" spans="2:6" x14ac:dyDescent="0.2">
      <c r="B526" s="6"/>
      <c r="F526" s="6"/>
    </row>
    <row r="527" spans="2:6" x14ac:dyDescent="0.2">
      <c r="B527" s="6"/>
      <c r="F527" s="6"/>
    </row>
    <row r="528" spans="2:6" x14ac:dyDescent="0.2">
      <c r="B528" s="6"/>
      <c r="F528" s="6"/>
    </row>
    <row r="529" spans="2:6" x14ac:dyDescent="0.2">
      <c r="B529" s="6"/>
      <c r="F529" s="6"/>
    </row>
    <row r="530" spans="2:6" x14ac:dyDescent="0.2">
      <c r="B530" s="6"/>
      <c r="F530" s="6"/>
    </row>
    <row r="531" spans="2:6" x14ac:dyDescent="0.2">
      <c r="B531" s="6"/>
      <c r="F531" s="6"/>
    </row>
    <row r="532" spans="2:6" x14ac:dyDescent="0.2">
      <c r="B532" s="6"/>
      <c r="F532" s="6"/>
    </row>
    <row r="533" spans="2:6" x14ac:dyDescent="0.2">
      <c r="B533" s="6"/>
      <c r="F533" s="6"/>
    </row>
    <row r="534" spans="2:6" x14ac:dyDescent="0.2">
      <c r="B534" s="6"/>
      <c r="F534" s="6"/>
    </row>
    <row r="535" spans="2:6" x14ac:dyDescent="0.2">
      <c r="B535" s="6"/>
      <c r="F535" s="6"/>
    </row>
    <row r="536" spans="2:6" x14ac:dyDescent="0.2">
      <c r="B536" s="6"/>
      <c r="F536" s="6"/>
    </row>
    <row r="537" spans="2:6" x14ac:dyDescent="0.2">
      <c r="B537" s="6"/>
      <c r="F537" s="6"/>
    </row>
    <row r="538" spans="2:6" x14ac:dyDescent="0.2">
      <c r="B538" s="6"/>
      <c r="F538" s="6"/>
    </row>
    <row r="539" spans="2:6" x14ac:dyDescent="0.2">
      <c r="B539" s="6"/>
      <c r="F539" s="6"/>
    </row>
    <row r="540" spans="2:6" x14ac:dyDescent="0.2">
      <c r="B540" s="6"/>
      <c r="F540" s="6"/>
    </row>
    <row r="541" spans="2:6" x14ac:dyDescent="0.2">
      <c r="B541" s="6"/>
      <c r="F541" s="6"/>
    </row>
    <row r="542" spans="2:6" x14ac:dyDescent="0.2">
      <c r="B542" s="6"/>
      <c r="F542" s="6"/>
    </row>
    <row r="543" spans="2:6" x14ac:dyDescent="0.2">
      <c r="B543" s="6"/>
      <c r="F543" s="6"/>
    </row>
    <row r="544" spans="2:6" x14ac:dyDescent="0.2">
      <c r="B544" s="6"/>
      <c r="F544" s="6"/>
    </row>
    <row r="545" spans="2:6" x14ac:dyDescent="0.2">
      <c r="B545" s="6"/>
      <c r="F545" s="6"/>
    </row>
    <row r="546" spans="2:6" x14ac:dyDescent="0.2">
      <c r="B546" s="6"/>
      <c r="F546" s="6"/>
    </row>
    <row r="547" spans="2:6" x14ac:dyDescent="0.2">
      <c r="B547" s="6"/>
      <c r="F547" s="6"/>
    </row>
    <row r="548" spans="2:6" x14ac:dyDescent="0.2">
      <c r="B548" s="6"/>
      <c r="F548" s="6"/>
    </row>
    <row r="549" spans="2:6" x14ac:dyDescent="0.2">
      <c r="B549" s="6"/>
      <c r="F549" s="6"/>
    </row>
    <row r="550" spans="2:6" x14ac:dyDescent="0.2">
      <c r="B550" s="6"/>
      <c r="F550" s="6"/>
    </row>
    <row r="551" spans="2:6" x14ac:dyDescent="0.2">
      <c r="B551" s="6"/>
      <c r="F551" s="6"/>
    </row>
    <row r="552" spans="2:6" x14ac:dyDescent="0.2">
      <c r="B552" s="6"/>
      <c r="F552" s="6"/>
    </row>
    <row r="553" spans="2:6" x14ac:dyDescent="0.2">
      <c r="B553" s="6"/>
      <c r="F553" s="6"/>
    </row>
    <row r="554" spans="2:6" x14ac:dyDescent="0.2">
      <c r="B554" s="6"/>
      <c r="F554" s="6"/>
    </row>
    <row r="555" spans="2:6" x14ac:dyDescent="0.2">
      <c r="B555" s="6"/>
      <c r="F555" s="6"/>
    </row>
    <row r="556" spans="2:6" x14ac:dyDescent="0.2">
      <c r="B556" s="6"/>
      <c r="F556" s="6"/>
    </row>
    <row r="557" spans="2:6" x14ac:dyDescent="0.2">
      <c r="B557" s="6"/>
      <c r="F557" s="6"/>
    </row>
    <row r="558" spans="2:6" x14ac:dyDescent="0.2">
      <c r="B558" s="6"/>
      <c r="F558" s="6"/>
    </row>
    <row r="559" spans="2:6" x14ac:dyDescent="0.2">
      <c r="B559" s="6"/>
      <c r="F559" s="6"/>
    </row>
    <row r="560" spans="2:6" x14ac:dyDescent="0.2">
      <c r="B560" s="6"/>
      <c r="F560" s="6"/>
    </row>
    <row r="561" spans="2:6" x14ac:dyDescent="0.2">
      <c r="B561" s="6"/>
      <c r="F561" s="6"/>
    </row>
    <row r="562" spans="2:6" x14ac:dyDescent="0.2">
      <c r="B562" s="6"/>
      <c r="F562" s="6"/>
    </row>
    <row r="563" spans="2:6" x14ac:dyDescent="0.2">
      <c r="B563" s="6"/>
      <c r="F563" s="6"/>
    </row>
    <row r="564" spans="2:6" x14ac:dyDescent="0.2">
      <c r="B564" s="6"/>
      <c r="F564" s="6"/>
    </row>
    <row r="565" spans="2:6" x14ac:dyDescent="0.2">
      <c r="B565" s="6"/>
      <c r="F565" s="6"/>
    </row>
    <row r="566" spans="2:6" x14ac:dyDescent="0.2">
      <c r="B566" s="6"/>
      <c r="F566" s="6"/>
    </row>
    <row r="567" spans="2:6" x14ac:dyDescent="0.2">
      <c r="B567" s="6"/>
      <c r="F567" s="6"/>
    </row>
    <row r="568" spans="2:6" x14ac:dyDescent="0.2">
      <c r="B568" s="6"/>
      <c r="F568" s="6"/>
    </row>
    <row r="569" spans="2:6" x14ac:dyDescent="0.2">
      <c r="B569" s="6"/>
      <c r="F569" s="6"/>
    </row>
    <row r="570" spans="2:6" x14ac:dyDescent="0.2">
      <c r="B570" s="6"/>
      <c r="F570" s="6"/>
    </row>
    <row r="571" spans="2:6" x14ac:dyDescent="0.2">
      <c r="B571" s="6"/>
      <c r="F571" s="6"/>
    </row>
    <row r="572" spans="2:6" x14ac:dyDescent="0.2">
      <c r="B572" s="6"/>
      <c r="F572" s="6"/>
    </row>
    <row r="573" spans="2:6" x14ac:dyDescent="0.2">
      <c r="B573" s="6"/>
      <c r="F573" s="6"/>
    </row>
    <row r="574" spans="2:6" x14ac:dyDescent="0.2">
      <c r="B574" s="6"/>
      <c r="F574" s="6"/>
    </row>
    <row r="575" spans="2:6" x14ac:dyDescent="0.2">
      <c r="B575" s="6"/>
      <c r="F575" s="6"/>
    </row>
    <row r="576" spans="2:6" x14ac:dyDescent="0.2">
      <c r="B576" s="6"/>
      <c r="F576" s="6"/>
    </row>
    <row r="577" spans="2:6" x14ac:dyDescent="0.2">
      <c r="B577" s="6"/>
      <c r="F577" s="6"/>
    </row>
    <row r="578" spans="2:6" x14ac:dyDescent="0.2">
      <c r="B578" s="6"/>
      <c r="F578" s="6"/>
    </row>
    <row r="579" spans="2:6" x14ac:dyDescent="0.2">
      <c r="B579" s="6"/>
      <c r="F579" s="6"/>
    </row>
    <row r="580" spans="2:6" x14ac:dyDescent="0.2">
      <c r="B580" s="6"/>
      <c r="F580" s="6"/>
    </row>
    <row r="581" spans="2:6" x14ac:dyDescent="0.2">
      <c r="B581" s="6"/>
      <c r="F581" s="6"/>
    </row>
    <row r="582" spans="2:6" x14ac:dyDescent="0.2">
      <c r="B582" s="6"/>
      <c r="F582" s="6"/>
    </row>
    <row r="583" spans="2:6" x14ac:dyDescent="0.2">
      <c r="B583" s="6"/>
      <c r="F583" s="6"/>
    </row>
    <row r="584" spans="2:6" x14ac:dyDescent="0.2">
      <c r="B584" s="6"/>
      <c r="F584" s="6"/>
    </row>
    <row r="585" spans="2:6" x14ac:dyDescent="0.2">
      <c r="B585" s="6"/>
      <c r="F585" s="6"/>
    </row>
    <row r="586" spans="2:6" x14ac:dyDescent="0.2">
      <c r="B586" s="6"/>
      <c r="F586" s="6"/>
    </row>
    <row r="587" spans="2:6" x14ac:dyDescent="0.2">
      <c r="B587" s="6"/>
      <c r="F587" s="6"/>
    </row>
    <row r="588" spans="2:6" x14ac:dyDescent="0.2">
      <c r="B588" s="6"/>
      <c r="F588" s="6"/>
    </row>
    <row r="589" spans="2:6" x14ac:dyDescent="0.2">
      <c r="B589" s="6"/>
      <c r="F589" s="6"/>
    </row>
    <row r="590" spans="2:6" x14ac:dyDescent="0.2">
      <c r="B590" s="6"/>
      <c r="F590" s="6"/>
    </row>
    <row r="591" spans="2:6" x14ac:dyDescent="0.2">
      <c r="B591" s="6"/>
      <c r="F591" s="6"/>
    </row>
    <row r="592" spans="2:6" x14ac:dyDescent="0.2">
      <c r="B592" s="6"/>
      <c r="F592" s="6"/>
    </row>
    <row r="593" spans="2:6" x14ac:dyDescent="0.2">
      <c r="B593" s="6"/>
      <c r="F593" s="6"/>
    </row>
    <row r="594" spans="2:6" x14ac:dyDescent="0.2">
      <c r="B594" s="6"/>
      <c r="F594" s="6"/>
    </row>
    <row r="595" spans="2:6" x14ac:dyDescent="0.2">
      <c r="B595" s="6"/>
      <c r="F595" s="6"/>
    </row>
    <row r="596" spans="2:6" x14ac:dyDescent="0.2">
      <c r="B596" s="6"/>
      <c r="F596" s="6"/>
    </row>
    <row r="597" spans="2:6" x14ac:dyDescent="0.2">
      <c r="B597" s="6"/>
      <c r="F597" s="6"/>
    </row>
    <row r="598" spans="2:6" x14ac:dyDescent="0.2">
      <c r="B598" s="6"/>
      <c r="F598" s="6"/>
    </row>
    <row r="599" spans="2:6" x14ac:dyDescent="0.2">
      <c r="B599" s="6"/>
      <c r="F599" s="6"/>
    </row>
    <row r="600" spans="2:6" x14ac:dyDescent="0.2">
      <c r="B600" s="6"/>
      <c r="F600" s="6"/>
    </row>
    <row r="601" spans="2:6" x14ac:dyDescent="0.2">
      <c r="B601" s="6"/>
      <c r="F601" s="6"/>
    </row>
    <row r="602" spans="2:6" x14ac:dyDescent="0.2">
      <c r="B602" s="6"/>
      <c r="F602" s="6"/>
    </row>
    <row r="603" spans="2:6" x14ac:dyDescent="0.2">
      <c r="B603" s="6"/>
      <c r="F603" s="6"/>
    </row>
    <row r="604" spans="2:6" x14ac:dyDescent="0.2">
      <c r="B604" s="6"/>
      <c r="F604" s="6"/>
    </row>
    <row r="605" spans="2:6" x14ac:dyDescent="0.2">
      <c r="B605" s="6"/>
      <c r="F605" s="6"/>
    </row>
    <row r="606" spans="2:6" x14ac:dyDescent="0.2">
      <c r="B606" s="6"/>
      <c r="F606" s="6"/>
    </row>
    <row r="607" spans="2:6" x14ac:dyDescent="0.2">
      <c r="B607" s="6"/>
      <c r="F607" s="6"/>
    </row>
    <row r="608" spans="2:6" x14ac:dyDescent="0.2">
      <c r="B608" s="6"/>
      <c r="F608" s="6"/>
    </row>
    <row r="609" spans="2:6" x14ac:dyDescent="0.2">
      <c r="B609" s="6"/>
      <c r="F609" s="6"/>
    </row>
    <row r="610" spans="2:6" x14ac:dyDescent="0.2">
      <c r="B610" s="6"/>
      <c r="F610" s="6"/>
    </row>
    <row r="611" spans="2:6" x14ac:dyDescent="0.2">
      <c r="B611" s="6"/>
      <c r="F611" s="6"/>
    </row>
    <row r="612" spans="2:6" x14ac:dyDescent="0.2">
      <c r="B612" s="6"/>
      <c r="F612" s="6"/>
    </row>
    <row r="613" spans="2:6" x14ac:dyDescent="0.2">
      <c r="B613" s="6"/>
      <c r="F613" s="6"/>
    </row>
    <row r="614" spans="2:6" x14ac:dyDescent="0.2">
      <c r="B614" s="6"/>
      <c r="F614" s="6"/>
    </row>
    <row r="615" spans="2:6" x14ac:dyDescent="0.2">
      <c r="B615" s="6"/>
      <c r="F615" s="6"/>
    </row>
    <row r="616" spans="2:6" x14ac:dyDescent="0.2">
      <c r="B616" s="6"/>
      <c r="F616" s="6"/>
    </row>
    <row r="617" spans="2:6" x14ac:dyDescent="0.2">
      <c r="B617" s="6"/>
      <c r="F617" s="6"/>
    </row>
    <row r="618" spans="2:6" x14ac:dyDescent="0.2">
      <c r="B618" s="6"/>
      <c r="F618" s="6"/>
    </row>
    <row r="619" spans="2:6" x14ac:dyDescent="0.2">
      <c r="B619" s="6"/>
      <c r="F619" s="6"/>
    </row>
    <row r="620" spans="2:6" x14ac:dyDescent="0.2">
      <c r="B620" s="6"/>
      <c r="F620" s="6"/>
    </row>
    <row r="621" spans="2:6" x14ac:dyDescent="0.2">
      <c r="B621" s="6"/>
      <c r="F621" s="6"/>
    </row>
    <row r="622" spans="2:6" x14ac:dyDescent="0.2">
      <c r="B622" s="6"/>
      <c r="F622" s="6"/>
    </row>
    <row r="623" spans="2:6" x14ac:dyDescent="0.2">
      <c r="B623" s="6"/>
      <c r="F623" s="6"/>
    </row>
    <row r="624" spans="2:6" x14ac:dyDescent="0.2">
      <c r="B624" s="6"/>
      <c r="F624" s="6"/>
    </row>
    <row r="625" spans="2:6" x14ac:dyDescent="0.2">
      <c r="B625" s="6"/>
      <c r="F625" s="6"/>
    </row>
    <row r="626" spans="2:6" x14ac:dyDescent="0.2">
      <c r="B626" s="6"/>
      <c r="F626" s="6"/>
    </row>
    <row r="627" spans="2:6" x14ac:dyDescent="0.2">
      <c r="B627" s="6"/>
      <c r="F627" s="6"/>
    </row>
    <row r="628" spans="2:6" x14ac:dyDescent="0.2">
      <c r="B628" s="6"/>
      <c r="F628" s="6"/>
    </row>
    <row r="629" spans="2:6" x14ac:dyDescent="0.2">
      <c r="B629" s="6"/>
      <c r="F629" s="6"/>
    </row>
    <row r="630" spans="2:6" x14ac:dyDescent="0.2">
      <c r="B630" s="6"/>
      <c r="F630" s="6"/>
    </row>
    <row r="631" spans="2:6" x14ac:dyDescent="0.2">
      <c r="B631" s="6"/>
      <c r="F631" s="6"/>
    </row>
    <row r="632" spans="2:6" x14ac:dyDescent="0.2">
      <c r="B632" s="6"/>
      <c r="F632" s="6"/>
    </row>
    <row r="633" spans="2:6" x14ac:dyDescent="0.2">
      <c r="B633" s="6"/>
      <c r="F633" s="6"/>
    </row>
    <row r="634" spans="2:6" x14ac:dyDescent="0.2">
      <c r="B634" s="6"/>
      <c r="F634" s="6"/>
    </row>
    <row r="635" spans="2:6" x14ac:dyDescent="0.2">
      <c r="B635" s="6"/>
      <c r="F635" s="6"/>
    </row>
    <row r="636" spans="2:6" x14ac:dyDescent="0.2">
      <c r="B636" s="6"/>
      <c r="F636" s="6"/>
    </row>
    <row r="637" spans="2:6" x14ac:dyDescent="0.2">
      <c r="B637" s="6"/>
      <c r="F637" s="6"/>
    </row>
    <row r="638" spans="2:6" x14ac:dyDescent="0.2">
      <c r="B638" s="6"/>
      <c r="F638" s="6"/>
    </row>
    <row r="639" spans="2:6" x14ac:dyDescent="0.2">
      <c r="B639" s="6"/>
      <c r="F639" s="6"/>
    </row>
    <row r="640" spans="2:6" x14ac:dyDescent="0.2">
      <c r="B640" s="6"/>
      <c r="F640" s="6"/>
    </row>
    <row r="641" spans="2:6" x14ac:dyDescent="0.2">
      <c r="B641" s="6"/>
      <c r="F641" s="6"/>
    </row>
    <row r="642" spans="2:6" x14ac:dyDescent="0.2">
      <c r="B642" s="6"/>
      <c r="F642" s="6"/>
    </row>
    <row r="643" spans="2:6" x14ac:dyDescent="0.2">
      <c r="B643" s="6"/>
      <c r="F643" s="6"/>
    </row>
    <row r="644" spans="2:6" x14ac:dyDescent="0.2">
      <c r="B644" s="6"/>
      <c r="F644" s="6"/>
    </row>
    <row r="645" spans="2:6" x14ac:dyDescent="0.2">
      <c r="B645" s="6"/>
      <c r="F645" s="6"/>
    </row>
    <row r="646" spans="2:6" x14ac:dyDescent="0.2">
      <c r="B646" s="6"/>
      <c r="F646" s="6"/>
    </row>
    <row r="647" spans="2:6" x14ac:dyDescent="0.2">
      <c r="B647" s="6"/>
      <c r="F647" s="6"/>
    </row>
    <row r="648" spans="2:6" x14ac:dyDescent="0.2">
      <c r="B648" s="6"/>
      <c r="F648" s="6"/>
    </row>
    <row r="649" spans="2:6" x14ac:dyDescent="0.2">
      <c r="B649" s="6"/>
      <c r="F649" s="6"/>
    </row>
    <row r="650" spans="2:6" x14ac:dyDescent="0.2">
      <c r="B650" s="6"/>
      <c r="F650" s="6"/>
    </row>
    <row r="651" spans="2:6" x14ac:dyDescent="0.2">
      <c r="B651" s="6"/>
      <c r="F651" s="6"/>
    </row>
    <row r="652" spans="2:6" x14ac:dyDescent="0.2">
      <c r="B652" s="6"/>
      <c r="F652" s="6"/>
    </row>
    <row r="653" spans="2:6" x14ac:dyDescent="0.2">
      <c r="B653" s="6"/>
      <c r="F653" s="6"/>
    </row>
    <row r="654" spans="2:6" x14ac:dyDescent="0.2">
      <c r="B654" s="6"/>
      <c r="F654" s="6"/>
    </row>
    <row r="655" spans="2:6" x14ac:dyDescent="0.2">
      <c r="B655" s="6"/>
      <c r="F655" s="6"/>
    </row>
    <row r="656" spans="2:6" x14ac:dyDescent="0.2">
      <c r="B656" s="6"/>
      <c r="F656" s="6"/>
    </row>
    <row r="657" spans="2:6" x14ac:dyDescent="0.2">
      <c r="B657" s="6"/>
      <c r="F657" s="6"/>
    </row>
    <row r="658" spans="2:6" x14ac:dyDescent="0.2">
      <c r="B658" s="6"/>
      <c r="F658" s="6"/>
    </row>
    <row r="659" spans="2:6" x14ac:dyDescent="0.2">
      <c r="B659" s="6"/>
      <c r="F659" s="6"/>
    </row>
    <row r="660" spans="2:6" x14ac:dyDescent="0.2">
      <c r="B660" s="6"/>
      <c r="F660" s="6"/>
    </row>
    <row r="661" spans="2:6" x14ac:dyDescent="0.2">
      <c r="B661" s="6"/>
      <c r="F661" s="6"/>
    </row>
    <row r="662" spans="2:6" x14ac:dyDescent="0.2">
      <c r="B662" s="6"/>
      <c r="F662" s="6"/>
    </row>
    <row r="663" spans="2:6" x14ac:dyDescent="0.2">
      <c r="B663" s="6"/>
      <c r="F663" s="6"/>
    </row>
    <row r="664" spans="2:6" x14ac:dyDescent="0.2">
      <c r="B664" s="6"/>
      <c r="F664" s="6"/>
    </row>
    <row r="665" spans="2:6" x14ac:dyDescent="0.2">
      <c r="B665" s="6"/>
      <c r="F665" s="6"/>
    </row>
    <row r="666" spans="2:6" x14ac:dyDescent="0.2">
      <c r="B666" s="6"/>
      <c r="F666" s="6"/>
    </row>
    <row r="667" spans="2:6" x14ac:dyDescent="0.2">
      <c r="B667" s="6"/>
      <c r="F667" s="6"/>
    </row>
    <row r="668" spans="2:6" x14ac:dyDescent="0.2">
      <c r="B668" s="6"/>
      <c r="F668" s="6"/>
    </row>
    <row r="669" spans="2:6" x14ac:dyDescent="0.2">
      <c r="B669" s="6"/>
      <c r="F669" s="6"/>
    </row>
    <row r="670" spans="2:6" x14ac:dyDescent="0.2">
      <c r="B670" s="6"/>
      <c r="F670" s="6"/>
    </row>
    <row r="671" spans="2:6" x14ac:dyDescent="0.2">
      <c r="B671" s="6"/>
      <c r="F671" s="6"/>
    </row>
    <row r="672" spans="2:6" x14ac:dyDescent="0.2">
      <c r="B672" s="6"/>
      <c r="F672" s="6"/>
    </row>
    <row r="673" spans="2:6" x14ac:dyDescent="0.2">
      <c r="B673" s="6"/>
      <c r="F673" s="6"/>
    </row>
    <row r="674" spans="2:6" x14ac:dyDescent="0.2">
      <c r="B674" s="6"/>
      <c r="F674" s="6"/>
    </row>
    <row r="675" spans="2:6" x14ac:dyDescent="0.2">
      <c r="B675" s="6"/>
      <c r="F675" s="6"/>
    </row>
    <row r="676" spans="2:6" x14ac:dyDescent="0.2">
      <c r="B676" s="6"/>
      <c r="F676" s="6"/>
    </row>
    <row r="677" spans="2:6" x14ac:dyDescent="0.2">
      <c r="B677" s="6"/>
      <c r="F677" s="6"/>
    </row>
    <row r="678" spans="2:6" x14ac:dyDescent="0.2">
      <c r="B678" s="6"/>
      <c r="F678" s="6"/>
    </row>
    <row r="679" spans="2:6" x14ac:dyDescent="0.2">
      <c r="B679" s="6"/>
      <c r="F679" s="6"/>
    </row>
    <row r="680" spans="2:6" x14ac:dyDescent="0.2">
      <c r="B680" s="6"/>
      <c r="F680" s="6"/>
    </row>
    <row r="681" spans="2:6" x14ac:dyDescent="0.2">
      <c r="B681" s="6"/>
      <c r="F681" s="6"/>
    </row>
    <row r="682" spans="2:6" x14ac:dyDescent="0.2">
      <c r="B682" s="6"/>
      <c r="F682" s="6"/>
    </row>
    <row r="683" spans="2:6" x14ac:dyDescent="0.2">
      <c r="B683" s="6"/>
      <c r="F683" s="6"/>
    </row>
    <row r="684" spans="2:6" x14ac:dyDescent="0.2">
      <c r="B684" s="6"/>
      <c r="F684" s="6"/>
    </row>
    <row r="685" spans="2:6" x14ac:dyDescent="0.2">
      <c r="B685" s="6"/>
      <c r="F685" s="6"/>
    </row>
    <row r="686" spans="2:6" x14ac:dyDescent="0.2">
      <c r="B686" s="6"/>
      <c r="F686" s="6"/>
    </row>
    <row r="687" spans="2:6" x14ac:dyDescent="0.2">
      <c r="B687" s="6"/>
      <c r="F687" s="6"/>
    </row>
    <row r="688" spans="2:6" x14ac:dyDescent="0.2">
      <c r="B688" s="6"/>
      <c r="F688" s="6"/>
    </row>
    <row r="689" spans="2:6" x14ac:dyDescent="0.2">
      <c r="B689" s="6"/>
      <c r="F689" s="6"/>
    </row>
    <row r="690" spans="2:6" x14ac:dyDescent="0.2">
      <c r="B690" s="6"/>
      <c r="F690" s="6"/>
    </row>
    <row r="691" spans="2:6" x14ac:dyDescent="0.2">
      <c r="B691" s="6"/>
      <c r="F691" s="6"/>
    </row>
    <row r="692" spans="2:6" x14ac:dyDescent="0.2">
      <c r="B692" s="6"/>
      <c r="F692" s="6"/>
    </row>
    <row r="693" spans="2:6" x14ac:dyDescent="0.2">
      <c r="B693" s="6"/>
      <c r="F693" s="6"/>
    </row>
    <row r="694" spans="2:6" x14ac:dyDescent="0.2">
      <c r="B694" s="6"/>
      <c r="F694" s="6"/>
    </row>
    <row r="695" spans="2:6" x14ac:dyDescent="0.2">
      <c r="B695" s="6"/>
      <c r="F695" s="6"/>
    </row>
    <row r="696" spans="2:6" x14ac:dyDescent="0.2">
      <c r="B696" s="6"/>
      <c r="F696" s="6"/>
    </row>
    <row r="697" spans="2:6" x14ac:dyDescent="0.2">
      <c r="B697" s="6"/>
      <c r="F697" s="6"/>
    </row>
    <row r="698" spans="2:6" x14ac:dyDescent="0.2">
      <c r="B698" s="6"/>
      <c r="F698" s="6"/>
    </row>
    <row r="699" spans="2:6" x14ac:dyDescent="0.2">
      <c r="B699" s="6"/>
      <c r="F699" s="6"/>
    </row>
    <row r="700" spans="2:6" x14ac:dyDescent="0.2">
      <c r="B700" s="6"/>
      <c r="F700" s="6"/>
    </row>
    <row r="701" spans="2:6" x14ac:dyDescent="0.2">
      <c r="B701" s="6"/>
      <c r="F701" s="6"/>
    </row>
    <row r="702" spans="2:6" x14ac:dyDescent="0.2">
      <c r="B702" s="6"/>
      <c r="F702" s="6"/>
    </row>
    <row r="703" spans="2:6" x14ac:dyDescent="0.2">
      <c r="B703" s="6"/>
      <c r="F703" s="6"/>
    </row>
    <row r="704" spans="2:6" x14ac:dyDescent="0.2">
      <c r="B704" s="6"/>
      <c r="F704" s="6"/>
    </row>
    <row r="705" spans="2:6" x14ac:dyDescent="0.2">
      <c r="B705" s="6"/>
      <c r="F705" s="6"/>
    </row>
    <row r="706" spans="2:6" x14ac:dyDescent="0.2">
      <c r="B706" s="6"/>
      <c r="F706" s="6"/>
    </row>
    <row r="707" spans="2:6" x14ac:dyDescent="0.2">
      <c r="B707" s="6"/>
      <c r="F707" s="6"/>
    </row>
    <row r="708" spans="2:6" x14ac:dyDescent="0.2">
      <c r="B708" s="6"/>
      <c r="F708" s="6"/>
    </row>
    <row r="709" spans="2:6" x14ac:dyDescent="0.2">
      <c r="B709" s="6"/>
      <c r="F709" s="6"/>
    </row>
    <row r="710" spans="2:6" x14ac:dyDescent="0.2">
      <c r="B710" s="6"/>
      <c r="F710" s="6"/>
    </row>
    <row r="711" spans="2:6" x14ac:dyDescent="0.2">
      <c r="B711" s="6"/>
      <c r="F711" s="6"/>
    </row>
    <row r="712" spans="2:6" x14ac:dyDescent="0.2">
      <c r="B712" s="6"/>
      <c r="F712" s="6"/>
    </row>
    <row r="713" spans="2:6" x14ac:dyDescent="0.2">
      <c r="B713" s="6"/>
      <c r="F713" s="6"/>
    </row>
    <row r="714" spans="2:6" x14ac:dyDescent="0.2">
      <c r="B714" s="6"/>
      <c r="F714" s="6"/>
    </row>
    <row r="715" spans="2:6" x14ac:dyDescent="0.2">
      <c r="B715" s="6"/>
      <c r="F715" s="6"/>
    </row>
    <row r="716" spans="2:6" x14ac:dyDescent="0.2">
      <c r="B716" s="6"/>
      <c r="F716" s="6"/>
    </row>
    <row r="717" spans="2:6" x14ac:dyDescent="0.2">
      <c r="B717" s="6"/>
      <c r="F717" s="6"/>
    </row>
    <row r="718" spans="2:6" x14ac:dyDescent="0.2">
      <c r="B718" s="6"/>
      <c r="F718" s="6"/>
    </row>
    <row r="719" spans="2:6" x14ac:dyDescent="0.2">
      <c r="B719" s="6"/>
      <c r="F719" s="6"/>
    </row>
    <row r="720" spans="2:6" x14ac:dyDescent="0.2">
      <c r="B720" s="6"/>
      <c r="F720" s="6"/>
    </row>
    <row r="721" spans="2:6" x14ac:dyDescent="0.2">
      <c r="B721" s="6"/>
      <c r="F721" s="6"/>
    </row>
    <row r="722" spans="2:6" x14ac:dyDescent="0.2">
      <c r="B722" s="6"/>
      <c r="F722" s="6"/>
    </row>
    <row r="723" spans="2:6" x14ac:dyDescent="0.2">
      <c r="B723" s="6"/>
      <c r="F723" s="6"/>
    </row>
    <row r="724" spans="2:6" x14ac:dyDescent="0.2">
      <c r="B724" s="6"/>
      <c r="F724" s="6"/>
    </row>
    <row r="725" spans="2:6" x14ac:dyDescent="0.2">
      <c r="B725" s="6"/>
      <c r="F725" s="6"/>
    </row>
    <row r="726" spans="2:6" x14ac:dyDescent="0.2">
      <c r="B726" s="6"/>
      <c r="F726" s="6"/>
    </row>
    <row r="727" spans="2:6" x14ac:dyDescent="0.2">
      <c r="B727" s="6"/>
      <c r="F727" s="6"/>
    </row>
    <row r="728" spans="2:6" x14ac:dyDescent="0.2">
      <c r="B728" s="6"/>
      <c r="F728" s="6"/>
    </row>
    <row r="729" spans="2:6" x14ac:dyDescent="0.2">
      <c r="B729" s="6"/>
      <c r="F729" s="6"/>
    </row>
    <row r="730" spans="2:6" x14ac:dyDescent="0.2">
      <c r="B730" s="6"/>
      <c r="F730" s="6"/>
    </row>
    <row r="731" spans="2:6" x14ac:dyDescent="0.2">
      <c r="B731" s="6"/>
      <c r="F731" s="6"/>
    </row>
    <row r="732" spans="2:6" x14ac:dyDescent="0.2">
      <c r="B732" s="6"/>
      <c r="F732" s="6"/>
    </row>
    <row r="733" spans="2:6" x14ac:dyDescent="0.2">
      <c r="B733" s="6"/>
      <c r="F733" s="6"/>
    </row>
    <row r="734" spans="2:6" x14ac:dyDescent="0.2">
      <c r="B734" s="6"/>
      <c r="F734" s="6"/>
    </row>
    <row r="735" spans="2:6" x14ac:dyDescent="0.2">
      <c r="B735" s="6"/>
      <c r="F735" s="6"/>
    </row>
    <row r="736" spans="2:6" x14ac:dyDescent="0.2">
      <c r="B736" s="6"/>
      <c r="F736" s="6"/>
    </row>
    <row r="737" spans="2:6" x14ac:dyDescent="0.2">
      <c r="B737" s="6"/>
      <c r="F737" s="6"/>
    </row>
    <row r="738" spans="2:6" x14ac:dyDescent="0.2">
      <c r="B738" s="6"/>
      <c r="F738" s="6"/>
    </row>
    <row r="739" spans="2:6" x14ac:dyDescent="0.2">
      <c r="B739" s="6"/>
      <c r="F739" s="6"/>
    </row>
    <row r="740" spans="2:6" x14ac:dyDescent="0.2">
      <c r="B740" s="6"/>
      <c r="F740" s="6"/>
    </row>
    <row r="741" spans="2:6" x14ac:dyDescent="0.2">
      <c r="B741" s="6"/>
      <c r="F741" s="6"/>
    </row>
    <row r="742" spans="2:6" x14ac:dyDescent="0.2">
      <c r="B742" s="6"/>
      <c r="F742" s="6"/>
    </row>
    <row r="743" spans="2:6" x14ac:dyDescent="0.2">
      <c r="B743" s="6"/>
      <c r="F743" s="6"/>
    </row>
    <row r="744" spans="2:6" x14ac:dyDescent="0.2">
      <c r="B744" s="6"/>
      <c r="F744" s="6"/>
    </row>
    <row r="745" spans="2:6" x14ac:dyDescent="0.2">
      <c r="B745" s="6"/>
      <c r="F745" s="6"/>
    </row>
    <row r="746" spans="2:6" x14ac:dyDescent="0.2">
      <c r="B746" s="6"/>
      <c r="F746" s="6"/>
    </row>
    <row r="747" spans="2:6" x14ac:dyDescent="0.2">
      <c r="B747" s="6"/>
      <c r="F747" s="6"/>
    </row>
    <row r="748" spans="2:6" x14ac:dyDescent="0.2">
      <c r="B748" s="6"/>
      <c r="F748" s="6"/>
    </row>
    <row r="749" spans="2:6" x14ac:dyDescent="0.2">
      <c r="B749" s="6"/>
      <c r="F749" s="6"/>
    </row>
    <row r="750" spans="2:6" x14ac:dyDescent="0.2">
      <c r="B750" s="6"/>
      <c r="F750" s="6"/>
    </row>
    <row r="751" spans="2:6" x14ac:dyDescent="0.2">
      <c r="B751" s="6"/>
      <c r="F751" s="6"/>
    </row>
    <row r="752" spans="2:6" x14ac:dyDescent="0.2">
      <c r="B752" s="6"/>
      <c r="F752" s="6"/>
    </row>
    <row r="753" spans="2:6" x14ac:dyDescent="0.2">
      <c r="B753" s="6"/>
      <c r="F753" s="6"/>
    </row>
    <row r="754" spans="2:6" x14ac:dyDescent="0.2">
      <c r="B754" s="6"/>
      <c r="F754" s="6"/>
    </row>
    <row r="755" spans="2:6" x14ac:dyDescent="0.2">
      <c r="B755" s="6"/>
      <c r="F755" s="6"/>
    </row>
    <row r="756" spans="2:6" x14ac:dyDescent="0.2">
      <c r="B756" s="6"/>
      <c r="F756" s="6"/>
    </row>
    <row r="757" spans="2:6" x14ac:dyDescent="0.2">
      <c r="B757" s="6"/>
      <c r="F757" s="6"/>
    </row>
    <row r="758" spans="2:6" x14ac:dyDescent="0.2">
      <c r="B758" s="6"/>
      <c r="F758" s="6"/>
    </row>
    <row r="759" spans="2:6" x14ac:dyDescent="0.2">
      <c r="B759" s="6"/>
      <c r="F759" s="6"/>
    </row>
    <row r="760" spans="2:6" x14ac:dyDescent="0.2">
      <c r="B760" s="6"/>
      <c r="F760" s="6"/>
    </row>
    <row r="761" spans="2:6" x14ac:dyDescent="0.2">
      <c r="B761" s="6"/>
      <c r="F761" s="6"/>
    </row>
    <row r="762" spans="2:6" x14ac:dyDescent="0.2">
      <c r="B762" s="6"/>
      <c r="F762" s="6"/>
    </row>
    <row r="763" spans="2:6" x14ac:dyDescent="0.2">
      <c r="B763" s="6"/>
      <c r="F763" s="6"/>
    </row>
    <row r="764" spans="2:6" x14ac:dyDescent="0.2">
      <c r="B764" s="6"/>
      <c r="F764" s="6"/>
    </row>
    <row r="765" spans="2:6" x14ac:dyDescent="0.2">
      <c r="B765" s="6"/>
      <c r="F765" s="6"/>
    </row>
    <row r="766" spans="2:6" x14ac:dyDescent="0.2">
      <c r="B766" s="6"/>
      <c r="F766" s="6"/>
    </row>
    <row r="767" spans="2:6" x14ac:dyDescent="0.2">
      <c r="B767" s="6"/>
      <c r="F767" s="6"/>
    </row>
    <row r="768" spans="2:6" x14ac:dyDescent="0.2">
      <c r="B768" s="6"/>
      <c r="F768" s="6"/>
    </row>
    <row r="769" spans="2:6" x14ac:dyDescent="0.2">
      <c r="B769" s="6"/>
      <c r="F769" s="6"/>
    </row>
    <row r="770" spans="2:6" x14ac:dyDescent="0.2">
      <c r="B770" s="6"/>
      <c r="F770" s="6"/>
    </row>
    <row r="771" spans="2:6" x14ac:dyDescent="0.2">
      <c r="B771" s="6"/>
      <c r="F771" s="6"/>
    </row>
    <row r="772" spans="2:6" x14ac:dyDescent="0.2">
      <c r="B772" s="6"/>
      <c r="F772" s="6"/>
    </row>
    <row r="773" spans="2:6" x14ac:dyDescent="0.2">
      <c r="B773" s="6"/>
      <c r="F773" s="6"/>
    </row>
    <row r="774" spans="2:6" x14ac:dyDescent="0.2">
      <c r="B774" s="6"/>
      <c r="F774" s="6"/>
    </row>
    <row r="775" spans="2:6" x14ac:dyDescent="0.2">
      <c r="B775" s="6"/>
      <c r="F775" s="6"/>
    </row>
    <row r="776" spans="2:6" x14ac:dyDescent="0.2">
      <c r="B776" s="6"/>
      <c r="F776" s="6"/>
    </row>
    <row r="777" spans="2:6" x14ac:dyDescent="0.2">
      <c r="B777" s="6"/>
      <c r="F777" s="6"/>
    </row>
    <row r="778" spans="2:6" x14ac:dyDescent="0.2">
      <c r="B778" s="6"/>
      <c r="F778" s="6"/>
    </row>
    <row r="779" spans="2:6" x14ac:dyDescent="0.2">
      <c r="B779" s="6"/>
      <c r="F779" s="6"/>
    </row>
    <row r="780" spans="2:6" x14ac:dyDescent="0.2">
      <c r="B780" s="6"/>
      <c r="F780" s="6"/>
    </row>
    <row r="781" spans="2:6" x14ac:dyDescent="0.2">
      <c r="B781" s="6"/>
      <c r="F781" s="6"/>
    </row>
    <row r="782" spans="2:6" x14ac:dyDescent="0.2">
      <c r="B782" s="6"/>
      <c r="F782" s="6"/>
    </row>
    <row r="783" spans="2:6" x14ac:dyDescent="0.2">
      <c r="B783" s="6"/>
      <c r="F783" s="6"/>
    </row>
    <row r="784" spans="2:6" x14ac:dyDescent="0.2">
      <c r="B784" s="6"/>
      <c r="F784" s="6"/>
    </row>
    <row r="785" spans="2:6" x14ac:dyDescent="0.2">
      <c r="B785" s="6"/>
      <c r="F785" s="6"/>
    </row>
    <row r="786" spans="2:6" x14ac:dyDescent="0.2">
      <c r="B786" s="6"/>
      <c r="F786" s="6"/>
    </row>
    <row r="787" spans="2:6" x14ac:dyDescent="0.2">
      <c r="B787" s="6"/>
      <c r="F787" s="6"/>
    </row>
    <row r="788" spans="2:6" x14ac:dyDescent="0.2">
      <c r="B788" s="6"/>
      <c r="F788" s="6"/>
    </row>
    <row r="789" spans="2:6" x14ac:dyDescent="0.2">
      <c r="B789" s="6"/>
      <c r="F789" s="6"/>
    </row>
    <row r="790" spans="2:6" x14ac:dyDescent="0.2">
      <c r="B790" s="6"/>
      <c r="F790" s="6"/>
    </row>
    <row r="791" spans="2:6" x14ac:dyDescent="0.2">
      <c r="B791" s="6"/>
      <c r="F791" s="6"/>
    </row>
    <row r="792" spans="2:6" x14ac:dyDescent="0.2">
      <c r="B792" s="6"/>
      <c r="F792" s="6"/>
    </row>
    <row r="793" spans="2:6" x14ac:dyDescent="0.2">
      <c r="B793" s="6"/>
      <c r="F793" s="6"/>
    </row>
    <row r="794" spans="2:6" x14ac:dyDescent="0.2">
      <c r="B794" s="6"/>
      <c r="F794" s="6"/>
    </row>
    <row r="795" spans="2:6" x14ac:dyDescent="0.2">
      <c r="B795" s="6"/>
      <c r="F795" s="6"/>
    </row>
    <row r="796" spans="2:6" x14ac:dyDescent="0.2">
      <c r="B796" s="6"/>
      <c r="F796" s="6"/>
    </row>
    <row r="797" spans="2:6" x14ac:dyDescent="0.2">
      <c r="B797" s="6"/>
      <c r="F797" s="6"/>
    </row>
    <row r="798" spans="2:6" x14ac:dyDescent="0.2">
      <c r="B798" s="6"/>
      <c r="F798" s="6"/>
    </row>
    <row r="799" spans="2:6" x14ac:dyDescent="0.2">
      <c r="B799" s="6"/>
      <c r="F799" s="6"/>
    </row>
    <row r="800" spans="2:6" x14ac:dyDescent="0.2">
      <c r="B800" s="6"/>
      <c r="F800" s="6"/>
    </row>
    <row r="801" spans="2:6" x14ac:dyDescent="0.2">
      <c r="B801" s="6"/>
      <c r="F801" s="6"/>
    </row>
    <row r="802" spans="2:6" x14ac:dyDescent="0.2">
      <c r="B802" s="6"/>
      <c r="F802" s="6"/>
    </row>
    <row r="803" spans="2:6" x14ac:dyDescent="0.2">
      <c r="B803" s="6"/>
      <c r="F803" s="6"/>
    </row>
    <row r="804" spans="2:6" x14ac:dyDescent="0.2">
      <c r="B804" s="6"/>
      <c r="F804" s="6"/>
    </row>
    <row r="805" spans="2:6" x14ac:dyDescent="0.2">
      <c r="B805" s="6"/>
      <c r="F805" s="6"/>
    </row>
    <row r="806" spans="2:6" x14ac:dyDescent="0.2">
      <c r="B806" s="6"/>
      <c r="F806" s="6"/>
    </row>
    <row r="807" spans="2:6" x14ac:dyDescent="0.2">
      <c r="B807" s="6"/>
      <c r="F807" s="6"/>
    </row>
    <row r="808" spans="2:6" x14ac:dyDescent="0.2">
      <c r="B808" s="6"/>
      <c r="F808" s="6"/>
    </row>
    <row r="809" spans="2:6" x14ac:dyDescent="0.2">
      <c r="B809" s="6"/>
      <c r="F809" s="6"/>
    </row>
    <row r="810" spans="2:6" x14ac:dyDescent="0.2">
      <c r="B810" s="6"/>
      <c r="F810" s="6"/>
    </row>
    <row r="811" spans="2:6" x14ac:dyDescent="0.2">
      <c r="B811" s="6"/>
      <c r="F811" s="6"/>
    </row>
    <row r="812" spans="2:6" x14ac:dyDescent="0.2">
      <c r="B812" s="6"/>
      <c r="F812" s="6"/>
    </row>
    <row r="813" spans="2:6" x14ac:dyDescent="0.2">
      <c r="B813" s="6"/>
      <c r="F813" s="6"/>
    </row>
    <row r="814" spans="2:6" x14ac:dyDescent="0.2">
      <c r="B814" s="6"/>
      <c r="F814" s="6"/>
    </row>
    <row r="815" spans="2:6" x14ac:dyDescent="0.2">
      <c r="B815" s="6"/>
      <c r="F815" s="6"/>
    </row>
    <row r="816" spans="2:6" x14ac:dyDescent="0.2">
      <c r="B816" s="6"/>
      <c r="F816" s="6"/>
    </row>
    <row r="817" spans="2:6" x14ac:dyDescent="0.2">
      <c r="B817" s="6"/>
      <c r="F817" s="6"/>
    </row>
    <row r="818" spans="2:6" x14ac:dyDescent="0.2">
      <c r="B818" s="6"/>
      <c r="F818" s="6"/>
    </row>
    <row r="819" spans="2:6" x14ac:dyDescent="0.2">
      <c r="B819" s="6"/>
      <c r="F819" s="6"/>
    </row>
    <row r="820" spans="2:6" x14ac:dyDescent="0.2">
      <c r="B820" s="6"/>
      <c r="F820" s="6"/>
    </row>
    <row r="821" spans="2:6" x14ac:dyDescent="0.2">
      <c r="B821" s="6"/>
      <c r="F821" s="6"/>
    </row>
    <row r="822" spans="2:6" x14ac:dyDescent="0.2">
      <c r="B822" s="6"/>
      <c r="F822" s="6"/>
    </row>
    <row r="823" spans="2:6" x14ac:dyDescent="0.2">
      <c r="B823" s="6"/>
      <c r="F823" s="6"/>
    </row>
    <row r="824" spans="2:6" x14ac:dyDescent="0.2">
      <c r="B824" s="6"/>
      <c r="F824" s="6"/>
    </row>
    <row r="825" spans="2:6" x14ac:dyDescent="0.2">
      <c r="B825" s="6"/>
      <c r="F825" s="6"/>
    </row>
    <row r="826" spans="2:6" x14ac:dyDescent="0.2">
      <c r="B826" s="6"/>
      <c r="F826" s="6"/>
    </row>
    <row r="827" spans="2:6" x14ac:dyDescent="0.2">
      <c r="B827" s="6"/>
      <c r="F827" s="6"/>
    </row>
    <row r="828" spans="2:6" x14ac:dyDescent="0.2">
      <c r="B828" s="6"/>
      <c r="F828" s="6"/>
    </row>
    <row r="829" spans="2:6" x14ac:dyDescent="0.2">
      <c r="B829" s="6"/>
      <c r="F829" s="6"/>
    </row>
    <row r="830" spans="2:6" x14ac:dyDescent="0.2">
      <c r="B830" s="6"/>
      <c r="F830" s="6"/>
    </row>
    <row r="831" spans="2:6" x14ac:dyDescent="0.2">
      <c r="B831" s="6"/>
      <c r="F831" s="6"/>
    </row>
    <row r="832" spans="2:6" x14ac:dyDescent="0.2">
      <c r="B832" s="6"/>
      <c r="F832" s="6"/>
    </row>
    <row r="833" spans="2:6" x14ac:dyDescent="0.2">
      <c r="B833" s="6"/>
      <c r="F833" s="6"/>
    </row>
    <row r="834" spans="2:6" x14ac:dyDescent="0.2">
      <c r="B834" s="6"/>
      <c r="F834" s="6"/>
    </row>
    <row r="835" spans="2:6" x14ac:dyDescent="0.2">
      <c r="B835" s="6"/>
      <c r="F835" s="6"/>
    </row>
    <row r="836" spans="2:6" x14ac:dyDescent="0.2">
      <c r="B836" s="6"/>
      <c r="F836" s="6"/>
    </row>
    <row r="837" spans="2:6" x14ac:dyDescent="0.2">
      <c r="B837" s="6"/>
      <c r="F837" s="6"/>
    </row>
    <row r="838" spans="2:6" x14ac:dyDescent="0.2">
      <c r="B838" s="6"/>
      <c r="F838" s="6"/>
    </row>
    <row r="839" spans="2:6" x14ac:dyDescent="0.2">
      <c r="B839" s="6"/>
      <c r="F839" s="6"/>
    </row>
    <row r="840" spans="2:6" x14ac:dyDescent="0.2">
      <c r="B840" s="6"/>
      <c r="F840" s="6"/>
    </row>
    <row r="841" spans="2:6" x14ac:dyDescent="0.2">
      <c r="B841" s="6"/>
      <c r="F841" s="6"/>
    </row>
    <row r="842" spans="2:6" x14ac:dyDescent="0.2">
      <c r="B842" s="6"/>
      <c r="F842" s="6"/>
    </row>
    <row r="843" spans="2:6" x14ac:dyDescent="0.2">
      <c r="B843" s="6"/>
      <c r="F843" s="6"/>
    </row>
    <row r="844" spans="2:6" x14ac:dyDescent="0.2">
      <c r="B844" s="6"/>
      <c r="F844" s="6"/>
    </row>
    <row r="845" spans="2:6" x14ac:dyDescent="0.2">
      <c r="B845" s="6"/>
      <c r="F845" s="6"/>
    </row>
    <row r="846" spans="2:6" x14ac:dyDescent="0.2">
      <c r="B846" s="6"/>
      <c r="F846" s="6"/>
    </row>
    <row r="847" spans="2:6" x14ac:dyDescent="0.2">
      <c r="B847" s="6"/>
      <c r="F847" s="6"/>
    </row>
    <row r="848" spans="2:6" x14ac:dyDescent="0.2">
      <c r="B848" s="6"/>
      <c r="F848" s="6"/>
    </row>
    <row r="849" spans="2:6" x14ac:dyDescent="0.2">
      <c r="B849" s="6"/>
      <c r="F849" s="6"/>
    </row>
    <row r="850" spans="2:6" x14ac:dyDescent="0.2">
      <c r="B850" s="6"/>
      <c r="F850" s="6"/>
    </row>
    <row r="851" spans="2:6" x14ac:dyDescent="0.2">
      <c r="B851" s="6"/>
      <c r="F851" s="6"/>
    </row>
    <row r="852" spans="2:6" x14ac:dyDescent="0.2">
      <c r="B852" s="6"/>
      <c r="F852" s="6"/>
    </row>
    <row r="853" spans="2:6" x14ac:dyDescent="0.2">
      <c r="B853" s="6"/>
      <c r="F853" s="6"/>
    </row>
    <row r="854" spans="2:6" x14ac:dyDescent="0.2">
      <c r="B854" s="6"/>
      <c r="F854" s="6"/>
    </row>
    <row r="855" spans="2:6" x14ac:dyDescent="0.2">
      <c r="B855" s="6"/>
      <c r="F855" s="6"/>
    </row>
    <row r="856" spans="2:6" x14ac:dyDescent="0.2">
      <c r="B856" s="6"/>
      <c r="F856" s="6"/>
    </row>
    <row r="857" spans="2:6" x14ac:dyDescent="0.2">
      <c r="B857" s="6"/>
      <c r="F857" s="6"/>
    </row>
    <row r="858" spans="2:6" x14ac:dyDescent="0.2">
      <c r="B858" s="6"/>
      <c r="F858" s="6"/>
    </row>
    <row r="859" spans="2:6" x14ac:dyDescent="0.2">
      <c r="B859" s="6"/>
      <c r="F859" s="6"/>
    </row>
    <row r="860" spans="2:6" x14ac:dyDescent="0.2">
      <c r="B860" s="6"/>
      <c r="F860" s="6"/>
    </row>
    <row r="861" spans="2:6" x14ac:dyDescent="0.2">
      <c r="B861" s="6"/>
      <c r="F861" s="6"/>
    </row>
    <row r="862" spans="2:6" x14ac:dyDescent="0.2">
      <c r="B862" s="6"/>
      <c r="F862" s="6"/>
    </row>
    <row r="863" spans="2:6" x14ac:dyDescent="0.2">
      <c r="B863" s="6"/>
      <c r="F863" s="6"/>
    </row>
    <row r="864" spans="2:6" x14ac:dyDescent="0.2">
      <c r="B864" s="6"/>
      <c r="F864" s="6"/>
    </row>
    <row r="865" spans="2:6" x14ac:dyDescent="0.2">
      <c r="B865" s="6"/>
      <c r="F865" s="6"/>
    </row>
    <row r="866" spans="2:6" x14ac:dyDescent="0.2">
      <c r="B866" s="6"/>
      <c r="F866" s="6"/>
    </row>
    <row r="867" spans="2:6" x14ac:dyDescent="0.2">
      <c r="B867" s="6"/>
      <c r="F867" s="6"/>
    </row>
    <row r="868" spans="2:6" x14ac:dyDescent="0.2">
      <c r="B868" s="6"/>
      <c r="F868" s="6"/>
    </row>
    <row r="869" spans="2:6" x14ac:dyDescent="0.2">
      <c r="B869" s="6"/>
      <c r="F869" s="6"/>
    </row>
    <row r="870" spans="2:6" x14ac:dyDescent="0.2">
      <c r="B870" s="6"/>
      <c r="F870" s="6"/>
    </row>
    <row r="871" spans="2:6" x14ac:dyDescent="0.2">
      <c r="B871" s="6"/>
      <c r="F871" s="6"/>
    </row>
    <row r="872" spans="2:6" x14ac:dyDescent="0.2">
      <c r="B872" s="6"/>
      <c r="F872" s="6"/>
    </row>
    <row r="873" spans="2:6" x14ac:dyDescent="0.2">
      <c r="B873" s="6"/>
      <c r="F873" s="6"/>
    </row>
    <row r="874" spans="2:6" x14ac:dyDescent="0.2">
      <c r="B874" s="6"/>
      <c r="F874" s="6"/>
    </row>
    <row r="875" spans="2:6" x14ac:dyDescent="0.2">
      <c r="B875" s="6"/>
      <c r="F875" s="6"/>
    </row>
    <row r="876" spans="2:6" x14ac:dyDescent="0.2">
      <c r="B876" s="6"/>
      <c r="F876" s="6"/>
    </row>
    <row r="877" spans="2:6" x14ac:dyDescent="0.2">
      <c r="B877" s="6"/>
      <c r="F877" s="6"/>
    </row>
    <row r="878" spans="2:6" x14ac:dyDescent="0.2">
      <c r="B878" s="6"/>
      <c r="F878" s="6"/>
    </row>
    <row r="879" spans="2:6" x14ac:dyDescent="0.2">
      <c r="B879" s="6"/>
      <c r="F879" s="6"/>
    </row>
    <row r="880" spans="2:6" x14ac:dyDescent="0.2">
      <c r="B880" s="6"/>
      <c r="F880" s="6"/>
    </row>
    <row r="881" spans="2:6" x14ac:dyDescent="0.2">
      <c r="B881" s="6"/>
      <c r="F881" s="6"/>
    </row>
    <row r="882" spans="2:6" x14ac:dyDescent="0.2">
      <c r="B882" s="6"/>
      <c r="F882" s="6"/>
    </row>
    <row r="883" spans="2:6" x14ac:dyDescent="0.2">
      <c r="B883" s="6"/>
      <c r="F883" s="6"/>
    </row>
    <row r="884" spans="2:6" x14ac:dyDescent="0.2">
      <c r="B884" s="6"/>
      <c r="F884" s="6"/>
    </row>
    <row r="885" spans="2:6" x14ac:dyDescent="0.2">
      <c r="B885" s="6"/>
      <c r="F885" s="6"/>
    </row>
    <row r="886" spans="2:6" x14ac:dyDescent="0.2">
      <c r="B886" s="6"/>
      <c r="F886" s="6"/>
    </row>
    <row r="887" spans="2:6" x14ac:dyDescent="0.2">
      <c r="B887" s="6"/>
      <c r="F887" s="6"/>
    </row>
    <row r="888" spans="2:6" x14ac:dyDescent="0.2">
      <c r="B888" s="6"/>
      <c r="F888" s="6"/>
    </row>
    <row r="889" spans="2:6" x14ac:dyDescent="0.2">
      <c r="B889" s="6"/>
      <c r="F889" s="6"/>
    </row>
    <row r="890" spans="2:6" x14ac:dyDescent="0.2">
      <c r="B890" s="6"/>
      <c r="F890" s="6"/>
    </row>
    <row r="891" spans="2:6" x14ac:dyDescent="0.2">
      <c r="B891" s="6"/>
      <c r="F891" s="6"/>
    </row>
    <row r="892" spans="2:6" x14ac:dyDescent="0.2">
      <c r="B892" s="6"/>
      <c r="F892" s="6"/>
    </row>
    <row r="893" spans="2:6" x14ac:dyDescent="0.2">
      <c r="B893" s="6"/>
      <c r="F893" s="6"/>
    </row>
    <row r="894" spans="2:6" x14ac:dyDescent="0.2">
      <c r="B894" s="6"/>
      <c r="F894" s="6"/>
    </row>
    <row r="895" spans="2:6" x14ac:dyDescent="0.2">
      <c r="B895" s="6"/>
      <c r="F895" s="6"/>
    </row>
    <row r="896" spans="2:6" x14ac:dyDescent="0.2">
      <c r="B896" s="6"/>
      <c r="F896" s="6"/>
    </row>
    <row r="897" spans="2:6" x14ac:dyDescent="0.2">
      <c r="B897" s="6"/>
      <c r="F897" s="6"/>
    </row>
    <row r="898" spans="2:6" x14ac:dyDescent="0.2">
      <c r="B898" s="6"/>
      <c r="F898" s="6"/>
    </row>
    <row r="899" spans="2:6" x14ac:dyDescent="0.2">
      <c r="B899" s="6"/>
      <c r="F899" s="6"/>
    </row>
    <row r="900" spans="2:6" x14ac:dyDescent="0.2">
      <c r="B900" s="6"/>
      <c r="F900" s="6"/>
    </row>
    <row r="901" spans="2:6" x14ac:dyDescent="0.2">
      <c r="B901" s="6"/>
      <c r="F901" s="6"/>
    </row>
    <row r="902" spans="2:6" x14ac:dyDescent="0.2">
      <c r="B902" s="6"/>
      <c r="F902" s="6"/>
    </row>
    <row r="903" spans="2:6" x14ac:dyDescent="0.2">
      <c r="B903" s="6"/>
      <c r="F903" s="6"/>
    </row>
    <row r="904" spans="2:6" x14ac:dyDescent="0.2">
      <c r="B904" s="6"/>
      <c r="F904" s="6"/>
    </row>
    <row r="905" spans="2:6" x14ac:dyDescent="0.2">
      <c r="B905" s="6"/>
      <c r="F905" s="6"/>
    </row>
    <row r="906" spans="2:6" x14ac:dyDescent="0.2">
      <c r="B906" s="6"/>
      <c r="F906" s="6"/>
    </row>
    <row r="907" spans="2:6" x14ac:dyDescent="0.2">
      <c r="B907" s="6"/>
      <c r="F907" s="6"/>
    </row>
    <row r="908" spans="2:6" x14ac:dyDescent="0.2">
      <c r="B908" s="6"/>
      <c r="F908" s="6"/>
    </row>
    <row r="909" spans="2:6" x14ac:dyDescent="0.2">
      <c r="B909" s="6"/>
      <c r="F909" s="6"/>
    </row>
    <row r="910" spans="2:6" x14ac:dyDescent="0.2">
      <c r="B910" s="6"/>
      <c r="F910" s="6"/>
    </row>
    <row r="911" spans="2:6" x14ac:dyDescent="0.2">
      <c r="B911" s="6"/>
      <c r="F911" s="6"/>
    </row>
    <row r="912" spans="2:6" x14ac:dyDescent="0.2">
      <c r="B912" s="6"/>
      <c r="F912" s="6"/>
    </row>
    <row r="913" spans="2:6" x14ac:dyDescent="0.2">
      <c r="B913" s="6"/>
      <c r="F913" s="6"/>
    </row>
    <row r="914" spans="2:6" x14ac:dyDescent="0.2">
      <c r="B914" s="6"/>
      <c r="F914" s="6"/>
    </row>
    <row r="915" spans="2:6" x14ac:dyDescent="0.2">
      <c r="B915" s="6"/>
      <c r="F915" s="6"/>
    </row>
    <row r="916" spans="2:6" x14ac:dyDescent="0.2">
      <c r="B916" s="6"/>
      <c r="F916" s="6"/>
    </row>
    <row r="917" spans="2:6" x14ac:dyDescent="0.2">
      <c r="B917" s="6"/>
      <c r="F917" s="6"/>
    </row>
    <row r="918" spans="2:6" x14ac:dyDescent="0.2">
      <c r="B918" s="6"/>
      <c r="F918" s="6"/>
    </row>
    <row r="919" spans="2:6" x14ac:dyDescent="0.2">
      <c r="B919" s="6"/>
      <c r="F919" s="6"/>
    </row>
    <row r="920" spans="2:6" x14ac:dyDescent="0.2">
      <c r="B920" s="6"/>
      <c r="F920" s="6"/>
    </row>
    <row r="921" spans="2:6" x14ac:dyDescent="0.2">
      <c r="B921" s="6"/>
      <c r="F921" s="6"/>
    </row>
    <row r="922" spans="2:6" x14ac:dyDescent="0.2">
      <c r="B922" s="6"/>
      <c r="F922" s="6"/>
    </row>
    <row r="923" spans="2:6" x14ac:dyDescent="0.2">
      <c r="B923" s="6"/>
      <c r="F923" s="6"/>
    </row>
    <row r="924" spans="2:6" x14ac:dyDescent="0.2">
      <c r="B924" s="6"/>
      <c r="F924" s="6"/>
    </row>
    <row r="925" spans="2:6" x14ac:dyDescent="0.2">
      <c r="B925" s="6"/>
      <c r="F925" s="6"/>
    </row>
    <row r="926" spans="2:6" x14ac:dyDescent="0.2">
      <c r="B926" s="6"/>
      <c r="F926" s="6"/>
    </row>
    <row r="927" spans="2:6" x14ac:dyDescent="0.2">
      <c r="B927" s="6"/>
      <c r="F927" s="6"/>
    </row>
    <row r="928" spans="2:6" x14ac:dyDescent="0.2">
      <c r="B928" s="6"/>
      <c r="F928" s="6"/>
    </row>
    <row r="929" spans="2:6" x14ac:dyDescent="0.2">
      <c r="B929" s="6"/>
      <c r="F929" s="6"/>
    </row>
    <row r="930" spans="2:6" x14ac:dyDescent="0.2">
      <c r="B930" s="6"/>
      <c r="F930" s="6"/>
    </row>
    <row r="931" spans="2:6" x14ac:dyDescent="0.2">
      <c r="B931" s="6"/>
      <c r="F931" s="6"/>
    </row>
    <row r="932" spans="2:6" x14ac:dyDescent="0.2">
      <c r="B932" s="6"/>
      <c r="F932" s="6"/>
    </row>
    <row r="933" spans="2:6" x14ac:dyDescent="0.2">
      <c r="B933" s="6"/>
      <c r="F933" s="6"/>
    </row>
    <row r="934" spans="2:6" x14ac:dyDescent="0.2">
      <c r="B934" s="6"/>
      <c r="F934" s="6"/>
    </row>
    <row r="935" spans="2:6" x14ac:dyDescent="0.2">
      <c r="B935" s="6"/>
      <c r="F935" s="6"/>
    </row>
    <row r="936" spans="2:6" x14ac:dyDescent="0.2">
      <c r="B936" s="6"/>
      <c r="F936" s="6"/>
    </row>
    <row r="937" spans="2:6" x14ac:dyDescent="0.2">
      <c r="B937" s="6"/>
      <c r="F937" s="6"/>
    </row>
    <row r="938" spans="2:6" x14ac:dyDescent="0.2">
      <c r="B938" s="6"/>
      <c r="F938" s="6"/>
    </row>
    <row r="939" spans="2:6" x14ac:dyDescent="0.2">
      <c r="B939" s="6"/>
      <c r="F939" s="6"/>
    </row>
    <row r="940" spans="2:6" x14ac:dyDescent="0.2">
      <c r="B940" s="6"/>
      <c r="F940" s="6"/>
    </row>
    <row r="941" spans="2:6" x14ac:dyDescent="0.2">
      <c r="B941" s="6"/>
      <c r="F941" s="6"/>
    </row>
    <row r="942" spans="2:6" x14ac:dyDescent="0.2">
      <c r="B942" s="6"/>
      <c r="F942" s="6"/>
    </row>
    <row r="943" spans="2:6" x14ac:dyDescent="0.2">
      <c r="B943" s="6"/>
      <c r="F943" s="6"/>
    </row>
    <row r="944" spans="2:6" x14ac:dyDescent="0.2">
      <c r="B944" s="6"/>
      <c r="F944" s="6"/>
    </row>
    <row r="945" spans="2:6" x14ac:dyDescent="0.2">
      <c r="B945" s="6"/>
      <c r="F945" s="6"/>
    </row>
    <row r="946" spans="2:6" x14ac:dyDescent="0.2">
      <c r="B946" s="6"/>
      <c r="F946" s="6"/>
    </row>
    <row r="947" spans="2:6" x14ac:dyDescent="0.2">
      <c r="B947" s="6"/>
      <c r="F947" s="6"/>
    </row>
    <row r="948" spans="2:6" x14ac:dyDescent="0.2">
      <c r="B948" s="6"/>
      <c r="F948" s="6"/>
    </row>
    <row r="949" spans="2:6" x14ac:dyDescent="0.2">
      <c r="B949" s="6"/>
      <c r="F949" s="6"/>
    </row>
    <row r="950" spans="2:6" x14ac:dyDescent="0.2">
      <c r="B950" s="6"/>
      <c r="F950" s="6"/>
    </row>
    <row r="951" spans="2:6" x14ac:dyDescent="0.2">
      <c r="B951" s="6"/>
      <c r="F951" s="6"/>
    </row>
    <row r="952" spans="2:6" x14ac:dyDescent="0.2">
      <c r="B952" s="6"/>
      <c r="F952" s="6"/>
    </row>
    <row r="953" spans="2:6" x14ac:dyDescent="0.2">
      <c r="B953" s="6"/>
      <c r="F953" s="6"/>
    </row>
    <row r="954" spans="2:6" x14ac:dyDescent="0.2">
      <c r="B954" s="6"/>
      <c r="F954" s="6"/>
    </row>
    <row r="955" spans="2:6" x14ac:dyDescent="0.2">
      <c r="B955" s="6"/>
      <c r="F955" s="6"/>
    </row>
    <row r="956" spans="2:6" x14ac:dyDescent="0.2">
      <c r="B956" s="6"/>
      <c r="F956" s="6"/>
    </row>
    <row r="957" spans="2:6" x14ac:dyDescent="0.2">
      <c r="B957" s="6"/>
      <c r="F957" s="6"/>
    </row>
    <row r="958" spans="2:6" x14ac:dyDescent="0.2">
      <c r="B958" s="6"/>
      <c r="F958" s="6"/>
    </row>
    <row r="959" spans="2:6" x14ac:dyDescent="0.2">
      <c r="B959" s="6"/>
      <c r="F959" s="6"/>
    </row>
    <row r="960" spans="2:6" x14ac:dyDescent="0.2">
      <c r="B960" s="6"/>
      <c r="F960" s="6"/>
    </row>
    <row r="961" spans="2:6" x14ac:dyDescent="0.2">
      <c r="B961" s="6"/>
      <c r="F961" s="6"/>
    </row>
    <row r="962" spans="2:6" x14ac:dyDescent="0.2">
      <c r="B962" s="6"/>
      <c r="F962" s="6"/>
    </row>
    <row r="963" spans="2:6" x14ac:dyDescent="0.2">
      <c r="B963" s="6"/>
      <c r="F963" s="6"/>
    </row>
    <row r="964" spans="2:6" x14ac:dyDescent="0.2">
      <c r="B964" s="6"/>
      <c r="F964" s="6"/>
    </row>
    <row r="965" spans="2:6" x14ac:dyDescent="0.2">
      <c r="B965" s="6"/>
      <c r="F965" s="6"/>
    </row>
    <row r="966" spans="2:6" x14ac:dyDescent="0.2">
      <c r="B966" s="6"/>
      <c r="F966" s="6"/>
    </row>
    <row r="967" spans="2:6" x14ac:dyDescent="0.2">
      <c r="B967" s="6"/>
      <c r="F967" s="6"/>
    </row>
    <row r="968" spans="2:6" x14ac:dyDescent="0.2">
      <c r="B968" s="6"/>
      <c r="F968" s="6"/>
    </row>
    <row r="969" spans="2:6" x14ac:dyDescent="0.2">
      <c r="B969" s="6"/>
      <c r="F969" s="6"/>
    </row>
    <row r="970" spans="2:6" x14ac:dyDescent="0.2">
      <c r="B970" s="6"/>
      <c r="F970" s="6"/>
    </row>
    <row r="971" spans="2:6" x14ac:dyDescent="0.2">
      <c r="B971" s="6"/>
      <c r="F971" s="6"/>
    </row>
    <row r="972" spans="2:6" x14ac:dyDescent="0.2">
      <c r="B972" s="6"/>
      <c r="F972" s="6"/>
    </row>
    <row r="973" spans="2:6" x14ac:dyDescent="0.2">
      <c r="B973" s="6"/>
      <c r="F973" s="6"/>
    </row>
    <row r="974" spans="2:6" x14ac:dyDescent="0.2">
      <c r="B974" s="6"/>
      <c r="F974" s="6"/>
    </row>
    <row r="975" spans="2:6" x14ac:dyDescent="0.2">
      <c r="B975" s="6"/>
      <c r="F975" s="6"/>
    </row>
    <row r="976" spans="2:6" x14ac:dyDescent="0.2">
      <c r="B976" s="6"/>
      <c r="F976" s="6"/>
    </row>
    <row r="977" spans="2:6" x14ac:dyDescent="0.2">
      <c r="B977" s="6"/>
      <c r="F977" s="6"/>
    </row>
    <row r="978" spans="2:6" x14ac:dyDescent="0.2">
      <c r="B978" s="6"/>
      <c r="F978" s="6"/>
    </row>
    <row r="979" spans="2:6" x14ac:dyDescent="0.2">
      <c r="B979" s="6"/>
      <c r="F979" s="6"/>
    </row>
    <row r="980" spans="2:6" x14ac:dyDescent="0.2">
      <c r="B980" s="6"/>
      <c r="F980" s="6"/>
    </row>
    <row r="981" spans="2:6" x14ac:dyDescent="0.2">
      <c r="B981" s="6"/>
      <c r="F981" s="6"/>
    </row>
    <row r="982" spans="2:6" x14ac:dyDescent="0.2">
      <c r="B982" s="6"/>
      <c r="F982" s="6"/>
    </row>
    <row r="983" spans="2:6" x14ac:dyDescent="0.2">
      <c r="B983" s="6"/>
      <c r="F983" s="6"/>
    </row>
    <row r="984" spans="2:6" x14ac:dyDescent="0.2">
      <c r="B984" s="6"/>
      <c r="F984" s="6"/>
    </row>
    <row r="985" spans="2:6" x14ac:dyDescent="0.2">
      <c r="B985" s="6"/>
      <c r="F985" s="6"/>
    </row>
    <row r="986" spans="2:6" x14ac:dyDescent="0.2">
      <c r="B986" s="6"/>
      <c r="F986" s="6"/>
    </row>
    <row r="987" spans="2:6" x14ac:dyDescent="0.2">
      <c r="B987" s="6"/>
      <c r="F987" s="6"/>
    </row>
    <row r="988" spans="2:6" x14ac:dyDescent="0.2">
      <c r="B988" s="6"/>
      <c r="F988" s="6"/>
    </row>
    <row r="989" spans="2:6" x14ac:dyDescent="0.2">
      <c r="B989" s="6"/>
      <c r="F989" s="6"/>
    </row>
    <row r="990" spans="2:6" x14ac:dyDescent="0.2">
      <c r="B990" s="6"/>
      <c r="F990" s="6"/>
    </row>
    <row r="991" spans="2:6" x14ac:dyDescent="0.2">
      <c r="B991" s="6"/>
      <c r="F991" s="6"/>
    </row>
    <row r="992" spans="2:6" x14ac:dyDescent="0.2">
      <c r="B992" s="6"/>
      <c r="F992" s="6"/>
    </row>
    <row r="993" spans="2:6" x14ac:dyDescent="0.2">
      <c r="B993" s="6"/>
      <c r="F993" s="6"/>
    </row>
    <row r="994" spans="2:6" x14ac:dyDescent="0.2">
      <c r="B994" s="6"/>
      <c r="F994" s="6"/>
    </row>
    <row r="995" spans="2:6" x14ac:dyDescent="0.2">
      <c r="B995" s="6"/>
      <c r="F995" s="6"/>
    </row>
    <row r="996" spans="2:6" x14ac:dyDescent="0.2">
      <c r="B996" s="6"/>
      <c r="F996" s="6"/>
    </row>
    <row r="997" spans="2:6" x14ac:dyDescent="0.2">
      <c r="B997" s="6"/>
      <c r="F997" s="6"/>
    </row>
    <row r="998" spans="2:6" x14ac:dyDescent="0.2">
      <c r="B998" s="6"/>
      <c r="F998" s="6"/>
    </row>
    <row r="999" spans="2:6" x14ac:dyDescent="0.2">
      <c r="B999" s="6"/>
      <c r="F999" s="6"/>
    </row>
    <row r="1000" spans="2:6" x14ac:dyDescent="0.2">
      <c r="B1000" s="6"/>
      <c r="F1000" s="6"/>
    </row>
    <row r="1001" spans="2:6" x14ac:dyDescent="0.2">
      <c r="B1001" s="6"/>
      <c r="F1001" s="6"/>
    </row>
    <row r="1002" spans="2:6" x14ac:dyDescent="0.2">
      <c r="B1002" s="6"/>
      <c r="F1002" s="6"/>
    </row>
    <row r="1003" spans="2:6" x14ac:dyDescent="0.2">
      <c r="B1003" s="6"/>
      <c r="F1003" s="6"/>
    </row>
    <row r="1004" spans="2:6" x14ac:dyDescent="0.2">
      <c r="B1004" s="6"/>
      <c r="F1004" s="6"/>
    </row>
    <row r="1005" spans="2:6" x14ac:dyDescent="0.2">
      <c r="B1005" s="6"/>
      <c r="F1005" s="6"/>
    </row>
    <row r="1006" spans="2:6" x14ac:dyDescent="0.2">
      <c r="B1006" s="6"/>
      <c r="F1006" s="6"/>
    </row>
    <row r="1007" spans="2:6" x14ac:dyDescent="0.2">
      <c r="B1007" s="6"/>
      <c r="F1007" s="6"/>
    </row>
    <row r="1008" spans="2:6" x14ac:dyDescent="0.2">
      <c r="B1008" s="6"/>
      <c r="F1008" s="6"/>
    </row>
    <row r="1009" spans="2:6" x14ac:dyDescent="0.2">
      <c r="B1009" s="6"/>
      <c r="F1009" s="6"/>
    </row>
    <row r="1010" spans="2:6" x14ac:dyDescent="0.2">
      <c r="B1010" s="6"/>
      <c r="F1010" s="6"/>
    </row>
    <row r="1011" spans="2:6" x14ac:dyDescent="0.2">
      <c r="B1011" s="6"/>
      <c r="F1011" s="6"/>
    </row>
    <row r="1012" spans="2:6" x14ac:dyDescent="0.2">
      <c r="B1012" s="6"/>
      <c r="F1012" s="6"/>
    </row>
    <row r="1013" spans="2:6" x14ac:dyDescent="0.2">
      <c r="B1013" s="6"/>
      <c r="F1013" s="6"/>
    </row>
    <row r="1014" spans="2:6" x14ac:dyDescent="0.2">
      <c r="B1014" s="6"/>
      <c r="F1014" s="6"/>
    </row>
    <row r="1015" spans="2:6" x14ac:dyDescent="0.2">
      <c r="B1015" s="6"/>
      <c r="F1015" s="6"/>
    </row>
    <row r="1016" spans="2:6" x14ac:dyDescent="0.2">
      <c r="B1016" s="6"/>
      <c r="F1016" s="6"/>
    </row>
    <row r="1017" spans="2:6" x14ac:dyDescent="0.2">
      <c r="B1017" s="6"/>
      <c r="F1017" s="6"/>
    </row>
    <row r="1018" spans="2:6" x14ac:dyDescent="0.2">
      <c r="B1018" s="6"/>
      <c r="F1018" s="6"/>
    </row>
    <row r="1019" spans="2:6" x14ac:dyDescent="0.2">
      <c r="B1019" s="6"/>
      <c r="F1019" s="6"/>
    </row>
    <row r="1020" spans="2:6" x14ac:dyDescent="0.2">
      <c r="B1020" s="6"/>
      <c r="F1020" s="6"/>
    </row>
    <row r="1021" spans="2:6" x14ac:dyDescent="0.2">
      <c r="B1021" s="6"/>
      <c r="F1021" s="6"/>
    </row>
    <row r="1022" spans="2:6" x14ac:dyDescent="0.2">
      <c r="B1022" s="6"/>
      <c r="F1022" s="6"/>
    </row>
    <row r="1023" spans="2:6" x14ac:dyDescent="0.2">
      <c r="B1023" s="6"/>
      <c r="F1023" s="6"/>
    </row>
    <row r="1024" spans="2:6" x14ac:dyDescent="0.2">
      <c r="B1024" s="6"/>
      <c r="F1024" s="6"/>
    </row>
    <row r="1025" spans="2:6" x14ac:dyDescent="0.2">
      <c r="B1025" s="6"/>
      <c r="F1025" s="6"/>
    </row>
    <row r="1026" spans="2:6" x14ac:dyDescent="0.2">
      <c r="B1026" s="6"/>
      <c r="F1026" s="6"/>
    </row>
    <row r="1027" spans="2:6" x14ac:dyDescent="0.2">
      <c r="B1027" s="6"/>
      <c r="F1027" s="6"/>
    </row>
    <row r="1028" spans="2:6" x14ac:dyDescent="0.2">
      <c r="B1028" s="6"/>
      <c r="F1028" s="6"/>
    </row>
    <row r="1029" spans="2:6" x14ac:dyDescent="0.2">
      <c r="B1029" s="6"/>
      <c r="F1029" s="6"/>
    </row>
    <row r="1030" spans="2:6" x14ac:dyDescent="0.2">
      <c r="B1030" s="6"/>
      <c r="F1030" s="6"/>
    </row>
    <row r="1031" spans="2:6" x14ac:dyDescent="0.2">
      <c r="B1031" s="6"/>
      <c r="F1031" s="6"/>
    </row>
    <row r="1032" spans="2:6" x14ac:dyDescent="0.2">
      <c r="B1032" s="6"/>
      <c r="F1032" s="6"/>
    </row>
    <row r="1033" spans="2:6" x14ac:dyDescent="0.2">
      <c r="B1033" s="6"/>
      <c r="F1033" s="6"/>
    </row>
    <row r="1034" spans="2:6" x14ac:dyDescent="0.2">
      <c r="B1034" s="6"/>
      <c r="F1034" s="6"/>
    </row>
    <row r="1035" spans="2:6" x14ac:dyDescent="0.2">
      <c r="B1035" s="6"/>
      <c r="F1035" s="6"/>
    </row>
    <row r="1036" spans="2:6" x14ac:dyDescent="0.2">
      <c r="B1036" s="6"/>
      <c r="F1036" s="6"/>
    </row>
    <row r="1037" spans="2:6" x14ac:dyDescent="0.2">
      <c r="B1037" s="6"/>
      <c r="F1037" s="6"/>
    </row>
    <row r="1038" spans="2:6" x14ac:dyDescent="0.2">
      <c r="B1038" s="6"/>
      <c r="F1038" s="6"/>
    </row>
    <row r="1039" spans="2:6" x14ac:dyDescent="0.2">
      <c r="B1039" s="6"/>
      <c r="F1039" s="6"/>
    </row>
    <row r="1040" spans="2:6" x14ac:dyDescent="0.2">
      <c r="B1040" s="6"/>
      <c r="F1040" s="6"/>
    </row>
    <row r="1041" spans="2:6" x14ac:dyDescent="0.2">
      <c r="B1041" s="6"/>
      <c r="F1041" s="6"/>
    </row>
    <row r="1042" spans="2:6" x14ac:dyDescent="0.2">
      <c r="B1042" s="6"/>
      <c r="F1042" s="6"/>
    </row>
    <row r="1043" spans="2:6" x14ac:dyDescent="0.2">
      <c r="B1043" s="6"/>
      <c r="F1043" s="6"/>
    </row>
    <row r="1044" spans="2:6" x14ac:dyDescent="0.2">
      <c r="B1044" s="6"/>
      <c r="F1044" s="6"/>
    </row>
    <row r="1045" spans="2:6" x14ac:dyDescent="0.2">
      <c r="B1045" s="6"/>
      <c r="F1045" s="6"/>
    </row>
    <row r="1046" spans="2:6" x14ac:dyDescent="0.2">
      <c r="B1046" s="6"/>
      <c r="F1046" s="6"/>
    </row>
    <row r="1047" spans="2:6" x14ac:dyDescent="0.2">
      <c r="B1047" s="6"/>
      <c r="F1047" s="6"/>
    </row>
    <row r="1048" spans="2:6" x14ac:dyDescent="0.2">
      <c r="B1048" s="6"/>
      <c r="F1048" s="6"/>
    </row>
    <row r="1049" spans="2:6" x14ac:dyDescent="0.2">
      <c r="B1049" s="6"/>
      <c r="F1049" s="6"/>
    </row>
    <row r="1050" spans="2:6" x14ac:dyDescent="0.2">
      <c r="B1050" s="6"/>
      <c r="F1050" s="6"/>
    </row>
    <row r="1051" spans="2:6" x14ac:dyDescent="0.2">
      <c r="B1051" s="6"/>
      <c r="F1051" s="6"/>
    </row>
    <row r="1052" spans="2:6" x14ac:dyDescent="0.2">
      <c r="B1052" s="6"/>
      <c r="F1052" s="6"/>
    </row>
    <row r="1053" spans="2:6" x14ac:dyDescent="0.2">
      <c r="B1053" s="6"/>
      <c r="F1053" s="6"/>
    </row>
    <row r="1054" spans="2:6" x14ac:dyDescent="0.2">
      <c r="B1054" s="6"/>
      <c r="F1054" s="6"/>
    </row>
    <row r="1055" spans="2:6" x14ac:dyDescent="0.2">
      <c r="B1055" s="6"/>
      <c r="F1055" s="6"/>
    </row>
    <row r="1056" spans="2:6" x14ac:dyDescent="0.2">
      <c r="B1056" s="6"/>
      <c r="F1056" s="6"/>
    </row>
    <row r="1057" spans="2:6" x14ac:dyDescent="0.2">
      <c r="B1057" s="6"/>
      <c r="F1057" s="6"/>
    </row>
    <row r="1058" spans="2:6" x14ac:dyDescent="0.2">
      <c r="B1058" s="6"/>
      <c r="F1058" s="6"/>
    </row>
    <row r="1059" spans="2:6" x14ac:dyDescent="0.2">
      <c r="B1059" s="6"/>
      <c r="F1059" s="6"/>
    </row>
    <row r="1060" spans="2:6" x14ac:dyDescent="0.2">
      <c r="B1060" s="6"/>
      <c r="F1060" s="6"/>
    </row>
    <row r="1061" spans="2:6" x14ac:dyDescent="0.2">
      <c r="B1061" s="6"/>
      <c r="F1061" s="6"/>
    </row>
    <row r="1062" spans="2:6" x14ac:dyDescent="0.2">
      <c r="B1062" s="6"/>
      <c r="F1062" s="6"/>
    </row>
    <row r="1063" spans="2:6" x14ac:dyDescent="0.2">
      <c r="B1063" s="6"/>
      <c r="F1063" s="6"/>
    </row>
    <row r="1064" spans="2:6" x14ac:dyDescent="0.2">
      <c r="B1064" s="6"/>
      <c r="F1064" s="6"/>
    </row>
    <row r="1065" spans="2:6" x14ac:dyDescent="0.2">
      <c r="B1065" s="6"/>
      <c r="F1065" s="6"/>
    </row>
    <row r="1066" spans="2:6" x14ac:dyDescent="0.2">
      <c r="B1066" s="6"/>
      <c r="F1066" s="6"/>
    </row>
    <row r="1067" spans="2:6" x14ac:dyDescent="0.2">
      <c r="B1067" s="6"/>
      <c r="F1067" s="6"/>
    </row>
    <row r="1068" spans="2:6" x14ac:dyDescent="0.2">
      <c r="B1068" s="6"/>
      <c r="F1068" s="6"/>
    </row>
    <row r="1069" spans="2:6" x14ac:dyDescent="0.2">
      <c r="B1069" s="6"/>
      <c r="F1069" s="6"/>
    </row>
    <row r="1070" spans="2:6" x14ac:dyDescent="0.2">
      <c r="B1070" s="6"/>
      <c r="F1070" s="6"/>
    </row>
    <row r="1071" spans="2:6" x14ac:dyDescent="0.2">
      <c r="B1071" s="6"/>
      <c r="F1071" s="6"/>
    </row>
    <row r="1072" spans="2:6" x14ac:dyDescent="0.2">
      <c r="B1072" s="6"/>
      <c r="F1072" s="6"/>
    </row>
    <row r="1073" spans="2:6" x14ac:dyDescent="0.2">
      <c r="B1073" s="6"/>
      <c r="F1073" s="6"/>
    </row>
    <row r="1074" spans="2:6" x14ac:dyDescent="0.2">
      <c r="B1074" s="6"/>
      <c r="F1074" s="6"/>
    </row>
    <row r="1075" spans="2:6" x14ac:dyDescent="0.2">
      <c r="B1075" s="6"/>
      <c r="F1075" s="6"/>
    </row>
    <row r="1076" spans="2:6" x14ac:dyDescent="0.2">
      <c r="B1076" s="6"/>
      <c r="F1076" s="6"/>
    </row>
    <row r="1077" spans="2:6" x14ac:dyDescent="0.2">
      <c r="B1077" s="6"/>
      <c r="F1077" s="6"/>
    </row>
    <row r="1078" spans="2:6" x14ac:dyDescent="0.2">
      <c r="B1078" s="6"/>
      <c r="F1078" s="6"/>
    </row>
    <row r="1079" spans="2:6" x14ac:dyDescent="0.2">
      <c r="B1079" s="6"/>
      <c r="F1079" s="6"/>
    </row>
    <row r="1080" spans="2:6" x14ac:dyDescent="0.2">
      <c r="B1080" s="6"/>
      <c r="F1080" s="6"/>
    </row>
    <row r="1081" spans="2:6" x14ac:dyDescent="0.2">
      <c r="B1081" s="6"/>
      <c r="F1081" s="6"/>
    </row>
    <row r="1082" spans="2:6" x14ac:dyDescent="0.2">
      <c r="B1082" s="6"/>
      <c r="F1082" s="6"/>
    </row>
    <row r="1083" spans="2:6" x14ac:dyDescent="0.2">
      <c r="B1083" s="6"/>
      <c r="F1083" s="6"/>
    </row>
    <row r="1084" spans="2:6" x14ac:dyDescent="0.2">
      <c r="B1084" s="6"/>
      <c r="F1084" s="6"/>
    </row>
    <row r="1085" spans="2:6" x14ac:dyDescent="0.2">
      <c r="B1085" s="6"/>
      <c r="F1085" s="6"/>
    </row>
    <row r="1086" spans="2:6" x14ac:dyDescent="0.2">
      <c r="B1086" s="6"/>
      <c r="F1086" s="6"/>
    </row>
    <row r="1087" spans="2:6" x14ac:dyDescent="0.2">
      <c r="B1087" s="6"/>
      <c r="F1087" s="6"/>
    </row>
    <row r="1088" spans="2:6" x14ac:dyDescent="0.2">
      <c r="B1088" s="6"/>
      <c r="F1088" s="6"/>
    </row>
    <row r="1089" spans="2:6" x14ac:dyDescent="0.2">
      <c r="B1089" s="6"/>
      <c r="F1089" s="6"/>
    </row>
    <row r="1090" spans="2:6" x14ac:dyDescent="0.2">
      <c r="B1090" s="6"/>
      <c r="F1090" s="6"/>
    </row>
    <row r="1091" spans="2:6" x14ac:dyDescent="0.2">
      <c r="B1091" s="6"/>
      <c r="F1091" s="6"/>
    </row>
    <row r="1092" spans="2:6" x14ac:dyDescent="0.2">
      <c r="B1092" s="6"/>
      <c r="F1092" s="6"/>
    </row>
    <row r="1093" spans="2:6" x14ac:dyDescent="0.2">
      <c r="B1093" s="6"/>
      <c r="F1093" s="6"/>
    </row>
    <row r="1094" spans="2:6" x14ac:dyDescent="0.2">
      <c r="B1094" s="6"/>
      <c r="F1094" s="6"/>
    </row>
    <row r="1095" spans="2:6" x14ac:dyDescent="0.2">
      <c r="B1095" s="6"/>
      <c r="F1095" s="6"/>
    </row>
    <row r="1096" spans="2:6" x14ac:dyDescent="0.2">
      <c r="B1096" s="6"/>
      <c r="F1096" s="6"/>
    </row>
    <row r="1097" spans="2:6" x14ac:dyDescent="0.2">
      <c r="B1097" s="6"/>
      <c r="F1097" s="6"/>
    </row>
    <row r="1098" spans="2:6" x14ac:dyDescent="0.2">
      <c r="B1098" s="6"/>
      <c r="F1098" s="6"/>
    </row>
    <row r="1099" spans="2:6" x14ac:dyDescent="0.2">
      <c r="B1099" s="6"/>
      <c r="F1099" s="6"/>
    </row>
    <row r="1100" spans="2:6" x14ac:dyDescent="0.2">
      <c r="B1100" s="6"/>
      <c r="F1100" s="6"/>
    </row>
    <row r="1101" spans="2:6" x14ac:dyDescent="0.2">
      <c r="B1101" s="6"/>
      <c r="F1101" s="6"/>
    </row>
    <row r="1102" spans="2:6" x14ac:dyDescent="0.2">
      <c r="B1102" s="6"/>
      <c r="F1102" s="6"/>
    </row>
    <row r="1103" spans="2:6" x14ac:dyDescent="0.2">
      <c r="B1103" s="6"/>
      <c r="F1103" s="6"/>
    </row>
    <row r="1104" spans="2:6" x14ac:dyDescent="0.2">
      <c r="B1104" s="6"/>
      <c r="F1104" s="6"/>
    </row>
    <row r="1105" spans="2:6" x14ac:dyDescent="0.2">
      <c r="B1105" s="6"/>
      <c r="F1105" s="6"/>
    </row>
    <row r="1106" spans="2:6" x14ac:dyDescent="0.2">
      <c r="B1106" s="6"/>
      <c r="F1106" s="6"/>
    </row>
    <row r="1107" spans="2:6" x14ac:dyDescent="0.2">
      <c r="B1107" s="6"/>
      <c r="F1107" s="6"/>
    </row>
    <row r="1108" spans="2:6" x14ac:dyDescent="0.2">
      <c r="B1108" s="6"/>
      <c r="F1108" s="6"/>
    </row>
    <row r="1109" spans="2:6" x14ac:dyDescent="0.2">
      <c r="B1109" s="6"/>
      <c r="F1109" s="6"/>
    </row>
    <row r="1110" spans="2:6" x14ac:dyDescent="0.2">
      <c r="B1110" s="6"/>
      <c r="F1110" s="6"/>
    </row>
    <row r="1111" spans="2:6" x14ac:dyDescent="0.2">
      <c r="B1111" s="6"/>
      <c r="F1111" s="6"/>
    </row>
    <row r="1112" spans="2:6" x14ac:dyDescent="0.2">
      <c r="B1112" s="6"/>
      <c r="F1112" s="6"/>
    </row>
    <row r="1113" spans="2:6" x14ac:dyDescent="0.2">
      <c r="B1113" s="6"/>
      <c r="F1113" s="6"/>
    </row>
    <row r="1114" spans="2:6" x14ac:dyDescent="0.2">
      <c r="B1114" s="6"/>
      <c r="F1114" s="6"/>
    </row>
    <row r="1115" spans="2:6" x14ac:dyDescent="0.2">
      <c r="B1115" s="6"/>
      <c r="F1115" s="6"/>
    </row>
    <row r="1116" spans="2:6" x14ac:dyDescent="0.2">
      <c r="B1116" s="6"/>
      <c r="F1116" s="6"/>
    </row>
    <row r="1117" spans="2:6" x14ac:dyDescent="0.2">
      <c r="B1117" s="6"/>
      <c r="F1117" s="6"/>
    </row>
    <row r="1118" spans="2:6" x14ac:dyDescent="0.2">
      <c r="B1118" s="6"/>
      <c r="F1118" s="6"/>
    </row>
    <row r="1119" spans="2:6" x14ac:dyDescent="0.2">
      <c r="B1119" s="6"/>
      <c r="F1119" s="6"/>
    </row>
    <row r="1120" spans="2:6" x14ac:dyDescent="0.2">
      <c r="B1120" s="6"/>
      <c r="F1120" s="6"/>
    </row>
    <row r="1121" spans="2:6" x14ac:dyDescent="0.2">
      <c r="B1121" s="6"/>
      <c r="F1121" s="6"/>
    </row>
    <row r="1122" spans="2:6" x14ac:dyDescent="0.2">
      <c r="B1122" s="6"/>
      <c r="F1122" s="6"/>
    </row>
    <row r="1123" spans="2:6" x14ac:dyDescent="0.2">
      <c r="B1123" s="6"/>
      <c r="F1123" s="6"/>
    </row>
    <row r="1124" spans="2:6" x14ac:dyDescent="0.2">
      <c r="B1124" s="6"/>
      <c r="F1124" s="6"/>
    </row>
    <row r="1125" spans="2:6" x14ac:dyDescent="0.2">
      <c r="B1125" s="6"/>
      <c r="F1125" s="6"/>
    </row>
    <row r="1126" spans="2:6" x14ac:dyDescent="0.2">
      <c r="B1126" s="6"/>
      <c r="F1126" s="6"/>
    </row>
    <row r="1127" spans="2:6" x14ac:dyDescent="0.2">
      <c r="B1127" s="6"/>
      <c r="F1127" s="6"/>
    </row>
    <row r="1128" spans="2:6" x14ac:dyDescent="0.2">
      <c r="B1128" s="6"/>
      <c r="F1128" s="6"/>
    </row>
    <row r="1129" spans="2:6" x14ac:dyDescent="0.2">
      <c r="B1129" s="6"/>
      <c r="F1129" s="6"/>
    </row>
    <row r="1130" spans="2:6" x14ac:dyDescent="0.2">
      <c r="B1130" s="6"/>
      <c r="F1130" s="6"/>
    </row>
    <row r="1131" spans="2:6" x14ac:dyDescent="0.2">
      <c r="B1131" s="6"/>
      <c r="F1131" s="6"/>
    </row>
    <row r="1132" spans="2:6" x14ac:dyDescent="0.2">
      <c r="B1132" s="6"/>
      <c r="F1132" s="6"/>
    </row>
    <row r="1133" spans="2:6" x14ac:dyDescent="0.2">
      <c r="B1133" s="6"/>
      <c r="F1133" s="6"/>
    </row>
    <row r="1134" spans="2:6" x14ac:dyDescent="0.2">
      <c r="B1134" s="6"/>
      <c r="F1134" s="6"/>
    </row>
    <row r="1135" spans="2:6" x14ac:dyDescent="0.2">
      <c r="B1135" s="6"/>
      <c r="F1135" s="6"/>
    </row>
    <row r="1136" spans="2:6" x14ac:dyDescent="0.2">
      <c r="B1136" s="6"/>
      <c r="F1136" s="6"/>
    </row>
    <row r="1137" spans="2:6" x14ac:dyDescent="0.2">
      <c r="B1137" s="6"/>
      <c r="F1137" s="6"/>
    </row>
    <row r="1138" spans="2:6" x14ac:dyDescent="0.2">
      <c r="B1138" s="6"/>
      <c r="F1138" s="6"/>
    </row>
    <row r="1139" spans="2:6" x14ac:dyDescent="0.2">
      <c r="B1139" s="6"/>
      <c r="F1139" s="6"/>
    </row>
  </sheetData>
  <phoneticPr fontId="8" type="noConversion"/>
  <hyperlinks>
    <hyperlink ref="A3" r:id="rId1" xr:uid="{00000000-0004-0000-0200-000000000000}"/>
    <hyperlink ref="P171" r:id="rId2" display="http://www.konkoly.hu/cgi-bin/IBVS?636" xr:uid="{00000000-0004-0000-0200-000001000000}"/>
    <hyperlink ref="P172" r:id="rId3" display="http://www.konkoly.hu/cgi-bin/IBVS?636" xr:uid="{00000000-0004-0000-0200-000002000000}"/>
    <hyperlink ref="P13" r:id="rId4" display="http://www.konkoly.hu/cgi-bin/IBVS?775" xr:uid="{00000000-0004-0000-0200-000003000000}"/>
    <hyperlink ref="P14" r:id="rId5" display="http://www.konkoly.hu/cgi-bin/IBVS?775" xr:uid="{00000000-0004-0000-0200-000004000000}"/>
    <hyperlink ref="P15" r:id="rId6" display="http://www.konkoly.hu/cgi-bin/IBVS?775" xr:uid="{00000000-0004-0000-0200-000005000000}"/>
    <hyperlink ref="P21" r:id="rId7" display="http://www.konkoly.hu/cgi-bin/IBVS?1200" xr:uid="{00000000-0004-0000-0200-000006000000}"/>
    <hyperlink ref="P26" r:id="rId8" display="http://www.konkoly.hu/cgi-bin/IBVS?1751" xr:uid="{00000000-0004-0000-0200-000007000000}"/>
    <hyperlink ref="P37" r:id="rId9" display="http://www.konkoly.hu/cgi-bin/IBVS?2159" xr:uid="{00000000-0004-0000-0200-000008000000}"/>
    <hyperlink ref="P38" r:id="rId10" display="http://www.konkoly.hu/cgi-bin/IBVS?2159" xr:uid="{00000000-0004-0000-0200-000009000000}"/>
    <hyperlink ref="P41" r:id="rId11" display="http://www.konkoly.hu/cgi-bin/IBVS?2793" xr:uid="{00000000-0004-0000-0200-00000A000000}"/>
    <hyperlink ref="P42" r:id="rId12" display="http://www.bav-astro.de/sfs/BAVM_link.php?BAVMnr=38" xr:uid="{00000000-0004-0000-0200-00000B000000}"/>
    <hyperlink ref="P45" r:id="rId13" display="http://www.bav-astro.de/sfs/BAVM_link.php?BAVMnr=60" xr:uid="{00000000-0004-0000-0200-00000C000000}"/>
    <hyperlink ref="P46" r:id="rId14" display="http://www.bav-astro.de/sfs/BAVM_link.php?BAVMnr=60" xr:uid="{00000000-0004-0000-0200-00000D000000}"/>
    <hyperlink ref="P47" r:id="rId15" display="http://www.bav-astro.de/sfs/BAVM_link.php?BAVMnr=60" xr:uid="{00000000-0004-0000-0200-00000E000000}"/>
    <hyperlink ref="P48" r:id="rId16" display="http://www.bav-astro.de/sfs/BAVM_link.php?BAVMnr=60" xr:uid="{00000000-0004-0000-0200-00000F000000}"/>
    <hyperlink ref="P49" r:id="rId17" display="http://www.bav-astro.de/sfs/BAVM_link.php?BAVMnr=62" xr:uid="{00000000-0004-0000-0200-000010000000}"/>
    <hyperlink ref="P50" r:id="rId18" display="http://www.bav-astro.de/sfs/BAVM_link.php?BAVMnr=62" xr:uid="{00000000-0004-0000-0200-000011000000}"/>
    <hyperlink ref="P51" r:id="rId19" display="http://www.bav-astro.de/sfs/BAVM_link.php?BAVMnr=68" xr:uid="{00000000-0004-0000-0200-000012000000}"/>
    <hyperlink ref="P52" r:id="rId20" display="http://www.bav-astro.de/sfs/BAVM_link.php?BAVMnr=68" xr:uid="{00000000-0004-0000-0200-000013000000}"/>
    <hyperlink ref="P53" r:id="rId21" display="http://www.bav-astro.de/sfs/BAVM_link.php?BAVMnr=68" xr:uid="{00000000-0004-0000-0200-000014000000}"/>
    <hyperlink ref="P54" r:id="rId22" display="http://www.bav-astro.de/sfs/BAVM_link.php?BAVMnr=68" xr:uid="{00000000-0004-0000-0200-000015000000}"/>
    <hyperlink ref="P55" r:id="rId23" display="http://www.bav-astro.de/sfs/BAVM_link.php?BAVMnr=90" xr:uid="{00000000-0004-0000-0200-000016000000}"/>
    <hyperlink ref="P56" r:id="rId24" display="http://www.bav-astro.de/sfs/BAVM_link.php?BAVMnr=90" xr:uid="{00000000-0004-0000-0200-000017000000}"/>
    <hyperlink ref="P60" r:id="rId25" display="http://www.konkoly.hu/cgi-bin/IBVS?5067" xr:uid="{00000000-0004-0000-0200-000018000000}"/>
    <hyperlink ref="P61" r:id="rId26" display="http://www.konkoly.hu/cgi-bin/IBVS?5067" xr:uid="{00000000-0004-0000-0200-000019000000}"/>
    <hyperlink ref="P62" r:id="rId27" display="http://www.konkoly.hu/cgi-bin/IBVS?5251" xr:uid="{00000000-0004-0000-0200-00001A000000}"/>
    <hyperlink ref="P63" r:id="rId28" display="http://www.konkoly.hu/cgi-bin/IBVS?5067" xr:uid="{00000000-0004-0000-0200-00001B000000}"/>
    <hyperlink ref="P64" r:id="rId29" display="http://www.konkoly.hu/cgi-bin/IBVS?5583" xr:uid="{00000000-0004-0000-0200-00001C000000}"/>
    <hyperlink ref="P65" r:id="rId30" display="http://www.konkoly.hu/cgi-bin/IBVS?5067" xr:uid="{00000000-0004-0000-0200-00001D000000}"/>
    <hyperlink ref="P66" r:id="rId31" display="http://www.konkoly.hu/cgi-bin/IBVS?5583" xr:uid="{00000000-0004-0000-0200-00001E000000}"/>
    <hyperlink ref="P67" r:id="rId32" display="http://www.konkoly.hu/cgi-bin/IBVS?5067" xr:uid="{00000000-0004-0000-0200-00001F000000}"/>
    <hyperlink ref="P68" r:id="rId33" display="http://www.konkoly.hu/cgi-bin/IBVS?5067" xr:uid="{00000000-0004-0000-0200-000020000000}"/>
    <hyperlink ref="P69" r:id="rId34" display="http://www.konkoly.hu/cgi-bin/IBVS?5251" xr:uid="{00000000-0004-0000-0200-000021000000}"/>
    <hyperlink ref="P70" r:id="rId35" display="http://www.konkoly.hu/cgi-bin/IBVS?5583" xr:uid="{00000000-0004-0000-0200-000022000000}"/>
    <hyperlink ref="P71" r:id="rId36" display="http://www.konkoly.hu/cgi-bin/IBVS?5251" xr:uid="{00000000-0004-0000-0200-000023000000}"/>
    <hyperlink ref="P72" r:id="rId37" display="http://www.konkoly.hu/cgi-bin/IBVS?5251" xr:uid="{00000000-0004-0000-0200-000024000000}"/>
    <hyperlink ref="P73" r:id="rId38" display="http://www.konkoly.hu/cgi-bin/IBVS?5251" xr:uid="{00000000-0004-0000-0200-000025000000}"/>
    <hyperlink ref="P74" r:id="rId39" display="http://www.konkoly.hu/cgi-bin/IBVS?5251" xr:uid="{00000000-0004-0000-0200-000026000000}"/>
    <hyperlink ref="P177" r:id="rId40" display="http://vsolj.cetus-net.org/no40.pdf" xr:uid="{00000000-0004-0000-0200-000027000000}"/>
    <hyperlink ref="P75" r:id="rId41" display="http://www.bav-astro.de/sfs/BAVM_link.php?BAVMnr=158" xr:uid="{00000000-0004-0000-0200-000028000000}"/>
    <hyperlink ref="P76" r:id="rId42" display="http://www.konkoly.hu/cgi-bin/IBVS?5676" xr:uid="{00000000-0004-0000-0200-000029000000}"/>
    <hyperlink ref="P180" r:id="rId43" display="http://vsolj.cetus-net.org/no43.pdf" xr:uid="{00000000-0004-0000-0200-00002A000000}"/>
    <hyperlink ref="P77" r:id="rId44" display="http://www.bav-astro.de/sfs/BAVM_link.php?BAVMnr=173" xr:uid="{00000000-0004-0000-0200-00002B000000}"/>
    <hyperlink ref="P78" r:id="rId45" display="http://www.bav-astro.de/sfs/BAVM_link.php?BAVMnr=173" xr:uid="{00000000-0004-0000-0200-00002C000000}"/>
    <hyperlink ref="P79" r:id="rId46" display="http://www.bav-astro.de/sfs/BAVM_link.php?BAVMnr=178" xr:uid="{00000000-0004-0000-0200-00002D000000}"/>
    <hyperlink ref="P80" r:id="rId47" display="http://var.astro.cz/oejv/issues/oejv0074.pdf" xr:uid="{00000000-0004-0000-0200-00002E000000}"/>
    <hyperlink ref="P181" r:id="rId48" display="http://vsolj.cetus-net.org/no44.pdf" xr:uid="{00000000-0004-0000-0200-00002F000000}"/>
    <hyperlink ref="P81" r:id="rId49" display="http://var.astro.cz/oejv/issues/oejv0074.pdf" xr:uid="{00000000-0004-0000-0200-000030000000}"/>
    <hyperlink ref="P182" r:id="rId50" display="http://www.bav-astro.de/sfs/BAVM_link.php?BAVMnr=203" xr:uid="{00000000-0004-0000-0200-000031000000}"/>
    <hyperlink ref="P82" r:id="rId51" display="http://www.bav-astro.de/sfs/BAVM_link.php?BAVMnr=178" xr:uid="{00000000-0004-0000-0200-000032000000}"/>
    <hyperlink ref="P83" r:id="rId52" display="http://www.konkoly.hu/cgi-bin/IBVS?5820" xr:uid="{00000000-0004-0000-0200-000033000000}"/>
    <hyperlink ref="P84" r:id="rId53" display="http://www.bav-astro.de/sfs/BAVM_link.php?BAVMnr=186" xr:uid="{00000000-0004-0000-0200-000034000000}"/>
    <hyperlink ref="P85" r:id="rId54" display="http://www.aavso.org/sites/default/files/jaavso/v37n1/7(1),44.pdf" xr:uid="{00000000-0004-0000-0200-000035000000}"/>
    <hyperlink ref="P86" r:id="rId55" display="http://www.konkoly.hu/cgi-bin/IBVS?5917" xr:uid="{00000000-0004-0000-0200-000036000000}"/>
    <hyperlink ref="P87" r:id="rId56" display="http://www.aavso.org/sites/default/files/jaavso/v36n2/186.pdf" xr:uid="{00000000-0004-0000-0200-000037000000}"/>
    <hyperlink ref="P88" r:id="rId57" display="http://www.bav-astro.de/sfs/BAVM_link.php?BAVMnr=209" xr:uid="{00000000-0004-0000-0200-000038000000}"/>
    <hyperlink ref="P89" r:id="rId58" display="http://www.aavso.org/sites/default/files/jaavso/v36n2/186.pdf" xr:uid="{00000000-0004-0000-0200-000039000000}"/>
    <hyperlink ref="P90" r:id="rId59" display="http://www.aavso.org/sites/default/files/jaavso/v36n2/186.pdf" xr:uid="{00000000-0004-0000-0200-00003A000000}"/>
    <hyperlink ref="P91" r:id="rId60" display="http://www.bav-astro.de/sfs/BAVM_link.php?BAVMnr=214" xr:uid="{00000000-0004-0000-0200-00003B000000}"/>
    <hyperlink ref="P93" r:id="rId61" display="http://www.konkoly.hu/cgi-bin/IBVS?5894" xr:uid="{00000000-0004-0000-0200-00003C000000}"/>
    <hyperlink ref="P94" r:id="rId62" display="http://www.bav-astro.de/sfs/BAVM_link.php?BAVMnr=209" xr:uid="{00000000-0004-0000-0200-00003D000000}"/>
    <hyperlink ref="P96" r:id="rId63" display="http://www.bav-astro.de/sfs/BAVM_link.php?BAVMnr=214" xr:uid="{00000000-0004-0000-0200-00003E000000}"/>
    <hyperlink ref="P97" r:id="rId64" display="http://www.bav-astro.de/sfs/BAVM_link.php?BAVMnr=214" xr:uid="{00000000-0004-0000-0200-00003F000000}"/>
    <hyperlink ref="P99" r:id="rId65" display="http://www.konkoly.hu/cgi-bin/IBVS?5988" xr:uid="{00000000-0004-0000-0200-000040000000}"/>
    <hyperlink ref="P186" r:id="rId66" display="http://www.bav-astro.de/sfs/BAVM_link.php?BAVMnr=225" xr:uid="{00000000-0004-0000-0200-000041000000}"/>
    <hyperlink ref="P100" r:id="rId67" display="http://www.konkoly.hu/cgi-bin/IBVS?5992" xr:uid="{00000000-0004-0000-0200-000042000000}"/>
    <hyperlink ref="P187" r:id="rId68" display="http://www.bav-astro.de/sfs/BAVM_link.php?BAVMnr=225" xr:uid="{00000000-0004-0000-0200-000043000000}"/>
    <hyperlink ref="P188" r:id="rId69" display="http://www.bav-astro.de/sfs/BAVM_link.php?BAVMnr=225" xr:uid="{00000000-0004-0000-0200-000044000000}"/>
    <hyperlink ref="P101" r:id="rId70" display="http://www.bav-astro.de/sfs/BAVM_link.php?BAVMnr=228" xr:uid="{00000000-0004-0000-0200-000045000000}"/>
    <hyperlink ref="P102" r:id="rId71" display="http://www.konkoly.hu/cgi-bin/IBVS?6029" xr:uid="{00000000-0004-0000-0200-000046000000}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829"/>
  <sheetViews>
    <sheetView workbookViewId="0">
      <selection activeCell="C51" sqref="C51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style="45" customWidth="1"/>
    <col min="4" max="4" width="11.5703125" customWidth="1"/>
    <col min="5" max="5" width="19.5703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10.28515625" customWidth="1"/>
    <col min="19" max="19" width="10.28515625" style="6" customWidth="1"/>
  </cols>
  <sheetData>
    <row r="1" spans="1:4" ht="20.25" x14ac:dyDescent="0.3">
      <c r="A1" s="1" t="s">
        <v>77</v>
      </c>
    </row>
    <row r="2" spans="1:4" x14ac:dyDescent="0.2">
      <c r="A2" t="s">
        <v>25</v>
      </c>
      <c r="B2" s="13" t="s">
        <v>73</v>
      </c>
    </row>
    <row r="4" spans="1:4" x14ac:dyDescent="0.2">
      <c r="A4" s="8" t="s">
        <v>4</v>
      </c>
      <c r="C4" s="60">
        <v>40751.730199999998</v>
      </c>
      <c r="D4" s="4">
        <v>0.72641140000000004</v>
      </c>
    </row>
    <row r="6" spans="1:4" x14ac:dyDescent="0.2">
      <c r="A6" s="8" t="s">
        <v>5</v>
      </c>
    </row>
    <row r="7" spans="1:4" x14ac:dyDescent="0.2">
      <c r="A7" t="s">
        <v>6</v>
      </c>
      <c r="C7" s="45">
        <f>+C4</f>
        <v>40751.730199999998</v>
      </c>
    </row>
    <row r="8" spans="1:4" x14ac:dyDescent="0.2">
      <c r="A8" t="s">
        <v>7</v>
      </c>
      <c r="C8" s="45">
        <f>+D4</f>
        <v>0.72641140000000004</v>
      </c>
    </row>
    <row r="9" spans="1:4" x14ac:dyDescent="0.2">
      <c r="D9" s="26"/>
    </row>
    <row r="10" spans="1:4" ht="13.5" thickBot="1" x14ac:dyDescent="0.25">
      <c r="C10" s="61" t="s">
        <v>85</v>
      </c>
      <c r="D10" s="30" t="s">
        <v>86</v>
      </c>
    </row>
    <row r="11" spans="1:4" x14ac:dyDescent="0.2">
      <c r="A11" t="s">
        <v>20</v>
      </c>
      <c r="C11" s="45">
        <f>INTERCEPT(G21:G76,F21:F76)</f>
        <v>7.6983551295994662E-3</v>
      </c>
      <c r="D11">
        <f>INTERCEPT(G77:G974,F77:F974)</f>
        <v>6.0901703001896464E-4</v>
      </c>
    </row>
    <row r="12" spans="1:4" x14ac:dyDescent="0.2">
      <c r="A12" t="s">
        <v>21</v>
      </c>
      <c r="C12" s="45">
        <f>SLOPE(G21:G76,F21:F76)</f>
        <v>3.2644383047916413E-7</v>
      </c>
      <c r="D12">
        <f>SLOPE(G77:G974,F77:F974)</f>
        <v>-5.5543587751484857E-7</v>
      </c>
    </row>
    <row r="13" spans="1:4" x14ac:dyDescent="0.2">
      <c r="A13" t="s">
        <v>23</v>
      </c>
      <c r="C13" s="45" t="s">
        <v>18</v>
      </c>
      <c r="D13" s="6"/>
    </row>
    <row r="14" spans="1:4" x14ac:dyDescent="0.2">
      <c r="A14" t="s">
        <v>24</v>
      </c>
    </row>
    <row r="15" spans="1:4" x14ac:dyDescent="0.2">
      <c r="A15" s="5" t="s">
        <v>22</v>
      </c>
      <c r="C15" s="62">
        <f>($C7+C11)+($C8+C12)*INT(MAX($F21:$F3527))</f>
        <v>56753.86182018627</v>
      </c>
      <c r="D15" s="22">
        <f>($C7+D11)+($C8+D12)*INT(MAX($F21:$F3527))</f>
        <v>56753.835303920081</v>
      </c>
    </row>
    <row r="16" spans="1:4" x14ac:dyDescent="0.2">
      <c r="A16" s="8" t="s">
        <v>8</v>
      </c>
      <c r="C16" s="29">
        <f>+$C8+C12</f>
        <v>0.72641172644383056</v>
      </c>
      <c r="D16" s="23">
        <f>+$C8+D12</f>
        <v>0.72641084456412253</v>
      </c>
    </row>
    <row r="17" spans="1:32" ht="13.5" thickBot="1" x14ac:dyDescent="0.25">
      <c r="A17" s="24" t="s">
        <v>80</v>
      </c>
      <c r="C17" s="45">
        <f>COUNT(C21:C2185)</f>
        <v>187</v>
      </c>
    </row>
    <row r="18" spans="1:32" x14ac:dyDescent="0.2">
      <c r="A18" s="8" t="s">
        <v>9</v>
      </c>
      <c r="C18" s="60">
        <f>+D15</f>
        <v>56753.835303920081</v>
      </c>
      <c r="D18" s="4">
        <f>+D16</f>
        <v>0.72641084456412253</v>
      </c>
    </row>
    <row r="19" spans="1:32" ht="13.5" thickTop="1" x14ac:dyDescent="0.2"/>
    <row r="20" spans="1:32" ht="13.5" thickBot="1" x14ac:dyDescent="0.25">
      <c r="A20" s="7" t="s">
        <v>10</v>
      </c>
      <c r="B20" s="7" t="s">
        <v>11</v>
      </c>
      <c r="C20" s="61" t="s">
        <v>12</v>
      </c>
      <c r="D20" s="7" t="s">
        <v>17</v>
      </c>
      <c r="E20" s="7" t="s">
        <v>13</v>
      </c>
      <c r="F20" s="7" t="s">
        <v>14</v>
      </c>
      <c r="G20" s="7" t="s">
        <v>15</v>
      </c>
      <c r="H20" s="9" t="s">
        <v>112</v>
      </c>
      <c r="I20" s="9" t="s">
        <v>114</v>
      </c>
      <c r="J20" s="9" t="s">
        <v>94</v>
      </c>
      <c r="K20" s="9" t="s">
        <v>108</v>
      </c>
      <c r="L20" s="9" t="s">
        <v>737</v>
      </c>
      <c r="M20" s="9" t="s">
        <v>738</v>
      </c>
      <c r="N20" s="9" t="s">
        <v>26</v>
      </c>
      <c r="O20" s="9" t="s">
        <v>83</v>
      </c>
      <c r="P20" s="9" t="s">
        <v>84</v>
      </c>
      <c r="Q20" s="7" t="s">
        <v>19</v>
      </c>
      <c r="R20" s="63" t="s">
        <v>92</v>
      </c>
      <c r="S20" s="9" t="s">
        <v>741</v>
      </c>
    </row>
    <row r="21" spans="1:32" x14ac:dyDescent="0.2">
      <c r="A21" s="10" t="s">
        <v>124</v>
      </c>
      <c r="B21" s="22" t="s">
        <v>70</v>
      </c>
      <c r="C21" s="62">
        <v>20401.312999999998</v>
      </c>
      <c r="D21" s="10" t="s">
        <v>114</v>
      </c>
      <c r="E21">
        <f t="shared" ref="E21:E52" si="0">+(C21-C$7)/C$8</f>
        <v>-28015.002517856959</v>
      </c>
      <c r="F21">
        <f t="shared" ref="F21:F52" si="1">ROUND(2*E21,0)/2</f>
        <v>-28015</v>
      </c>
      <c r="G21" s="58">
        <f t="shared" ref="G21:G52" si="2">+C21-(C$7+F21*C$8)</f>
        <v>-1.8289999970875215E-3</v>
      </c>
      <c r="I21">
        <f t="shared" ref="I21:I52" si="3">G21</f>
        <v>-1.8289999970875215E-3</v>
      </c>
      <c r="O21">
        <f t="shared" ref="O21:O52" si="4">G21</f>
        <v>-1.8289999970875215E-3</v>
      </c>
      <c r="P21">
        <f t="shared" ref="P21:P52" si="5">+$D$11+$D$12*$F21</f>
        <v>1.6169553138597449E-2</v>
      </c>
      <c r="Q21" s="2">
        <f t="shared" ref="Q21:Q52" si="6">+C21-15018.5</f>
        <v>5382.8129999999983</v>
      </c>
      <c r="S21" s="6">
        <v>0.1</v>
      </c>
      <c r="AA21" t="s">
        <v>34</v>
      </c>
      <c r="AF21" t="s">
        <v>30</v>
      </c>
    </row>
    <row r="22" spans="1:32" x14ac:dyDescent="0.2">
      <c r="A22" s="10" t="s">
        <v>129</v>
      </c>
      <c r="B22" s="22" t="s">
        <v>70</v>
      </c>
      <c r="C22" s="62">
        <v>21752.449000000001</v>
      </c>
      <c r="D22" s="10" t="s">
        <v>114</v>
      </c>
      <c r="E22">
        <f t="shared" si="0"/>
        <v>-26154.987655755398</v>
      </c>
      <c r="F22">
        <f t="shared" si="1"/>
        <v>-26155</v>
      </c>
      <c r="G22" s="58">
        <f t="shared" si="2"/>
        <v>8.9670000052137766E-3</v>
      </c>
      <c r="I22">
        <f t="shared" si="3"/>
        <v>8.9670000052137766E-3</v>
      </c>
      <c r="O22">
        <f t="shared" si="4"/>
        <v>8.9670000052137766E-3</v>
      </c>
      <c r="P22">
        <f t="shared" si="5"/>
        <v>1.5136442406419828E-2</v>
      </c>
      <c r="Q22" s="2">
        <f t="shared" si="6"/>
        <v>6733.9490000000005</v>
      </c>
      <c r="S22" s="6">
        <v>0.1</v>
      </c>
      <c r="AC22">
        <v>12</v>
      </c>
      <c r="AD22" t="s">
        <v>31</v>
      </c>
      <c r="AF22" t="s">
        <v>33</v>
      </c>
    </row>
    <row r="23" spans="1:32" x14ac:dyDescent="0.2">
      <c r="A23" s="10" t="s">
        <v>134</v>
      </c>
      <c r="B23" s="22" t="s">
        <v>70</v>
      </c>
      <c r="C23" s="62">
        <v>26092.758000000002</v>
      </c>
      <c r="D23" s="10" t="s">
        <v>114</v>
      </c>
      <c r="E23">
        <f t="shared" si="0"/>
        <v>-20179.986437437514</v>
      </c>
      <c r="F23">
        <f t="shared" si="1"/>
        <v>-20180</v>
      </c>
      <c r="G23" s="58">
        <f t="shared" si="2"/>
        <v>9.8520000028656796E-3</v>
      </c>
      <c r="I23">
        <f t="shared" si="3"/>
        <v>9.8520000028656796E-3</v>
      </c>
      <c r="O23">
        <f t="shared" si="4"/>
        <v>9.8520000028656796E-3</v>
      </c>
      <c r="P23">
        <f t="shared" si="5"/>
        <v>1.1817713038268609E-2</v>
      </c>
      <c r="Q23" s="2">
        <f t="shared" si="6"/>
        <v>11074.258000000002</v>
      </c>
      <c r="S23" s="6">
        <v>0.1</v>
      </c>
      <c r="AA23" t="s">
        <v>34</v>
      </c>
      <c r="AF23" t="s">
        <v>30</v>
      </c>
    </row>
    <row r="24" spans="1:32" x14ac:dyDescent="0.2">
      <c r="A24" s="10" t="s">
        <v>139</v>
      </c>
      <c r="B24" s="22" t="s">
        <v>70</v>
      </c>
      <c r="C24" s="62">
        <v>27548.504000000001</v>
      </c>
      <c r="D24" s="10" t="s">
        <v>114</v>
      </c>
      <c r="E24">
        <f t="shared" si="0"/>
        <v>-18175.962271517208</v>
      </c>
      <c r="F24">
        <f t="shared" si="1"/>
        <v>-18176</v>
      </c>
      <c r="G24" s="58">
        <f t="shared" si="2"/>
        <v>2.7406400004110765E-2</v>
      </c>
      <c r="I24">
        <f t="shared" si="3"/>
        <v>2.7406400004110765E-2</v>
      </c>
      <c r="O24">
        <f t="shared" si="4"/>
        <v>2.7406400004110765E-2</v>
      </c>
      <c r="P24">
        <f t="shared" si="5"/>
        <v>1.0704619539728852E-2</v>
      </c>
      <c r="Q24" s="2">
        <f t="shared" si="6"/>
        <v>12530.004000000001</v>
      </c>
      <c r="S24" s="6">
        <v>0.1</v>
      </c>
      <c r="AA24" t="s">
        <v>34</v>
      </c>
      <c r="AF24" t="s">
        <v>30</v>
      </c>
    </row>
    <row r="25" spans="1:32" x14ac:dyDescent="0.2">
      <c r="A25" s="10" t="s">
        <v>139</v>
      </c>
      <c r="B25" s="22" t="s">
        <v>70</v>
      </c>
      <c r="C25" s="62">
        <v>27564.46</v>
      </c>
      <c r="D25" s="10" t="s">
        <v>114</v>
      </c>
      <c r="E25">
        <f t="shared" si="0"/>
        <v>-18153.996757209479</v>
      </c>
      <c r="F25">
        <f t="shared" si="1"/>
        <v>-18154</v>
      </c>
      <c r="G25" s="58">
        <f t="shared" si="2"/>
        <v>2.3556000014650635E-3</v>
      </c>
      <c r="I25">
        <f t="shared" si="3"/>
        <v>2.3556000014650635E-3</v>
      </c>
      <c r="O25">
        <f t="shared" si="4"/>
        <v>2.3556000014650635E-3</v>
      </c>
      <c r="P25">
        <f t="shared" si="5"/>
        <v>1.0692399950423526E-2</v>
      </c>
      <c r="Q25" s="2">
        <f t="shared" si="6"/>
        <v>12545.96</v>
      </c>
      <c r="S25" s="6">
        <v>0.1</v>
      </c>
      <c r="AA25" t="s">
        <v>34</v>
      </c>
      <c r="AF25" t="s">
        <v>30</v>
      </c>
    </row>
    <row r="26" spans="1:32" x14ac:dyDescent="0.2">
      <c r="A26" s="10" t="s">
        <v>139</v>
      </c>
      <c r="B26" s="22" t="s">
        <v>70</v>
      </c>
      <c r="C26" s="62">
        <v>27567.375</v>
      </c>
      <c r="D26" s="10" t="s">
        <v>114</v>
      </c>
      <c r="E26">
        <f t="shared" si="0"/>
        <v>-18149.983879658274</v>
      </c>
      <c r="F26">
        <f t="shared" si="1"/>
        <v>-18150</v>
      </c>
      <c r="G26" s="58">
        <f t="shared" si="2"/>
        <v>1.171000000249478E-2</v>
      </c>
      <c r="I26">
        <f t="shared" si="3"/>
        <v>1.171000000249478E-2</v>
      </c>
      <c r="O26">
        <f t="shared" si="4"/>
        <v>1.171000000249478E-2</v>
      </c>
      <c r="P26">
        <f t="shared" si="5"/>
        <v>1.0690178206913465E-2</v>
      </c>
      <c r="Q26" s="2">
        <f t="shared" si="6"/>
        <v>12548.875</v>
      </c>
      <c r="S26" s="6">
        <v>0.1</v>
      </c>
      <c r="AA26" t="s">
        <v>28</v>
      </c>
      <c r="AF26" t="s">
        <v>30</v>
      </c>
    </row>
    <row r="27" spans="1:32" x14ac:dyDescent="0.2">
      <c r="A27" s="10" t="s">
        <v>139</v>
      </c>
      <c r="B27" s="22" t="s">
        <v>70</v>
      </c>
      <c r="C27" s="62">
        <v>27580.444</v>
      </c>
      <c r="D27" s="10" t="s">
        <v>114</v>
      </c>
      <c r="E27">
        <f t="shared" si="0"/>
        <v>-18131.992697251168</v>
      </c>
      <c r="F27">
        <f t="shared" si="1"/>
        <v>-18132</v>
      </c>
      <c r="G27" s="58">
        <f t="shared" si="2"/>
        <v>5.3048000008857343E-3</v>
      </c>
      <c r="I27">
        <f t="shared" si="3"/>
        <v>5.3048000008857343E-3</v>
      </c>
      <c r="O27">
        <f t="shared" si="4"/>
        <v>5.3048000008857343E-3</v>
      </c>
      <c r="P27">
        <f t="shared" si="5"/>
        <v>1.0680180361118199E-2</v>
      </c>
      <c r="Q27" s="2">
        <f t="shared" si="6"/>
        <v>12561.944</v>
      </c>
      <c r="S27" s="6">
        <v>0.1</v>
      </c>
    </row>
    <row r="28" spans="1:32" x14ac:dyDescent="0.2">
      <c r="A28" s="10" t="s">
        <v>139</v>
      </c>
      <c r="B28" s="22" t="s">
        <v>70</v>
      </c>
      <c r="C28" s="62">
        <v>27628.373</v>
      </c>
      <c r="D28" s="10" t="s">
        <v>114</v>
      </c>
      <c r="E28">
        <f t="shared" si="0"/>
        <v>-18066.012179874928</v>
      </c>
      <c r="F28">
        <f t="shared" si="1"/>
        <v>-18066</v>
      </c>
      <c r="G28" s="58">
        <f t="shared" si="2"/>
        <v>-8.8475999982620124E-3</v>
      </c>
      <c r="I28">
        <f t="shared" si="3"/>
        <v>-8.8475999982620124E-3</v>
      </c>
      <c r="O28">
        <f t="shared" si="4"/>
        <v>-8.8475999982620124E-3</v>
      </c>
      <c r="P28">
        <f t="shared" si="5"/>
        <v>1.064352159320222E-2</v>
      </c>
      <c r="Q28" s="2">
        <f t="shared" si="6"/>
        <v>12609.873</v>
      </c>
      <c r="S28" s="6">
        <v>0.1</v>
      </c>
    </row>
    <row r="29" spans="1:32" x14ac:dyDescent="0.2">
      <c r="A29" s="10" t="s">
        <v>139</v>
      </c>
      <c r="B29" s="22" t="s">
        <v>70</v>
      </c>
      <c r="C29" s="62">
        <v>27636.367999999999</v>
      </c>
      <c r="D29" s="10" t="s">
        <v>114</v>
      </c>
      <c r="E29">
        <f t="shared" si="0"/>
        <v>-18055.006020004639</v>
      </c>
      <c r="F29">
        <f t="shared" si="1"/>
        <v>-18055</v>
      </c>
      <c r="G29" s="58">
        <f t="shared" si="2"/>
        <v>-4.3729999997594859E-3</v>
      </c>
      <c r="I29">
        <f t="shared" si="3"/>
        <v>-4.3729999997594859E-3</v>
      </c>
      <c r="O29">
        <f t="shared" si="4"/>
        <v>-4.3729999997594859E-3</v>
      </c>
      <c r="P29">
        <f t="shared" si="5"/>
        <v>1.0637411798549556E-2</v>
      </c>
      <c r="Q29" s="2">
        <f t="shared" si="6"/>
        <v>12617.867999999999</v>
      </c>
      <c r="S29" s="6">
        <v>0.1</v>
      </c>
    </row>
    <row r="30" spans="1:32" x14ac:dyDescent="0.2">
      <c r="A30" s="10" t="s">
        <v>139</v>
      </c>
      <c r="B30" s="22" t="s">
        <v>70</v>
      </c>
      <c r="C30" s="62">
        <v>27652.348999999998</v>
      </c>
      <c r="D30" s="10" t="s">
        <v>114</v>
      </c>
      <c r="E30">
        <f t="shared" si="0"/>
        <v>-18033.006089937466</v>
      </c>
      <c r="F30">
        <f t="shared" si="1"/>
        <v>-18033</v>
      </c>
      <c r="G30" s="58">
        <f t="shared" si="2"/>
        <v>-4.4238000009499956E-3</v>
      </c>
      <c r="I30">
        <f t="shared" si="3"/>
        <v>-4.4238000009499956E-3</v>
      </c>
      <c r="O30">
        <f t="shared" si="4"/>
        <v>-4.4238000009499956E-3</v>
      </c>
      <c r="P30">
        <f t="shared" si="5"/>
        <v>1.0625192209244228E-2</v>
      </c>
      <c r="Q30" s="2">
        <f t="shared" si="6"/>
        <v>12633.848999999998</v>
      </c>
      <c r="S30" s="6">
        <v>0.1</v>
      </c>
    </row>
    <row r="31" spans="1:32" x14ac:dyDescent="0.2">
      <c r="A31" s="10" t="s">
        <v>139</v>
      </c>
      <c r="B31" s="22" t="s">
        <v>70</v>
      </c>
      <c r="C31" s="62">
        <v>27697.395</v>
      </c>
      <c r="D31" s="10" t="s">
        <v>114</v>
      </c>
      <c r="E31">
        <f t="shared" si="0"/>
        <v>-17970.994397940336</v>
      </c>
      <c r="F31">
        <f t="shared" si="1"/>
        <v>-17971</v>
      </c>
      <c r="G31" s="58">
        <f t="shared" si="2"/>
        <v>4.0694000017538201E-3</v>
      </c>
      <c r="I31">
        <f t="shared" si="3"/>
        <v>4.0694000017538201E-3</v>
      </c>
      <c r="O31">
        <f t="shared" si="4"/>
        <v>4.0694000017538201E-3</v>
      </c>
      <c r="P31">
        <f t="shared" si="5"/>
        <v>1.0590755184838308E-2</v>
      </c>
      <c r="Q31" s="2">
        <f t="shared" si="6"/>
        <v>12678.895</v>
      </c>
      <c r="S31" s="6">
        <v>0.1</v>
      </c>
    </row>
    <row r="32" spans="1:32" x14ac:dyDescent="0.2">
      <c r="A32" s="10" t="s">
        <v>139</v>
      </c>
      <c r="B32" s="22" t="s">
        <v>70</v>
      </c>
      <c r="C32" s="62">
        <v>27708.3</v>
      </c>
      <c r="D32" s="10" t="s">
        <v>114</v>
      </c>
      <c r="E32">
        <f t="shared" si="0"/>
        <v>-17955.982243670733</v>
      </c>
      <c r="F32">
        <f t="shared" si="1"/>
        <v>-17956</v>
      </c>
      <c r="G32" s="58">
        <f t="shared" si="2"/>
        <v>1.2898400000267429E-2</v>
      </c>
      <c r="I32">
        <f t="shared" si="3"/>
        <v>1.2898400000267429E-2</v>
      </c>
      <c r="O32">
        <f t="shared" si="4"/>
        <v>1.2898400000267429E-2</v>
      </c>
      <c r="P32">
        <f t="shared" si="5"/>
        <v>1.0582423646675585E-2</v>
      </c>
      <c r="Q32" s="2">
        <f t="shared" si="6"/>
        <v>12689.8</v>
      </c>
      <c r="S32" s="6">
        <v>0.1</v>
      </c>
      <c r="AA32" t="s">
        <v>28</v>
      </c>
      <c r="AC32">
        <v>7</v>
      </c>
      <c r="AD32" t="s">
        <v>31</v>
      </c>
      <c r="AF32" t="s">
        <v>33</v>
      </c>
    </row>
    <row r="33" spans="1:32" x14ac:dyDescent="0.2">
      <c r="A33" s="10" t="s">
        <v>166</v>
      </c>
      <c r="B33" s="22" t="s">
        <v>70</v>
      </c>
      <c r="C33" s="62">
        <v>28286.506000000001</v>
      </c>
      <c r="D33" s="10" t="s">
        <v>114</v>
      </c>
      <c r="E33">
        <f t="shared" si="0"/>
        <v>-17160.006299460605</v>
      </c>
      <c r="F33">
        <f t="shared" si="1"/>
        <v>-17160</v>
      </c>
      <c r="G33" s="58">
        <f t="shared" si="2"/>
        <v>-4.5759999957226682E-3</v>
      </c>
      <c r="I33">
        <f t="shared" si="3"/>
        <v>-4.5759999957226682E-3</v>
      </c>
      <c r="O33">
        <f t="shared" si="4"/>
        <v>-4.5759999957226682E-3</v>
      </c>
      <c r="P33">
        <f t="shared" si="5"/>
        <v>1.0140296688173766E-2</v>
      </c>
      <c r="Q33" s="2">
        <f t="shared" si="6"/>
        <v>13268.006000000001</v>
      </c>
      <c r="S33" s="6">
        <v>0.1</v>
      </c>
      <c r="AA33" t="s">
        <v>28</v>
      </c>
      <c r="AC33">
        <v>7</v>
      </c>
      <c r="AD33" t="s">
        <v>31</v>
      </c>
      <c r="AF33" t="s">
        <v>33</v>
      </c>
    </row>
    <row r="34" spans="1:32" x14ac:dyDescent="0.2">
      <c r="A34" s="10" t="s">
        <v>166</v>
      </c>
      <c r="B34" s="22" t="s">
        <v>70</v>
      </c>
      <c r="C34" s="62">
        <v>28313.396000000001</v>
      </c>
      <c r="D34" s="10" t="s">
        <v>114</v>
      </c>
      <c r="E34">
        <f t="shared" si="0"/>
        <v>-17122.988708602312</v>
      </c>
      <c r="F34">
        <f t="shared" si="1"/>
        <v>-17123</v>
      </c>
      <c r="G34" s="58">
        <f t="shared" si="2"/>
        <v>8.2022000024153385E-3</v>
      </c>
      <c r="I34">
        <f t="shared" si="3"/>
        <v>8.2022000024153385E-3</v>
      </c>
      <c r="O34">
        <f t="shared" si="4"/>
        <v>8.2022000024153385E-3</v>
      </c>
      <c r="P34">
        <f t="shared" si="5"/>
        <v>1.0119745560705717E-2</v>
      </c>
      <c r="Q34" s="2">
        <f t="shared" si="6"/>
        <v>13294.896000000001</v>
      </c>
      <c r="S34" s="6">
        <v>0.1</v>
      </c>
      <c r="AA34" t="s">
        <v>28</v>
      </c>
      <c r="AC34">
        <v>8</v>
      </c>
      <c r="AD34" t="s">
        <v>31</v>
      </c>
      <c r="AF34" t="s">
        <v>33</v>
      </c>
    </row>
    <row r="35" spans="1:32" x14ac:dyDescent="0.2">
      <c r="A35" s="10" t="s">
        <v>166</v>
      </c>
      <c r="B35" s="22" t="s">
        <v>70</v>
      </c>
      <c r="C35" s="62">
        <v>28366.415000000001</v>
      </c>
      <c r="D35" s="10" t="s">
        <v>114</v>
      </c>
      <c r="E35">
        <f t="shared" si="0"/>
        <v>-17050.001142603211</v>
      </c>
      <c r="F35">
        <f t="shared" si="1"/>
        <v>-17050</v>
      </c>
      <c r="G35" s="58">
        <f t="shared" si="2"/>
        <v>-8.2999999722233042E-4</v>
      </c>
      <c r="I35">
        <f t="shared" si="3"/>
        <v>-8.2999999722233042E-4</v>
      </c>
      <c r="O35">
        <f t="shared" si="4"/>
        <v>-8.2999999722233042E-4</v>
      </c>
      <c r="P35">
        <f t="shared" si="5"/>
        <v>1.0079198741647134E-2</v>
      </c>
      <c r="Q35" s="2">
        <f t="shared" si="6"/>
        <v>13347.915000000001</v>
      </c>
      <c r="S35" s="6">
        <v>0.1</v>
      </c>
      <c r="AA35" t="s">
        <v>28</v>
      </c>
      <c r="AC35">
        <v>6</v>
      </c>
      <c r="AD35" t="s">
        <v>31</v>
      </c>
      <c r="AF35" t="s">
        <v>33</v>
      </c>
    </row>
    <row r="36" spans="1:32" x14ac:dyDescent="0.2">
      <c r="A36" s="10" t="s">
        <v>166</v>
      </c>
      <c r="B36" s="22" t="s">
        <v>70</v>
      </c>
      <c r="C36" s="62">
        <v>28374.404999999999</v>
      </c>
      <c r="D36" s="10" t="s">
        <v>114</v>
      </c>
      <c r="E36">
        <f t="shared" si="0"/>
        <v>-17039.001865884813</v>
      </c>
      <c r="F36">
        <f t="shared" si="1"/>
        <v>-17039</v>
      </c>
      <c r="G36" s="58">
        <f t="shared" si="2"/>
        <v>-1.3553999961004592E-3</v>
      </c>
      <c r="I36">
        <f t="shared" si="3"/>
        <v>-1.3553999961004592E-3</v>
      </c>
      <c r="O36">
        <f t="shared" si="4"/>
        <v>-1.3553999961004592E-3</v>
      </c>
      <c r="P36">
        <f t="shared" si="5"/>
        <v>1.007308894699447E-2</v>
      </c>
      <c r="Q36" s="2">
        <f t="shared" si="6"/>
        <v>13355.904999999999</v>
      </c>
      <c r="S36" s="6">
        <v>0.1</v>
      </c>
      <c r="AA36" t="s">
        <v>34</v>
      </c>
      <c r="AF36" t="s">
        <v>30</v>
      </c>
    </row>
    <row r="37" spans="1:32" x14ac:dyDescent="0.2">
      <c r="A37" s="10" t="s">
        <v>166</v>
      </c>
      <c r="B37" s="22" t="s">
        <v>70</v>
      </c>
      <c r="C37" s="62">
        <v>28390.382000000001</v>
      </c>
      <c r="D37" s="10" t="s">
        <v>114</v>
      </c>
      <c r="E37">
        <f t="shared" si="0"/>
        <v>-17017.007442339142</v>
      </c>
      <c r="F37">
        <f t="shared" si="1"/>
        <v>-17017</v>
      </c>
      <c r="G37" s="58">
        <f t="shared" si="2"/>
        <v>-5.4061999944678973E-3</v>
      </c>
      <c r="I37">
        <f t="shared" si="3"/>
        <v>-5.4061999944678973E-3</v>
      </c>
      <c r="O37">
        <f t="shared" si="4"/>
        <v>-5.4061999944678973E-3</v>
      </c>
      <c r="P37">
        <f t="shared" si="5"/>
        <v>1.0060869357689142E-2</v>
      </c>
      <c r="Q37" s="2">
        <f t="shared" si="6"/>
        <v>13371.882000000001</v>
      </c>
      <c r="S37" s="6">
        <v>0.1</v>
      </c>
      <c r="AA37" t="s">
        <v>28</v>
      </c>
      <c r="AC37">
        <v>10</v>
      </c>
      <c r="AD37" t="s">
        <v>41</v>
      </c>
      <c r="AF37" t="s">
        <v>43</v>
      </c>
    </row>
    <row r="38" spans="1:32" x14ac:dyDescent="0.2">
      <c r="A38" s="10" t="s">
        <v>166</v>
      </c>
      <c r="B38" s="22" t="s">
        <v>70</v>
      </c>
      <c r="C38" s="62">
        <v>28398.382000000001</v>
      </c>
      <c r="D38" s="10" t="s">
        <v>114</v>
      </c>
      <c r="E38">
        <f t="shared" si="0"/>
        <v>-17005.994399316965</v>
      </c>
      <c r="F38">
        <f t="shared" si="1"/>
        <v>-17006</v>
      </c>
      <c r="G38" s="58">
        <f t="shared" si="2"/>
        <v>4.0684000014152844E-3</v>
      </c>
      <c r="I38">
        <f t="shared" si="3"/>
        <v>4.0684000014152844E-3</v>
      </c>
      <c r="O38">
        <f t="shared" si="4"/>
        <v>4.0684000014152844E-3</v>
      </c>
      <c r="P38">
        <f t="shared" si="5"/>
        <v>1.005475956303648E-2</v>
      </c>
      <c r="Q38" s="2">
        <f t="shared" si="6"/>
        <v>13379.882000000001</v>
      </c>
      <c r="S38" s="6">
        <v>0.1</v>
      </c>
      <c r="AA38" t="s">
        <v>28</v>
      </c>
      <c r="AC38">
        <v>11</v>
      </c>
      <c r="AD38" t="s">
        <v>44</v>
      </c>
      <c r="AF38" t="s">
        <v>43</v>
      </c>
    </row>
    <row r="39" spans="1:32" x14ac:dyDescent="0.2">
      <c r="A39" s="10" t="s">
        <v>166</v>
      </c>
      <c r="B39" s="22" t="s">
        <v>70</v>
      </c>
      <c r="C39" s="62">
        <v>28430.329000000002</v>
      </c>
      <c r="D39" s="10" t="s">
        <v>114</v>
      </c>
      <c r="E39">
        <f t="shared" si="0"/>
        <v>-16962.015188638277</v>
      </c>
      <c r="F39">
        <f t="shared" si="1"/>
        <v>-16962</v>
      </c>
      <c r="G39" s="58">
        <f t="shared" si="2"/>
        <v>-1.103319999674568E-2</v>
      </c>
      <c r="I39">
        <f t="shared" si="3"/>
        <v>-1.103319999674568E-2</v>
      </c>
      <c r="O39">
        <f t="shared" si="4"/>
        <v>-1.103319999674568E-2</v>
      </c>
      <c r="P39">
        <f t="shared" si="5"/>
        <v>1.0030320384425827E-2</v>
      </c>
      <c r="Q39" s="2">
        <f t="shared" si="6"/>
        <v>13411.829000000002</v>
      </c>
      <c r="S39" s="6">
        <v>0.1</v>
      </c>
      <c r="AA39" t="s">
        <v>28</v>
      </c>
      <c r="AC39">
        <v>13</v>
      </c>
      <c r="AD39" t="s">
        <v>44</v>
      </c>
      <c r="AF39" t="s">
        <v>43</v>
      </c>
    </row>
    <row r="40" spans="1:32" x14ac:dyDescent="0.2">
      <c r="A40" s="10" t="s">
        <v>185</v>
      </c>
      <c r="B40" s="22" t="s">
        <v>70</v>
      </c>
      <c r="C40" s="62">
        <v>28454.326000000001</v>
      </c>
      <c r="D40" s="10" t="s">
        <v>114</v>
      </c>
      <c r="E40">
        <f t="shared" si="0"/>
        <v>-16928.98018946288</v>
      </c>
      <c r="F40">
        <f t="shared" si="1"/>
        <v>-16929</v>
      </c>
      <c r="G40" s="58">
        <f t="shared" si="2"/>
        <v>1.4390600001206622E-2</v>
      </c>
      <c r="I40">
        <f t="shared" si="3"/>
        <v>1.4390600001206622E-2</v>
      </c>
      <c r="O40">
        <f t="shared" si="4"/>
        <v>1.4390600001206622E-2</v>
      </c>
      <c r="P40">
        <f t="shared" si="5"/>
        <v>1.0011991000467835E-2</v>
      </c>
      <c r="Q40" s="2">
        <f t="shared" si="6"/>
        <v>13435.826000000001</v>
      </c>
      <c r="S40" s="6">
        <v>0.1</v>
      </c>
      <c r="AA40" t="s">
        <v>28</v>
      </c>
      <c r="AC40">
        <v>11</v>
      </c>
      <c r="AD40" t="s">
        <v>44</v>
      </c>
      <c r="AF40" t="s">
        <v>43</v>
      </c>
    </row>
    <row r="41" spans="1:32" x14ac:dyDescent="0.2">
      <c r="A41" s="10" t="s">
        <v>185</v>
      </c>
      <c r="B41" s="22" t="s">
        <v>70</v>
      </c>
      <c r="C41" s="62">
        <v>28457.214</v>
      </c>
      <c r="D41" s="10" t="s">
        <v>114</v>
      </c>
      <c r="E41">
        <f t="shared" si="0"/>
        <v>-16925.004480931875</v>
      </c>
      <c r="F41">
        <f t="shared" si="1"/>
        <v>-16925</v>
      </c>
      <c r="G41" s="58">
        <f t="shared" si="2"/>
        <v>-3.254999995988328E-3</v>
      </c>
      <c r="I41">
        <f t="shared" si="3"/>
        <v>-3.254999995988328E-3</v>
      </c>
      <c r="O41">
        <f t="shared" si="4"/>
        <v>-3.254999995988328E-3</v>
      </c>
      <c r="P41">
        <f t="shared" si="5"/>
        <v>1.0009769256957776E-2</v>
      </c>
      <c r="Q41" s="2">
        <f t="shared" si="6"/>
        <v>13438.714</v>
      </c>
      <c r="S41" s="6">
        <v>0.1</v>
      </c>
      <c r="AA41" t="s">
        <v>34</v>
      </c>
      <c r="AF41" t="s">
        <v>30</v>
      </c>
    </row>
    <row r="42" spans="1:32" x14ac:dyDescent="0.2">
      <c r="A42" s="10" t="s">
        <v>185</v>
      </c>
      <c r="B42" s="22" t="s">
        <v>70</v>
      </c>
      <c r="C42" s="62">
        <v>28634.457999999999</v>
      </c>
      <c r="D42" s="10" t="s">
        <v>114</v>
      </c>
      <c r="E42">
        <f t="shared" si="0"/>
        <v>-16681.005006254029</v>
      </c>
      <c r="F42">
        <f t="shared" si="1"/>
        <v>-16681</v>
      </c>
      <c r="G42" s="58">
        <f t="shared" si="2"/>
        <v>-3.63659999857191E-3</v>
      </c>
      <c r="I42">
        <f t="shared" si="3"/>
        <v>-3.63659999857191E-3</v>
      </c>
      <c r="O42">
        <f t="shared" si="4"/>
        <v>-3.63659999857191E-3</v>
      </c>
      <c r="P42">
        <f t="shared" si="5"/>
        <v>9.8742429028441537E-3</v>
      </c>
      <c r="Q42" s="2">
        <f t="shared" si="6"/>
        <v>13615.957999999999</v>
      </c>
      <c r="S42" s="6">
        <v>0.1</v>
      </c>
      <c r="AA42" t="s">
        <v>28</v>
      </c>
      <c r="AC42">
        <v>14</v>
      </c>
      <c r="AD42" t="s">
        <v>44</v>
      </c>
      <c r="AF42" t="s">
        <v>43</v>
      </c>
    </row>
    <row r="43" spans="1:32" x14ac:dyDescent="0.2">
      <c r="A43" s="10" t="s">
        <v>185</v>
      </c>
      <c r="B43" s="22" t="s">
        <v>70</v>
      </c>
      <c r="C43" s="62">
        <v>28661.338</v>
      </c>
      <c r="D43" s="10" t="s">
        <v>114</v>
      </c>
      <c r="E43">
        <f t="shared" si="0"/>
        <v>-16644.001181699514</v>
      </c>
      <c r="F43">
        <f t="shared" si="1"/>
        <v>-16644</v>
      </c>
      <c r="G43" s="58">
        <f t="shared" si="2"/>
        <v>-8.5839999883319251E-4</v>
      </c>
      <c r="I43">
        <f t="shared" si="3"/>
        <v>-8.5839999883319251E-4</v>
      </c>
      <c r="O43">
        <f t="shared" si="4"/>
        <v>-8.5839999883319251E-4</v>
      </c>
      <c r="P43">
        <f t="shared" si="5"/>
        <v>9.8536917753761048E-3</v>
      </c>
      <c r="Q43" s="2">
        <f t="shared" si="6"/>
        <v>13642.838</v>
      </c>
      <c r="S43" s="6">
        <v>0.1</v>
      </c>
      <c r="AA43" t="s">
        <v>28</v>
      </c>
      <c r="AC43">
        <v>14</v>
      </c>
      <c r="AD43" t="s">
        <v>44</v>
      </c>
      <c r="AF43" t="s">
        <v>43</v>
      </c>
    </row>
    <row r="44" spans="1:32" x14ac:dyDescent="0.2">
      <c r="A44" s="10" t="s">
        <v>185</v>
      </c>
      <c r="B44" s="22" t="s">
        <v>70</v>
      </c>
      <c r="C44" s="62">
        <v>28671.489000000001</v>
      </c>
      <c r="D44" s="10" t="s">
        <v>114</v>
      </c>
      <c r="E44">
        <f t="shared" si="0"/>
        <v>-16630.027006734745</v>
      </c>
      <c r="F44">
        <f t="shared" si="1"/>
        <v>-16630</v>
      </c>
      <c r="G44" s="58">
        <f t="shared" si="2"/>
        <v>-1.9617999998445157E-2</v>
      </c>
      <c r="I44">
        <f t="shared" si="3"/>
        <v>-1.9617999998445157E-2</v>
      </c>
      <c r="O44">
        <f t="shared" si="4"/>
        <v>-1.9617999998445157E-2</v>
      </c>
      <c r="P44">
        <f t="shared" si="5"/>
        <v>9.8459156730908957E-3</v>
      </c>
      <c r="Q44" s="2">
        <f t="shared" si="6"/>
        <v>13652.989000000001</v>
      </c>
      <c r="S44" s="6">
        <v>0.1</v>
      </c>
      <c r="AA44" t="s">
        <v>28</v>
      </c>
      <c r="AF44" t="s">
        <v>30</v>
      </c>
    </row>
    <row r="45" spans="1:32" x14ac:dyDescent="0.2">
      <c r="A45" s="10" t="s">
        <v>185</v>
      </c>
      <c r="B45" s="22" t="s">
        <v>70</v>
      </c>
      <c r="C45" s="62">
        <v>28690.399000000001</v>
      </c>
      <c r="D45" s="10" t="s">
        <v>114</v>
      </c>
      <c r="E45">
        <f t="shared" si="0"/>
        <v>-16603.994926291074</v>
      </c>
      <c r="F45">
        <f t="shared" si="1"/>
        <v>-16604</v>
      </c>
      <c r="G45" s="58">
        <f t="shared" si="2"/>
        <v>3.6856000042462256E-3</v>
      </c>
      <c r="I45">
        <f t="shared" si="3"/>
        <v>3.6856000042462256E-3</v>
      </c>
      <c r="O45">
        <f t="shared" si="4"/>
        <v>3.6856000042462256E-3</v>
      </c>
      <c r="P45">
        <f t="shared" si="5"/>
        <v>9.8314743402755107E-3</v>
      </c>
      <c r="Q45" s="2">
        <f t="shared" si="6"/>
        <v>13671.899000000001</v>
      </c>
      <c r="S45" s="6">
        <v>0.1</v>
      </c>
      <c r="AA45" t="s">
        <v>28</v>
      </c>
      <c r="AC45">
        <v>7</v>
      </c>
      <c r="AD45" t="s">
        <v>31</v>
      </c>
      <c r="AF45" t="s">
        <v>33</v>
      </c>
    </row>
    <row r="46" spans="1:32" x14ac:dyDescent="0.2">
      <c r="A46" s="10" t="s">
        <v>185</v>
      </c>
      <c r="B46" s="22" t="s">
        <v>70</v>
      </c>
      <c r="C46" s="62">
        <v>28695.485000000001</v>
      </c>
      <c r="D46" s="10" t="s">
        <v>114</v>
      </c>
      <c r="E46">
        <f t="shared" si="0"/>
        <v>-16596.993384189725</v>
      </c>
      <c r="F46">
        <f t="shared" si="1"/>
        <v>-16597</v>
      </c>
      <c r="G46" s="58">
        <f t="shared" si="2"/>
        <v>4.8058000029413961E-3</v>
      </c>
      <c r="I46">
        <f t="shared" si="3"/>
        <v>4.8058000029413961E-3</v>
      </c>
      <c r="O46">
        <f t="shared" si="4"/>
        <v>4.8058000029413961E-3</v>
      </c>
      <c r="P46">
        <f t="shared" si="5"/>
        <v>9.8275862891329061E-3</v>
      </c>
      <c r="Q46" s="2">
        <f t="shared" si="6"/>
        <v>13676.985000000001</v>
      </c>
      <c r="S46" s="6">
        <v>0.1</v>
      </c>
      <c r="AA46" t="s">
        <v>28</v>
      </c>
      <c r="AC46">
        <v>15</v>
      </c>
      <c r="AD46" t="s">
        <v>48</v>
      </c>
      <c r="AF46" t="s">
        <v>43</v>
      </c>
    </row>
    <row r="47" spans="1:32" x14ac:dyDescent="0.2">
      <c r="A47" s="10" t="s">
        <v>185</v>
      </c>
      <c r="B47" s="22" t="s">
        <v>70</v>
      </c>
      <c r="C47" s="62">
        <v>28698.392</v>
      </c>
      <c r="D47" s="10" t="s">
        <v>114</v>
      </c>
      <c r="E47">
        <f t="shared" si="0"/>
        <v>-16592.991519681542</v>
      </c>
      <c r="F47">
        <f t="shared" si="1"/>
        <v>-16593</v>
      </c>
      <c r="G47" s="58">
        <f t="shared" si="2"/>
        <v>6.1602000023412984E-3</v>
      </c>
      <c r="I47">
        <f t="shared" si="3"/>
        <v>6.1602000023412984E-3</v>
      </c>
      <c r="O47">
        <f t="shared" si="4"/>
        <v>6.1602000023412984E-3</v>
      </c>
      <c r="P47">
        <f t="shared" si="5"/>
        <v>9.8253645456228469E-3</v>
      </c>
      <c r="Q47" s="2">
        <f t="shared" si="6"/>
        <v>13679.892</v>
      </c>
      <c r="S47" s="6">
        <v>0.1</v>
      </c>
      <c r="AA47" t="s">
        <v>28</v>
      </c>
      <c r="AC47">
        <v>12</v>
      </c>
      <c r="AD47" t="s">
        <v>48</v>
      </c>
      <c r="AF47" t="s">
        <v>43</v>
      </c>
    </row>
    <row r="48" spans="1:32" x14ac:dyDescent="0.2">
      <c r="A48" s="10" t="s">
        <v>185</v>
      </c>
      <c r="B48" s="22" t="s">
        <v>70</v>
      </c>
      <c r="C48" s="62">
        <v>28778.287</v>
      </c>
      <c r="D48" s="10" t="s">
        <v>114</v>
      </c>
      <c r="E48">
        <f t="shared" si="0"/>
        <v>-16483.005635649435</v>
      </c>
      <c r="F48">
        <f t="shared" si="1"/>
        <v>-16483</v>
      </c>
      <c r="G48" s="58">
        <f t="shared" si="2"/>
        <v>-4.0937999983725604E-3</v>
      </c>
      <c r="I48">
        <f t="shared" si="3"/>
        <v>-4.0937999983725604E-3</v>
      </c>
      <c r="O48">
        <f t="shared" si="4"/>
        <v>-4.0937999983725604E-3</v>
      </c>
      <c r="P48">
        <f t="shared" si="5"/>
        <v>9.7642665990962142E-3</v>
      </c>
      <c r="Q48" s="2">
        <f t="shared" si="6"/>
        <v>13759.787</v>
      </c>
      <c r="S48" s="6">
        <v>0.1</v>
      </c>
      <c r="AA48" t="s">
        <v>28</v>
      </c>
      <c r="AC48">
        <v>16</v>
      </c>
      <c r="AD48" t="s">
        <v>44</v>
      </c>
      <c r="AF48" t="s">
        <v>43</v>
      </c>
    </row>
    <row r="49" spans="1:32" x14ac:dyDescent="0.2">
      <c r="A49" s="10" t="s">
        <v>185</v>
      </c>
      <c r="B49" s="22" t="s">
        <v>70</v>
      </c>
      <c r="C49" s="62">
        <v>28802.251</v>
      </c>
      <c r="D49" s="10" t="s">
        <v>114</v>
      </c>
      <c r="E49">
        <f t="shared" si="0"/>
        <v>-16450.016065276504</v>
      </c>
      <c r="F49">
        <f t="shared" si="1"/>
        <v>-16450</v>
      </c>
      <c r="G49" s="58">
        <f t="shared" si="2"/>
        <v>-1.1669999996229308E-2</v>
      </c>
      <c r="I49">
        <f t="shared" si="3"/>
        <v>-1.1669999996229308E-2</v>
      </c>
      <c r="O49">
        <f t="shared" si="4"/>
        <v>-1.1669999996229308E-2</v>
      </c>
      <c r="P49">
        <f t="shared" si="5"/>
        <v>9.7459372151382229E-3</v>
      </c>
      <c r="Q49" s="2">
        <f t="shared" si="6"/>
        <v>13783.751</v>
      </c>
      <c r="S49" s="6">
        <v>0.1</v>
      </c>
      <c r="AA49" t="s">
        <v>28</v>
      </c>
      <c r="AC49">
        <v>14</v>
      </c>
      <c r="AD49" t="s">
        <v>44</v>
      </c>
      <c r="AF49" t="s">
        <v>43</v>
      </c>
    </row>
    <row r="50" spans="1:32" x14ac:dyDescent="0.2">
      <c r="A50" s="10" t="s">
        <v>210</v>
      </c>
      <c r="B50" s="22" t="s">
        <v>70</v>
      </c>
      <c r="C50" s="62">
        <v>29291.863000000001</v>
      </c>
      <c r="D50" s="10" t="s">
        <v>114</v>
      </c>
      <c r="E50">
        <f t="shared" si="0"/>
        <v>-15776.001312754723</v>
      </c>
      <c r="F50">
        <f t="shared" si="1"/>
        <v>-15776</v>
      </c>
      <c r="G50" s="58">
        <f t="shared" si="2"/>
        <v>-9.5359999613719992E-4</v>
      </c>
      <c r="I50">
        <f t="shared" si="3"/>
        <v>-9.5359999613719992E-4</v>
      </c>
      <c r="O50">
        <f t="shared" si="4"/>
        <v>-9.5359999613719992E-4</v>
      </c>
      <c r="P50">
        <f t="shared" si="5"/>
        <v>9.3715734336932161E-3</v>
      </c>
      <c r="Q50" s="2">
        <f t="shared" si="6"/>
        <v>14273.363000000001</v>
      </c>
      <c r="S50" s="6">
        <v>0.1</v>
      </c>
      <c r="AA50" t="s">
        <v>28</v>
      </c>
      <c r="AC50">
        <v>13</v>
      </c>
      <c r="AD50" t="s">
        <v>49</v>
      </c>
      <c r="AF50" t="s">
        <v>43</v>
      </c>
    </row>
    <row r="51" spans="1:32" x14ac:dyDescent="0.2">
      <c r="A51" s="10" t="s">
        <v>215</v>
      </c>
      <c r="B51" s="22" t="s">
        <v>70</v>
      </c>
      <c r="C51" s="62">
        <v>32659.51</v>
      </c>
      <c r="D51" s="10" t="s">
        <v>114</v>
      </c>
      <c r="E51">
        <f t="shared" si="0"/>
        <v>-11139.996150941462</v>
      </c>
      <c r="F51">
        <f t="shared" si="1"/>
        <v>-11140</v>
      </c>
      <c r="G51" s="58">
        <f t="shared" si="2"/>
        <v>2.7960000006714836E-3</v>
      </c>
      <c r="I51">
        <f t="shared" si="3"/>
        <v>2.7960000006714836E-3</v>
      </c>
      <c r="O51">
        <f t="shared" si="4"/>
        <v>2.7960000006714836E-3</v>
      </c>
      <c r="P51">
        <f t="shared" si="5"/>
        <v>6.7965727055343773E-3</v>
      </c>
      <c r="Q51" s="2">
        <f t="shared" si="6"/>
        <v>17641.009999999998</v>
      </c>
      <c r="S51" s="6">
        <v>0.1</v>
      </c>
      <c r="AA51" t="s">
        <v>28</v>
      </c>
      <c r="AF51" t="s">
        <v>30</v>
      </c>
    </row>
    <row r="52" spans="1:32" x14ac:dyDescent="0.2">
      <c r="A52" s="10" t="s">
        <v>215</v>
      </c>
      <c r="B52" s="22" t="s">
        <v>70</v>
      </c>
      <c r="C52" s="62">
        <v>32688.567999999999</v>
      </c>
      <c r="D52" s="10" t="s">
        <v>114</v>
      </c>
      <c r="E52">
        <f t="shared" si="0"/>
        <v>-11099.994025424157</v>
      </c>
      <c r="F52">
        <f t="shared" si="1"/>
        <v>-11100</v>
      </c>
      <c r="G52" s="58">
        <f t="shared" si="2"/>
        <v>4.3399999995017424E-3</v>
      </c>
      <c r="I52">
        <f t="shared" si="3"/>
        <v>4.3399999995017424E-3</v>
      </c>
      <c r="O52">
        <f t="shared" si="4"/>
        <v>4.3399999995017424E-3</v>
      </c>
      <c r="P52">
        <f t="shared" si="5"/>
        <v>6.774355270433784E-3</v>
      </c>
      <c r="Q52" s="2">
        <f t="shared" si="6"/>
        <v>17670.067999999999</v>
      </c>
      <c r="S52" s="6">
        <v>0.1</v>
      </c>
      <c r="AA52" t="s">
        <v>34</v>
      </c>
      <c r="AF52" t="s">
        <v>30</v>
      </c>
    </row>
    <row r="53" spans="1:32" x14ac:dyDescent="0.2">
      <c r="A53" s="10" t="s">
        <v>221</v>
      </c>
      <c r="B53" s="22" t="s">
        <v>70</v>
      </c>
      <c r="C53" s="62">
        <v>33010.362999999998</v>
      </c>
      <c r="D53" s="10" t="s">
        <v>114</v>
      </c>
      <c r="E53">
        <f t="shared" ref="E53:E84" si="7">+(C53-C$7)/C$8</f>
        <v>-10657.00125300897</v>
      </c>
      <c r="F53">
        <f t="shared" ref="F53:F84" si="8">ROUND(2*E53,0)/2</f>
        <v>-10657</v>
      </c>
      <c r="G53" s="58">
        <f t="shared" ref="G53:G84" si="9">+C53-(C$7+F53*C$8)</f>
        <v>-9.1020000400021672E-4</v>
      </c>
      <c r="I53">
        <f t="shared" ref="I53:I85" si="10">G53</f>
        <v>-9.1020000400021672E-4</v>
      </c>
      <c r="O53">
        <f t="shared" ref="O53:O86" si="11">G53</f>
        <v>-9.1020000400021672E-4</v>
      </c>
      <c r="P53">
        <f t="shared" ref="P53:P86" si="12">+$D$11+$D$12*$F53</f>
        <v>6.5282971766947055E-3</v>
      </c>
      <c r="Q53" s="2">
        <f t="shared" ref="Q53:Q84" si="13">+C53-15018.5</f>
        <v>17991.862999999998</v>
      </c>
      <c r="S53" s="6">
        <v>0.1</v>
      </c>
      <c r="AA53" t="s">
        <v>34</v>
      </c>
      <c r="AF53" t="s">
        <v>30</v>
      </c>
    </row>
    <row r="54" spans="1:32" x14ac:dyDescent="0.2">
      <c r="A54" s="10" t="s">
        <v>221</v>
      </c>
      <c r="B54" s="22" t="s">
        <v>70</v>
      </c>
      <c r="C54" s="62">
        <v>33031.440000000002</v>
      </c>
      <c r="D54" s="10" t="s">
        <v>114</v>
      </c>
      <c r="E54">
        <f t="shared" si="7"/>
        <v>-10627.98601453666</v>
      </c>
      <c r="F54">
        <f t="shared" si="8"/>
        <v>-10628</v>
      </c>
      <c r="G54" s="58">
        <f t="shared" si="9"/>
        <v>1.0159200006455649E-2</v>
      </c>
      <c r="I54">
        <f t="shared" si="10"/>
        <v>1.0159200006455649E-2</v>
      </c>
      <c r="O54">
        <f t="shared" si="11"/>
        <v>1.0159200006455649E-2</v>
      </c>
      <c r="P54">
        <f t="shared" si="12"/>
        <v>6.5121895362467751E-3</v>
      </c>
      <c r="Q54" s="2">
        <f t="shared" si="13"/>
        <v>18012.940000000002</v>
      </c>
      <c r="S54" s="6">
        <v>0.1</v>
      </c>
      <c r="AA54" t="s">
        <v>28</v>
      </c>
      <c r="AC54">
        <v>12</v>
      </c>
      <c r="AD54" t="s">
        <v>44</v>
      </c>
      <c r="AF54" t="s">
        <v>43</v>
      </c>
    </row>
    <row r="55" spans="1:32" x14ac:dyDescent="0.2">
      <c r="A55" s="10" t="s">
        <v>227</v>
      </c>
      <c r="B55" s="22" t="s">
        <v>64</v>
      </c>
      <c r="C55" s="62">
        <v>33061.529000000002</v>
      </c>
      <c r="D55" s="10" t="s">
        <v>114</v>
      </c>
      <c r="E55">
        <f t="shared" si="7"/>
        <v>-10586.564583099873</v>
      </c>
      <c r="F55">
        <f t="shared" si="8"/>
        <v>-10586.5</v>
      </c>
      <c r="G55" s="58">
        <f t="shared" si="9"/>
        <v>-4.691389999788953E-2</v>
      </c>
      <c r="I55">
        <f t="shared" si="10"/>
        <v>-4.691389999788953E-2</v>
      </c>
      <c r="O55">
        <f t="shared" si="11"/>
        <v>-4.691389999788953E-2</v>
      </c>
      <c r="P55">
        <f t="shared" si="12"/>
        <v>6.4891389473299092E-3</v>
      </c>
      <c r="Q55" s="2">
        <f t="shared" si="13"/>
        <v>18043.029000000002</v>
      </c>
      <c r="S55" s="6">
        <v>0.1</v>
      </c>
      <c r="AA55" t="s">
        <v>28</v>
      </c>
      <c r="AC55">
        <v>15</v>
      </c>
      <c r="AD55" t="s">
        <v>44</v>
      </c>
      <c r="AF55" t="s">
        <v>43</v>
      </c>
    </row>
    <row r="56" spans="1:32" x14ac:dyDescent="0.2">
      <c r="A56" s="10" t="s">
        <v>227</v>
      </c>
      <c r="B56" s="22" t="s">
        <v>70</v>
      </c>
      <c r="C56" s="62">
        <v>33068.480000000003</v>
      </c>
      <c r="D56" s="10" t="s">
        <v>114</v>
      </c>
      <c r="E56">
        <f t="shared" si="7"/>
        <v>-10576.995625343978</v>
      </c>
      <c r="F56">
        <f t="shared" si="8"/>
        <v>-10577</v>
      </c>
      <c r="G56" s="58">
        <f t="shared" si="9"/>
        <v>3.1778000047779642E-3</v>
      </c>
      <c r="I56">
        <f t="shared" si="10"/>
        <v>3.1778000047779642E-3</v>
      </c>
      <c r="O56">
        <f t="shared" si="11"/>
        <v>3.1778000047779642E-3</v>
      </c>
      <c r="P56">
        <f t="shared" si="12"/>
        <v>6.483862306493518E-3</v>
      </c>
      <c r="Q56" s="2">
        <f t="shared" si="13"/>
        <v>18049.980000000003</v>
      </c>
      <c r="S56" s="6">
        <v>0.1</v>
      </c>
      <c r="AA56" t="s">
        <v>34</v>
      </c>
      <c r="AF56" t="s">
        <v>30</v>
      </c>
    </row>
    <row r="57" spans="1:32" x14ac:dyDescent="0.2">
      <c r="A57" s="10" t="s">
        <v>233</v>
      </c>
      <c r="B57" s="22" t="s">
        <v>70</v>
      </c>
      <c r="C57" s="62">
        <v>33132.394</v>
      </c>
      <c r="D57" s="10" t="s">
        <v>114</v>
      </c>
      <c r="E57">
        <f t="shared" si="7"/>
        <v>-10489.009671379052</v>
      </c>
      <c r="F57">
        <f t="shared" si="8"/>
        <v>-10489</v>
      </c>
      <c r="G57" s="58">
        <f t="shared" si="9"/>
        <v>-7.0253999947453849E-3</v>
      </c>
      <c r="I57">
        <f t="shared" si="10"/>
        <v>-7.0253999947453849E-3</v>
      </c>
      <c r="O57">
        <f t="shared" si="11"/>
        <v>-7.0253999947453849E-3</v>
      </c>
      <c r="P57">
        <f t="shared" si="12"/>
        <v>6.4349839492722112E-3</v>
      </c>
      <c r="Q57" s="2">
        <f t="shared" si="13"/>
        <v>18113.894</v>
      </c>
      <c r="S57" s="6">
        <v>0.1</v>
      </c>
      <c r="AA57" t="s">
        <v>28</v>
      </c>
      <c r="AF57" t="s">
        <v>30</v>
      </c>
    </row>
    <row r="58" spans="1:32" x14ac:dyDescent="0.2">
      <c r="A58" s="10" t="s">
        <v>237</v>
      </c>
      <c r="B58" s="22" t="s">
        <v>70</v>
      </c>
      <c r="C58" s="62">
        <v>33416.434999999998</v>
      </c>
      <c r="D58" s="10" t="s">
        <v>114</v>
      </c>
      <c r="E58">
        <f t="shared" si="7"/>
        <v>-10097.990202246276</v>
      </c>
      <c r="F58">
        <f t="shared" si="8"/>
        <v>-10098</v>
      </c>
      <c r="G58" s="58">
        <f t="shared" si="9"/>
        <v>7.1172000025399029E-3</v>
      </c>
      <c r="I58">
        <f t="shared" si="10"/>
        <v>7.1172000025399029E-3</v>
      </c>
      <c r="O58">
        <f t="shared" si="11"/>
        <v>7.1172000025399029E-3</v>
      </c>
      <c r="P58">
        <f t="shared" si="12"/>
        <v>6.2178085211639054E-3</v>
      </c>
      <c r="Q58" s="2">
        <f t="shared" si="13"/>
        <v>18397.934999999998</v>
      </c>
      <c r="S58" s="6">
        <v>0.1</v>
      </c>
    </row>
    <row r="59" spans="1:32" x14ac:dyDescent="0.2">
      <c r="A59" s="10" t="s">
        <v>233</v>
      </c>
      <c r="B59" s="22" t="s">
        <v>70</v>
      </c>
      <c r="C59" s="62">
        <v>33437.502999999997</v>
      </c>
      <c r="D59" s="10" t="s">
        <v>114</v>
      </c>
      <c r="E59">
        <f t="shared" si="7"/>
        <v>-10068.987353447372</v>
      </c>
      <c r="F59">
        <f t="shared" si="8"/>
        <v>-10069</v>
      </c>
      <c r="G59" s="58">
        <f t="shared" si="9"/>
        <v>9.1866000002482906E-3</v>
      </c>
      <c r="I59">
        <f t="shared" si="10"/>
        <v>9.1866000002482906E-3</v>
      </c>
      <c r="O59">
        <f t="shared" si="11"/>
        <v>9.1866000002482906E-3</v>
      </c>
      <c r="P59">
        <f t="shared" si="12"/>
        <v>6.2017008807159751E-3</v>
      </c>
      <c r="Q59" s="2">
        <f t="shared" si="13"/>
        <v>18419.002999999997</v>
      </c>
      <c r="S59" s="6">
        <v>0.1</v>
      </c>
      <c r="AA59" t="s">
        <v>28</v>
      </c>
      <c r="AC59">
        <v>11</v>
      </c>
      <c r="AD59" t="s">
        <v>54</v>
      </c>
      <c r="AF59" t="s">
        <v>43</v>
      </c>
    </row>
    <row r="60" spans="1:32" x14ac:dyDescent="0.2">
      <c r="A60" s="10" t="s">
        <v>237</v>
      </c>
      <c r="B60" s="22" t="s">
        <v>70</v>
      </c>
      <c r="C60" s="62">
        <v>33437.521000000001</v>
      </c>
      <c r="D60" s="10" t="s">
        <v>114</v>
      </c>
      <c r="E60">
        <f t="shared" si="7"/>
        <v>-10068.962574100568</v>
      </c>
      <c r="F60">
        <f t="shared" si="8"/>
        <v>-10069</v>
      </c>
      <c r="G60" s="58">
        <f t="shared" si="9"/>
        <v>2.7186600003915373E-2</v>
      </c>
      <c r="I60">
        <f t="shared" si="10"/>
        <v>2.7186600003915373E-2</v>
      </c>
      <c r="O60">
        <f t="shared" si="11"/>
        <v>2.7186600003915373E-2</v>
      </c>
      <c r="P60">
        <f t="shared" si="12"/>
        <v>6.2017008807159751E-3</v>
      </c>
      <c r="Q60" s="2">
        <f t="shared" si="13"/>
        <v>18419.021000000001</v>
      </c>
      <c r="S60" s="6">
        <v>0.1</v>
      </c>
      <c r="AC60">
        <v>1</v>
      </c>
      <c r="AD60" t="s">
        <v>31</v>
      </c>
      <c r="AF60" t="s">
        <v>33</v>
      </c>
    </row>
    <row r="61" spans="1:32" x14ac:dyDescent="0.2">
      <c r="A61" s="10" t="s">
        <v>237</v>
      </c>
      <c r="B61" s="22" t="s">
        <v>70</v>
      </c>
      <c r="C61" s="62">
        <v>33440.406999999999</v>
      </c>
      <c r="D61" s="10" t="s">
        <v>114</v>
      </c>
      <c r="E61">
        <f t="shared" si="7"/>
        <v>-10064.989618830319</v>
      </c>
      <c r="F61">
        <f t="shared" si="8"/>
        <v>-10065</v>
      </c>
      <c r="G61" s="58">
        <f t="shared" si="9"/>
        <v>7.5409999990370125E-3</v>
      </c>
      <c r="I61">
        <f t="shared" si="10"/>
        <v>7.5409999990370125E-3</v>
      </c>
      <c r="O61">
        <f t="shared" si="11"/>
        <v>7.5409999990370125E-3</v>
      </c>
      <c r="P61">
        <f t="shared" si="12"/>
        <v>6.1994791372059158E-3</v>
      </c>
      <c r="Q61" s="2">
        <f t="shared" si="13"/>
        <v>18421.906999999999</v>
      </c>
      <c r="S61" s="6">
        <v>0.1</v>
      </c>
      <c r="AA61" t="s">
        <v>34</v>
      </c>
      <c r="AF61" t="s">
        <v>30</v>
      </c>
    </row>
    <row r="62" spans="1:32" x14ac:dyDescent="0.2">
      <c r="A62" s="10" t="s">
        <v>233</v>
      </c>
      <c r="B62" s="22" t="s">
        <v>70</v>
      </c>
      <c r="C62" s="62">
        <v>33753.493999999999</v>
      </c>
      <c r="D62" s="10" t="s">
        <v>114</v>
      </c>
      <c r="E62">
        <f t="shared" si="7"/>
        <v>-9633.9845437447693</v>
      </c>
      <c r="F62">
        <f t="shared" si="8"/>
        <v>-9634</v>
      </c>
      <c r="G62" s="58">
        <f t="shared" si="9"/>
        <v>1.1227599999983795E-2</v>
      </c>
      <c r="I62">
        <f t="shared" si="10"/>
        <v>1.1227599999983795E-2</v>
      </c>
      <c r="O62">
        <f t="shared" si="11"/>
        <v>1.1227599999983795E-2</v>
      </c>
      <c r="P62">
        <f t="shared" si="12"/>
        <v>5.9600862739970159E-3</v>
      </c>
      <c r="Q62" s="2">
        <f t="shared" si="13"/>
        <v>18734.993999999999</v>
      </c>
      <c r="S62" s="6">
        <v>0.1</v>
      </c>
      <c r="AA62" t="s">
        <v>34</v>
      </c>
      <c r="AB62" t="s">
        <v>33</v>
      </c>
      <c r="AF62" t="s">
        <v>30</v>
      </c>
    </row>
    <row r="63" spans="1:32" x14ac:dyDescent="0.2">
      <c r="A63" s="10" t="s">
        <v>249</v>
      </c>
      <c r="B63" s="22" t="s">
        <v>70</v>
      </c>
      <c r="C63" s="62">
        <v>33753.51</v>
      </c>
      <c r="D63" s="10" t="s">
        <v>114</v>
      </c>
      <c r="E63">
        <f t="shared" si="7"/>
        <v>-9633.9625176587197</v>
      </c>
      <c r="F63">
        <f t="shared" si="8"/>
        <v>-9634</v>
      </c>
      <c r="G63" s="58">
        <f t="shared" si="9"/>
        <v>2.7227600003243424E-2</v>
      </c>
      <c r="I63">
        <f t="shared" si="10"/>
        <v>2.7227600003243424E-2</v>
      </c>
      <c r="O63">
        <f t="shared" si="11"/>
        <v>2.7227600003243424E-2</v>
      </c>
      <c r="P63">
        <f t="shared" si="12"/>
        <v>5.9600862739970159E-3</v>
      </c>
      <c r="Q63" s="2">
        <f t="shared" si="13"/>
        <v>18735.010000000002</v>
      </c>
      <c r="S63" s="6">
        <v>0.1</v>
      </c>
      <c r="AA63" t="s">
        <v>34</v>
      </c>
      <c r="AB63" t="s">
        <v>58</v>
      </c>
      <c r="AF63" t="s">
        <v>30</v>
      </c>
    </row>
    <row r="64" spans="1:32" x14ac:dyDescent="0.2">
      <c r="A64" s="10" t="s">
        <v>249</v>
      </c>
      <c r="B64" s="22" t="s">
        <v>70</v>
      </c>
      <c r="C64" s="62">
        <v>33833.402000000002</v>
      </c>
      <c r="D64" s="10" t="s">
        <v>114</v>
      </c>
      <c r="E64">
        <f t="shared" si="7"/>
        <v>-9523.9807635177476</v>
      </c>
      <c r="F64">
        <f t="shared" si="8"/>
        <v>-9524</v>
      </c>
      <c r="G64" s="58">
        <f t="shared" si="9"/>
        <v>1.3973600005556364E-2</v>
      </c>
      <c r="I64">
        <f t="shared" si="10"/>
        <v>1.3973600005556364E-2</v>
      </c>
      <c r="O64">
        <f t="shared" si="11"/>
        <v>1.3973600005556364E-2</v>
      </c>
      <c r="P64">
        <f t="shared" si="12"/>
        <v>5.8989883274703824E-3</v>
      </c>
      <c r="Q64" s="2">
        <f t="shared" si="13"/>
        <v>18814.902000000002</v>
      </c>
      <c r="S64" s="6">
        <v>0.1</v>
      </c>
      <c r="AA64" t="s">
        <v>34</v>
      </c>
      <c r="AB64" t="s">
        <v>58</v>
      </c>
      <c r="AF64" t="s">
        <v>30</v>
      </c>
    </row>
    <row r="65" spans="1:32" x14ac:dyDescent="0.2">
      <c r="A65" s="10" t="s">
        <v>254</v>
      </c>
      <c r="B65" s="22" t="s">
        <v>70</v>
      </c>
      <c r="C65" s="62">
        <v>34120.332000000002</v>
      </c>
      <c r="D65" s="10" t="s">
        <v>114</v>
      </c>
      <c r="E65">
        <f t="shared" si="7"/>
        <v>-9128.9842092235831</v>
      </c>
      <c r="F65">
        <f t="shared" si="8"/>
        <v>-9129</v>
      </c>
      <c r="G65" s="58">
        <f t="shared" si="9"/>
        <v>1.147060000221245E-2</v>
      </c>
      <c r="I65">
        <f t="shared" si="10"/>
        <v>1.147060000221245E-2</v>
      </c>
      <c r="O65">
        <f t="shared" si="11"/>
        <v>1.147060000221245E-2</v>
      </c>
      <c r="P65">
        <f t="shared" si="12"/>
        <v>5.6795911558520174E-3</v>
      </c>
      <c r="Q65" s="2">
        <f t="shared" si="13"/>
        <v>19101.832000000002</v>
      </c>
      <c r="S65" s="6">
        <v>0.1</v>
      </c>
      <c r="AA65" t="s">
        <v>34</v>
      </c>
      <c r="AB65" t="s">
        <v>33</v>
      </c>
      <c r="AF65" t="s">
        <v>30</v>
      </c>
    </row>
    <row r="66" spans="1:32" x14ac:dyDescent="0.2">
      <c r="A66" s="10" t="s">
        <v>254</v>
      </c>
      <c r="B66" s="22" t="s">
        <v>70</v>
      </c>
      <c r="C66" s="62">
        <v>34125.411</v>
      </c>
      <c r="D66" s="10" t="s">
        <v>114</v>
      </c>
      <c r="E66">
        <f t="shared" si="7"/>
        <v>-9121.9923035348802</v>
      </c>
      <c r="F66">
        <f t="shared" si="8"/>
        <v>-9122</v>
      </c>
      <c r="G66" s="58">
        <f t="shared" si="9"/>
        <v>5.5907999994815327E-3</v>
      </c>
      <c r="I66">
        <f t="shared" si="10"/>
        <v>5.5907999994815327E-3</v>
      </c>
      <c r="O66">
        <f t="shared" si="11"/>
        <v>5.5907999994815327E-3</v>
      </c>
      <c r="P66">
        <f t="shared" si="12"/>
        <v>5.6757031047094137E-3</v>
      </c>
      <c r="Q66" s="2">
        <f t="shared" si="13"/>
        <v>19106.911</v>
      </c>
      <c r="S66" s="6">
        <v>0.1</v>
      </c>
      <c r="AA66" t="s">
        <v>34</v>
      </c>
      <c r="AB66" t="s">
        <v>58</v>
      </c>
      <c r="AF66" t="s">
        <v>30</v>
      </c>
    </row>
    <row r="67" spans="1:32" x14ac:dyDescent="0.2">
      <c r="A67" s="10" t="s">
        <v>254</v>
      </c>
      <c r="B67" s="22" t="s">
        <v>70</v>
      </c>
      <c r="C67" s="62">
        <v>34133.409</v>
      </c>
      <c r="D67" s="10" t="s">
        <v>114</v>
      </c>
      <c r="E67">
        <f t="shared" si="7"/>
        <v>-9110.9820137734605</v>
      </c>
      <c r="F67">
        <f t="shared" si="8"/>
        <v>-9111</v>
      </c>
      <c r="G67" s="58">
        <f t="shared" si="9"/>
        <v>1.3065400002233218E-2</v>
      </c>
      <c r="I67">
        <f t="shared" si="10"/>
        <v>1.3065400002233218E-2</v>
      </c>
      <c r="O67">
        <f t="shared" si="11"/>
        <v>1.3065400002233218E-2</v>
      </c>
      <c r="P67">
        <f t="shared" si="12"/>
        <v>5.6695933100567499E-3</v>
      </c>
      <c r="Q67" s="2">
        <f t="shared" si="13"/>
        <v>19114.909</v>
      </c>
      <c r="S67" s="6">
        <v>0.1</v>
      </c>
      <c r="AA67" t="s">
        <v>34</v>
      </c>
      <c r="AB67" t="s">
        <v>33</v>
      </c>
      <c r="AF67" t="s">
        <v>30</v>
      </c>
    </row>
    <row r="68" spans="1:32" x14ac:dyDescent="0.2">
      <c r="A68" s="10" t="s">
        <v>261</v>
      </c>
      <c r="B68" s="22" t="s">
        <v>70</v>
      </c>
      <c r="C68" s="62">
        <v>34451.569000000003</v>
      </c>
      <c r="D68" s="10" t="s">
        <v>114</v>
      </c>
      <c r="E68">
        <f t="shared" si="7"/>
        <v>-8672.9932927814662</v>
      </c>
      <c r="F68">
        <f t="shared" si="8"/>
        <v>-8673</v>
      </c>
      <c r="G68" s="58">
        <f t="shared" si="9"/>
        <v>4.8722000065026805E-3</v>
      </c>
      <c r="I68">
        <f t="shared" si="10"/>
        <v>4.8722000065026805E-3</v>
      </c>
      <c r="O68">
        <f t="shared" si="11"/>
        <v>4.8722000065026805E-3</v>
      </c>
      <c r="P68">
        <f t="shared" si="12"/>
        <v>5.4263123957052463E-3</v>
      </c>
      <c r="Q68" s="2">
        <f t="shared" si="13"/>
        <v>19433.069000000003</v>
      </c>
      <c r="S68" s="6">
        <v>0.1</v>
      </c>
      <c r="AA68" t="s">
        <v>34</v>
      </c>
      <c r="AB68" t="s">
        <v>58</v>
      </c>
      <c r="AF68" t="s">
        <v>30</v>
      </c>
    </row>
    <row r="69" spans="1:32" x14ac:dyDescent="0.2">
      <c r="A69" s="10" t="s">
        <v>261</v>
      </c>
      <c r="B69" s="22" t="s">
        <v>70</v>
      </c>
      <c r="C69" s="62">
        <v>34454.474999999999</v>
      </c>
      <c r="D69" s="10" t="s">
        <v>114</v>
      </c>
      <c r="E69">
        <f t="shared" si="7"/>
        <v>-8668.9928049036662</v>
      </c>
      <c r="F69">
        <f t="shared" si="8"/>
        <v>-8669</v>
      </c>
      <c r="G69" s="58">
        <f t="shared" si="9"/>
        <v>5.2265999984228984E-3</v>
      </c>
      <c r="I69">
        <f t="shared" si="10"/>
        <v>5.2265999984228984E-3</v>
      </c>
      <c r="O69">
        <f t="shared" si="11"/>
        <v>5.2265999984228984E-3</v>
      </c>
      <c r="P69">
        <f t="shared" si="12"/>
        <v>5.4240906521951871E-3</v>
      </c>
      <c r="Q69" s="2">
        <f t="shared" si="13"/>
        <v>19435.974999999999</v>
      </c>
      <c r="S69" s="6">
        <v>0.1</v>
      </c>
      <c r="AA69" t="s">
        <v>34</v>
      </c>
      <c r="AB69" t="s">
        <v>33</v>
      </c>
      <c r="AF69" t="s">
        <v>30</v>
      </c>
    </row>
    <row r="70" spans="1:32" x14ac:dyDescent="0.2">
      <c r="A70" s="10" t="s">
        <v>261</v>
      </c>
      <c r="B70" s="22" t="s">
        <v>70</v>
      </c>
      <c r="C70" s="62">
        <v>34478.445</v>
      </c>
      <c r="D70" s="10" t="s">
        <v>114</v>
      </c>
      <c r="E70">
        <f t="shared" si="7"/>
        <v>-8635.9949747484661</v>
      </c>
      <c r="F70">
        <f t="shared" si="8"/>
        <v>-8636</v>
      </c>
      <c r="G70" s="58">
        <f t="shared" si="9"/>
        <v>3.6504000017885119E-3</v>
      </c>
      <c r="I70">
        <f t="shared" si="10"/>
        <v>3.6504000017885119E-3</v>
      </c>
      <c r="O70">
        <f t="shared" si="11"/>
        <v>3.6504000017885119E-3</v>
      </c>
      <c r="P70">
        <f t="shared" si="12"/>
        <v>5.4057612682371966E-3</v>
      </c>
      <c r="Q70" s="2">
        <f t="shared" si="13"/>
        <v>19459.945</v>
      </c>
      <c r="S70" s="6">
        <v>0.1</v>
      </c>
      <c r="AA70" t="s">
        <v>34</v>
      </c>
      <c r="AB70" t="s">
        <v>58</v>
      </c>
      <c r="AF70" t="s">
        <v>30</v>
      </c>
    </row>
    <row r="71" spans="1:32" x14ac:dyDescent="0.2">
      <c r="A71" s="10" t="s">
        <v>261</v>
      </c>
      <c r="B71" s="22" t="s">
        <v>70</v>
      </c>
      <c r="C71" s="62">
        <v>34481.356</v>
      </c>
      <c r="D71" s="10" t="s">
        <v>114</v>
      </c>
      <c r="E71">
        <f t="shared" si="7"/>
        <v>-8631.9876037187714</v>
      </c>
      <c r="F71">
        <f t="shared" si="8"/>
        <v>-8632</v>
      </c>
      <c r="G71" s="58">
        <f t="shared" si="9"/>
        <v>9.0047999983653426E-3</v>
      </c>
      <c r="I71">
        <f t="shared" si="10"/>
        <v>9.0047999983653426E-3</v>
      </c>
      <c r="O71">
        <f t="shared" si="11"/>
        <v>9.0047999983653426E-3</v>
      </c>
      <c r="P71">
        <f t="shared" si="12"/>
        <v>5.4035395247271373E-3</v>
      </c>
      <c r="Q71" s="2">
        <f t="shared" si="13"/>
        <v>19462.856</v>
      </c>
      <c r="S71" s="6">
        <v>0.1</v>
      </c>
      <c r="AA71" t="s">
        <v>34</v>
      </c>
      <c r="AB71" t="s">
        <v>33</v>
      </c>
      <c r="AF71" t="s">
        <v>30</v>
      </c>
    </row>
    <row r="72" spans="1:32" x14ac:dyDescent="0.2">
      <c r="A72" s="10" t="s">
        <v>273</v>
      </c>
      <c r="B72" s="22" t="s">
        <v>70</v>
      </c>
      <c r="C72" s="62">
        <v>34519.853999999999</v>
      </c>
      <c r="D72" s="10" t="s">
        <v>114</v>
      </c>
      <c r="E72">
        <f t="shared" si="7"/>
        <v>-8578.9900874352988</v>
      </c>
      <c r="F72">
        <f t="shared" si="8"/>
        <v>-8579</v>
      </c>
      <c r="G72" s="58">
        <f t="shared" si="9"/>
        <v>7.2006000045803376E-3</v>
      </c>
      <c r="I72">
        <f t="shared" si="10"/>
        <v>7.2006000045803376E-3</v>
      </c>
      <c r="O72">
        <f t="shared" si="11"/>
        <v>7.2006000045803376E-3</v>
      </c>
      <c r="P72">
        <f t="shared" si="12"/>
        <v>5.3741014232188506E-3</v>
      </c>
      <c r="Q72" s="2">
        <f t="shared" si="13"/>
        <v>19501.353999999999</v>
      </c>
      <c r="S72" s="6">
        <v>0.1</v>
      </c>
      <c r="AA72" t="s">
        <v>34</v>
      </c>
      <c r="AB72" t="s">
        <v>58</v>
      </c>
      <c r="AF72" t="s">
        <v>30</v>
      </c>
    </row>
    <row r="73" spans="1:32" x14ac:dyDescent="0.2">
      <c r="A73" s="10" t="s">
        <v>118</v>
      </c>
      <c r="B73" s="22" t="s">
        <v>70</v>
      </c>
      <c r="C73" s="62">
        <v>34872.883000000002</v>
      </c>
      <c r="D73" s="10" t="s">
        <v>114</v>
      </c>
      <c r="E73">
        <f t="shared" si="7"/>
        <v>-8092.9996418007704</v>
      </c>
      <c r="F73">
        <f t="shared" si="8"/>
        <v>-8093</v>
      </c>
      <c r="G73" s="58">
        <f t="shared" si="9"/>
        <v>2.6020000223070383E-4</v>
      </c>
      <c r="I73">
        <f t="shared" si="10"/>
        <v>2.6020000223070383E-4</v>
      </c>
      <c r="O73">
        <f t="shared" si="11"/>
        <v>2.6020000223070383E-4</v>
      </c>
      <c r="P73">
        <f t="shared" si="12"/>
        <v>5.1041595867466344E-3</v>
      </c>
      <c r="Q73" s="2">
        <f t="shared" si="13"/>
        <v>19854.383000000002</v>
      </c>
      <c r="S73" s="6">
        <v>0.1</v>
      </c>
    </row>
    <row r="74" spans="1:32" x14ac:dyDescent="0.2">
      <c r="A74" s="10" t="s">
        <v>279</v>
      </c>
      <c r="B74" s="22" t="s">
        <v>70</v>
      </c>
      <c r="C74" s="62">
        <v>35197.597999999998</v>
      </c>
      <c r="D74" s="10" t="s">
        <v>114</v>
      </c>
      <c r="E74">
        <f t="shared" si="7"/>
        <v>-7645.9871086824896</v>
      </c>
      <c r="F74">
        <f t="shared" si="8"/>
        <v>-7646</v>
      </c>
      <c r="G74" s="58">
        <f t="shared" si="9"/>
        <v>9.3644000007770956E-3</v>
      </c>
      <c r="I74">
        <f t="shared" si="10"/>
        <v>9.3644000007770956E-3</v>
      </c>
      <c r="O74">
        <f t="shared" si="11"/>
        <v>9.3644000007770956E-3</v>
      </c>
      <c r="P74">
        <f t="shared" si="12"/>
        <v>4.8558797494974966E-3</v>
      </c>
      <c r="Q74" s="2">
        <f t="shared" si="13"/>
        <v>20179.097999999998</v>
      </c>
      <c r="S74" s="6">
        <v>0.1</v>
      </c>
    </row>
    <row r="75" spans="1:32" x14ac:dyDescent="0.2">
      <c r="A75" s="10" t="s">
        <v>279</v>
      </c>
      <c r="B75" s="22" t="s">
        <v>70</v>
      </c>
      <c r="C75" s="62">
        <v>35219.39</v>
      </c>
      <c r="D75" s="10" t="s">
        <v>114</v>
      </c>
      <c r="E75">
        <f t="shared" si="7"/>
        <v>-7615.9875794900772</v>
      </c>
      <c r="F75">
        <f t="shared" si="8"/>
        <v>-7616</v>
      </c>
      <c r="G75" s="58">
        <f t="shared" si="9"/>
        <v>9.0224000014131889E-3</v>
      </c>
      <c r="I75">
        <f t="shared" si="10"/>
        <v>9.0224000014131889E-3</v>
      </c>
      <c r="O75">
        <f t="shared" si="11"/>
        <v>9.0224000014131889E-3</v>
      </c>
      <c r="P75">
        <f t="shared" si="12"/>
        <v>4.8392166731720514E-3</v>
      </c>
      <c r="Q75" s="2">
        <f t="shared" si="13"/>
        <v>20200.89</v>
      </c>
      <c r="S75" s="6">
        <v>0.1</v>
      </c>
      <c r="AA75" t="s">
        <v>62</v>
      </c>
      <c r="AC75">
        <v>13</v>
      </c>
      <c r="AD75" t="s">
        <v>63</v>
      </c>
      <c r="AF75" t="s">
        <v>43</v>
      </c>
    </row>
    <row r="76" spans="1:32" x14ac:dyDescent="0.2">
      <c r="A76" s="10" t="s">
        <v>279</v>
      </c>
      <c r="B76" s="22" t="s">
        <v>70</v>
      </c>
      <c r="C76" s="62">
        <v>35240.436999999998</v>
      </c>
      <c r="D76" s="10" t="s">
        <v>114</v>
      </c>
      <c r="E76">
        <f t="shared" si="7"/>
        <v>-7587.0136399291086</v>
      </c>
      <c r="F76">
        <f t="shared" si="8"/>
        <v>-7587</v>
      </c>
      <c r="G76" s="58">
        <f t="shared" si="9"/>
        <v>-9.9082000015187077E-3</v>
      </c>
      <c r="I76">
        <f t="shared" si="10"/>
        <v>-9.9082000015187077E-3</v>
      </c>
      <c r="O76">
        <f t="shared" si="11"/>
        <v>-9.9082000015187077E-3</v>
      </c>
      <c r="P76">
        <f t="shared" si="12"/>
        <v>4.8231090327241211E-3</v>
      </c>
      <c r="Q76" s="2">
        <f t="shared" si="13"/>
        <v>20221.936999999998</v>
      </c>
      <c r="S76" s="6">
        <v>0.1</v>
      </c>
      <c r="AA76" t="s">
        <v>28</v>
      </c>
      <c r="AC76">
        <v>16</v>
      </c>
      <c r="AD76" t="s">
        <v>44</v>
      </c>
      <c r="AF76" t="s">
        <v>43</v>
      </c>
    </row>
    <row r="77" spans="1:32" x14ac:dyDescent="0.2">
      <c r="A77" s="10" t="s">
        <v>287</v>
      </c>
      <c r="B77" s="22" t="s">
        <v>70</v>
      </c>
      <c r="C77" s="62">
        <v>35599.305999999997</v>
      </c>
      <c r="D77" s="10" t="s">
        <v>114</v>
      </c>
      <c r="E77">
        <f t="shared" si="7"/>
        <v>-7092.9836728883947</v>
      </c>
      <c r="F77">
        <f t="shared" si="8"/>
        <v>-7093</v>
      </c>
      <c r="G77" s="58">
        <f t="shared" si="9"/>
        <v>1.186020000022836E-2</v>
      </c>
      <c r="I77">
        <f t="shared" si="10"/>
        <v>1.186020000022836E-2</v>
      </c>
      <c r="O77">
        <f t="shared" si="11"/>
        <v>1.186020000022836E-2</v>
      </c>
      <c r="P77">
        <f t="shared" si="12"/>
        <v>4.5487237092317855E-3</v>
      </c>
      <c r="Q77" s="2">
        <f t="shared" si="13"/>
        <v>20580.805999999997</v>
      </c>
      <c r="S77" s="6">
        <v>0.1</v>
      </c>
    </row>
    <row r="78" spans="1:32" ht="12.75" customHeight="1" x14ac:dyDescent="0.2">
      <c r="A78" s="10" t="s">
        <v>290</v>
      </c>
      <c r="B78" s="22" t="s">
        <v>70</v>
      </c>
      <c r="C78" s="62">
        <v>35933.455000000002</v>
      </c>
      <c r="D78" s="10" t="s">
        <v>114</v>
      </c>
      <c r="E78">
        <f t="shared" si="7"/>
        <v>-6632.9840087862003</v>
      </c>
      <c r="F78">
        <f t="shared" si="8"/>
        <v>-6633</v>
      </c>
      <c r="G78" s="58">
        <f t="shared" si="9"/>
        <v>1.1616200004937127E-2</v>
      </c>
      <c r="I78">
        <f t="shared" si="10"/>
        <v>1.1616200004937127E-2</v>
      </c>
      <c r="O78">
        <f t="shared" si="11"/>
        <v>1.1616200004937127E-2</v>
      </c>
      <c r="P78">
        <f t="shared" si="12"/>
        <v>4.2932232055749552E-3</v>
      </c>
      <c r="Q78" s="2">
        <f t="shared" si="13"/>
        <v>20914.955000000002</v>
      </c>
      <c r="S78" s="6">
        <v>0.1</v>
      </c>
    </row>
    <row r="79" spans="1:32" x14ac:dyDescent="0.2">
      <c r="A79" s="10" t="s">
        <v>295</v>
      </c>
      <c r="B79" s="22" t="s">
        <v>70</v>
      </c>
      <c r="C79" s="62">
        <v>35962.512000000002</v>
      </c>
      <c r="D79" s="10" t="s">
        <v>114</v>
      </c>
      <c r="E79">
        <f t="shared" si="7"/>
        <v>-6592.9832598992743</v>
      </c>
      <c r="F79">
        <f t="shared" si="8"/>
        <v>-6593</v>
      </c>
      <c r="G79" s="58">
        <f t="shared" si="9"/>
        <v>1.2160200007201638E-2</v>
      </c>
      <c r="I79">
        <f t="shared" si="10"/>
        <v>1.2160200007201638E-2</v>
      </c>
      <c r="O79">
        <f t="shared" si="11"/>
        <v>1.2160200007201638E-2</v>
      </c>
      <c r="P79">
        <f t="shared" si="12"/>
        <v>4.271005770474361E-3</v>
      </c>
      <c r="Q79" s="2">
        <f t="shared" si="13"/>
        <v>20944.012000000002</v>
      </c>
      <c r="S79" s="6">
        <v>0.1</v>
      </c>
    </row>
    <row r="80" spans="1:32" x14ac:dyDescent="0.2">
      <c r="A80" s="10" t="s">
        <v>290</v>
      </c>
      <c r="B80" s="22" t="s">
        <v>70</v>
      </c>
      <c r="C80" s="62">
        <v>36074.383000000002</v>
      </c>
      <c r="D80" s="10" t="s">
        <v>114</v>
      </c>
      <c r="E80">
        <f t="shared" si="7"/>
        <v>-6438.9782429075267</v>
      </c>
      <c r="F80">
        <f t="shared" si="8"/>
        <v>-6439</v>
      </c>
      <c r="G80" s="58">
        <f t="shared" si="9"/>
        <v>1.5804599999682978E-2</v>
      </c>
      <c r="I80">
        <f t="shared" si="10"/>
        <v>1.5804599999682978E-2</v>
      </c>
      <c r="O80">
        <f t="shared" si="11"/>
        <v>1.5804599999682978E-2</v>
      </c>
      <c r="P80">
        <f t="shared" si="12"/>
        <v>4.1854686453370749E-3</v>
      </c>
      <c r="Q80" s="2">
        <f t="shared" si="13"/>
        <v>21055.883000000002</v>
      </c>
      <c r="S80" s="6">
        <v>0.1</v>
      </c>
    </row>
    <row r="81" spans="1:19" x14ac:dyDescent="0.2">
      <c r="A81" s="10" t="s">
        <v>295</v>
      </c>
      <c r="B81" s="22" t="s">
        <v>70</v>
      </c>
      <c r="C81" s="62">
        <v>36307.540999999997</v>
      </c>
      <c r="D81" s="10" t="s">
        <v>114</v>
      </c>
      <c r="E81">
        <f t="shared" si="7"/>
        <v>-6118.005857286932</v>
      </c>
      <c r="F81">
        <f t="shared" si="8"/>
        <v>-6118</v>
      </c>
      <c r="G81" s="58">
        <f t="shared" si="9"/>
        <v>-4.254799998307135E-3</v>
      </c>
      <c r="I81">
        <f t="shared" si="10"/>
        <v>-4.254799998307135E-3</v>
      </c>
      <c r="O81">
        <f t="shared" si="11"/>
        <v>-4.254799998307135E-3</v>
      </c>
      <c r="P81">
        <f t="shared" si="12"/>
        <v>4.0071737286548077E-3</v>
      </c>
      <c r="Q81" s="2">
        <f t="shared" si="13"/>
        <v>21289.040999999997</v>
      </c>
      <c r="S81" s="6">
        <v>0.1</v>
      </c>
    </row>
    <row r="82" spans="1:19" x14ac:dyDescent="0.2">
      <c r="A82" s="10" t="s">
        <v>295</v>
      </c>
      <c r="B82" s="22" t="s">
        <v>70</v>
      </c>
      <c r="C82" s="62">
        <v>36556.707999999999</v>
      </c>
      <c r="D82" s="10" t="s">
        <v>114</v>
      </c>
      <c r="E82">
        <f t="shared" si="7"/>
        <v>-5774.9949959485757</v>
      </c>
      <c r="F82">
        <f t="shared" si="8"/>
        <v>-5775</v>
      </c>
      <c r="G82" s="58">
        <f t="shared" si="9"/>
        <v>3.6350000009406358E-3</v>
      </c>
      <c r="I82">
        <f t="shared" si="10"/>
        <v>3.6350000009406358E-3</v>
      </c>
      <c r="O82">
        <f t="shared" si="11"/>
        <v>3.6350000009406358E-3</v>
      </c>
      <c r="P82">
        <f t="shared" si="12"/>
        <v>3.816659222667215E-3</v>
      </c>
      <c r="Q82" s="2">
        <f t="shared" si="13"/>
        <v>21538.207999999999</v>
      </c>
      <c r="S82" s="6">
        <v>0.1</v>
      </c>
    </row>
    <row r="83" spans="1:19" x14ac:dyDescent="0.2">
      <c r="A83" s="10" t="s">
        <v>306</v>
      </c>
      <c r="B83" s="22" t="s">
        <v>70</v>
      </c>
      <c r="C83" s="62">
        <v>36727.411999999997</v>
      </c>
      <c r="D83" s="10" t="s">
        <v>114</v>
      </c>
      <c r="E83">
        <f t="shared" si="7"/>
        <v>-5539.9986839413605</v>
      </c>
      <c r="F83">
        <f t="shared" si="8"/>
        <v>-5540</v>
      </c>
      <c r="G83" s="58">
        <f t="shared" si="9"/>
        <v>9.5599999622208998E-4</v>
      </c>
      <c r="I83">
        <f t="shared" si="10"/>
        <v>9.5599999622208998E-4</v>
      </c>
      <c r="O83">
        <f t="shared" si="11"/>
        <v>9.5599999622208998E-4</v>
      </c>
      <c r="P83">
        <f t="shared" si="12"/>
        <v>3.6861317914512258E-3</v>
      </c>
      <c r="Q83" s="2">
        <f t="shared" si="13"/>
        <v>21708.911999999997</v>
      </c>
      <c r="S83" s="6">
        <v>0.1</v>
      </c>
    </row>
    <row r="84" spans="1:19" x14ac:dyDescent="0.2">
      <c r="A84" s="10" t="s">
        <v>295</v>
      </c>
      <c r="B84" s="22" t="s">
        <v>70</v>
      </c>
      <c r="C84" s="62">
        <v>37016.557999999997</v>
      </c>
      <c r="D84" s="10" t="s">
        <v>114</v>
      </c>
      <c r="E84">
        <f t="shared" si="7"/>
        <v>-5141.9515167300524</v>
      </c>
      <c r="F84">
        <f t="shared" si="8"/>
        <v>-5142</v>
      </c>
      <c r="G84" s="58">
        <f t="shared" si="9"/>
        <v>3.5218799996073358E-2</v>
      </c>
      <c r="I84">
        <f t="shared" si="10"/>
        <v>3.5218799996073358E-2</v>
      </c>
      <c r="O84">
        <f t="shared" si="11"/>
        <v>3.5218799996073358E-2</v>
      </c>
      <c r="P84">
        <f t="shared" si="12"/>
        <v>3.4650683122003159E-3</v>
      </c>
      <c r="Q84" s="2">
        <f t="shared" si="13"/>
        <v>21998.057999999997</v>
      </c>
      <c r="S84" s="6">
        <v>0.1</v>
      </c>
    </row>
    <row r="85" spans="1:19" x14ac:dyDescent="0.2">
      <c r="A85" s="10" t="s">
        <v>295</v>
      </c>
      <c r="B85" s="22" t="s">
        <v>70</v>
      </c>
      <c r="C85" s="62">
        <v>37353.599999999999</v>
      </c>
      <c r="D85" s="10" t="s">
        <v>114</v>
      </c>
      <c r="E85">
        <f t="shared" ref="E85:E116" si="14">+(C85-C$7)/C$8</f>
        <v>-4677.9692609449676</v>
      </c>
      <c r="F85">
        <f t="shared" ref="F85:F116" si="15">ROUND(2*E85,0)/2</f>
        <v>-4678</v>
      </c>
      <c r="G85" s="58">
        <f>+C85-(C$7+F85*C$8)</f>
        <v>2.232920000096783E-2</v>
      </c>
      <c r="I85">
        <f t="shared" si="10"/>
        <v>2.232920000096783E-2</v>
      </c>
      <c r="O85">
        <f t="shared" si="11"/>
        <v>2.232920000096783E-2</v>
      </c>
      <c r="P85">
        <f t="shared" si="12"/>
        <v>3.2073460650334264E-3</v>
      </c>
      <c r="Q85" s="2">
        <f t="shared" ref="Q85:Q116" si="16">+C85-15018.5</f>
        <v>22335.1</v>
      </c>
      <c r="S85" s="6">
        <v>0.1</v>
      </c>
    </row>
    <row r="86" spans="1:19" x14ac:dyDescent="0.2">
      <c r="A86" s="10" t="s">
        <v>317</v>
      </c>
      <c r="B86" s="22" t="s">
        <v>70</v>
      </c>
      <c r="C86" s="62">
        <v>40334.770199999999</v>
      </c>
      <c r="D86" s="10" t="s">
        <v>114</v>
      </c>
      <c r="E86">
        <f t="shared" si="14"/>
        <v>-573.99980231587654</v>
      </c>
      <c r="F86">
        <f t="shared" si="15"/>
        <v>-574</v>
      </c>
      <c r="G86" s="58">
        <f>+C86-(C$7+F86*C$8)</f>
        <v>1.4360000204760581E-4</v>
      </c>
      <c r="J86">
        <f>G86</f>
        <v>1.4360000204760581E-4</v>
      </c>
      <c r="O86">
        <f t="shared" si="11"/>
        <v>1.4360000204760581E-4</v>
      </c>
      <c r="P86">
        <f t="shared" si="12"/>
        <v>9.278372237124877E-4</v>
      </c>
      <c r="Q86" s="2">
        <f t="shared" si="16"/>
        <v>25316.270199999999</v>
      </c>
      <c r="S86" s="6">
        <v>1</v>
      </c>
    </row>
    <row r="87" spans="1:19" x14ac:dyDescent="0.2">
      <c r="A87" t="s">
        <v>32</v>
      </c>
      <c r="C87" s="27">
        <v>40725.421000000002</v>
      </c>
      <c r="D87" s="27"/>
      <c r="E87">
        <f t="shared" si="14"/>
        <v>-36.218043934877748</v>
      </c>
      <c r="F87">
        <f t="shared" si="15"/>
        <v>-36</v>
      </c>
      <c r="O87">
        <f>+C$11+C$12*F87</f>
        <v>7.6866031517022161E-3</v>
      </c>
      <c r="Q87" s="2">
        <f t="shared" si="16"/>
        <v>25706.921000000002</v>
      </c>
      <c r="R87" s="10">
        <v>-0.15838959999382496</v>
      </c>
    </row>
    <row r="88" spans="1:19" x14ac:dyDescent="0.2">
      <c r="A88" t="s">
        <v>29</v>
      </c>
      <c r="B88" s="6"/>
      <c r="C88" s="27">
        <v>40725.421000000002</v>
      </c>
      <c r="D88" s="27"/>
      <c r="E88">
        <f t="shared" si="14"/>
        <v>-36.218043934877748</v>
      </c>
      <c r="F88">
        <f t="shared" si="15"/>
        <v>-36</v>
      </c>
      <c r="O88">
        <f>+C$11+C$12*F88</f>
        <v>7.6866031517022161E-3</v>
      </c>
      <c r="Q88" s="2">
        <f t="shared" si="16"/>
        <v>25706.921000000002</v>
      </c>
      <c r="R88" s="10">
        <v>-0.15838959999382496</v>
      </c>
    </row>
    <row r="89" spans="1:19" x14ac:dyDescent="0.2">
      <c r="A89" s="15" t="s">
        <v>35</v>
      </c>
      <c r="C89" s="27">
        <v>40740.834300000002</v>
      </c>
      <c r="D89" s="27"/>
      <c r="E89">
        <f t="shared" si="14"/>
        <v>-14.999626933161966</v>
      </c>
      <c r="F89">
        <f t="shared" si="15"/>
        <v>-15</v>
      </c>
      <c r="G89">
        <f>+C89-(C$7+F89*C$8)</f>
        <v>2.7100000443169847E-4</v>
      </c>
      <c r="I89">
        <f>G89</f>
        <v>2.7100000443169847E-4</v>
      </c>
      <c r="O89">
        <f>+C$11+C$12*F89</f>
        <v>7.6934584721422786E-3</v>
      </c>
      <c r="Q89" s="2">
        <f t="shared" si="16"/>
        <v>25722.334300000002</v>
      </c>
      <c r="S89" s="6">
        <v>0.1</v>
      </c>
    </row>
    <row r="90" spans="1:19" ht="12.75" customHeight="1" x14ac:dyDescent="0.2">
      <c r="A90" s="15" t="s">
        <v>739</v>
      </c>
      <c r="B90" s="6"/>
      <c r="C90" s="27">
        <v>40748.7785</v>
      </c>
      <c r="D90" s="27"/>
      <c r="E90">
        <f t="shared" si="14"/>
        <v>-4.0633998860670406</v>
      </c>
      <c r="F90">
        <f t="shared" si="15"/>
        <v>-4</v>
      </c>
      <c r="J90">
        <f>G90</f>
        <v>0</v>
      </c>
      <c r="L90" t="s">
        <v>94</v>
      </c>
      <c r="O90">
        <f>+C$11+C$12*F90</f>
        <v>7.6970493542775492E-3</v>
      </c>
      <c r="Q90" s="2">
        <f t="shared" si="16"/>
        <v>25730.2785</v>
      </c>
      <c r="R90" s="10">
        <v>-4.6054399994318374E-2</v>
      </c>
    </row>
    <row r="91" spans="1:19" ht="12.75" customHeight="1" x14ac:dyDescent="0.2">
      <c r="A91" s="10" t="s">
        <v>740</v>
      </c>
      <c r="B91" s="22" t="s">
        <v>70</v>
      </c>
      <c r="C91" s="62">
        <v>40748.825100000002</v>
      </c>
      <c r="D91" s="10" t="s">
        <v>94</v>
      </c>
      <c r="E91">
        <f t="shared" si="14"/>
        <v>-3.9992489104608069</v>
      </c>
      <c r="F91">
        <f t="shared" si="15"/>
        <v>-4</v>
      </c>
      <c r="G91" s="58">
        <f>+C91-(C$7+F91*C$8)</f>
        <v>5.4560000717174262E-4</v>
      </c>
      <c r="J91">
        <f>G91</f>
        <v>5.4560000717174262E-4</v>
      </c>
      <c r="L91" t="s">
        <v>94</v>
      </c>
      <c r="O91">
        <f>G91</f>
        <v>5.4560000717174262E-4</v>
      </c>
      <c r="P91">
        <f>+$D$11+$D$12*$F91</f>
        <v>6.1123877352902399E-4</v>
      </c>
      <c r="Q91" s="2">
        <f t="shared" si="16"/>
        <v>25730.325100000002</v>
      </c>
      <c r="S91" s="6">
        <v>1</v>
      </c>
    </row>
    <row r="92" spans="1:19" ht="12.75" customHeight="1" x14ac:dyDescent="0.2">
      <c r="A92" s="15" t="s">
        <v>739</v>
      </c>
      <c r="B92" s="6" t="s">
        <v>64</v>
      </c>
      <c r="C92" s="27">
        <v>40749.190900000001</v>
      </c>
      <c r="D92" s="27"/>
      <c r="E92">
        <f t="shared" si="14"/>
        <v>-3.4956775182723296</v>
      </c>
      <c r="F92">
        <f t="shared" si="15"/>
        <v>-3.5</v>
      </c>
      <c r="G92">
        <f>+C92-(C$7+F92*C$8)</f>
        <v>3.1398999999510124E-3</v>
      </c>
      <c r="J92">
        <f>G92</f>
        <v>3.1398999999510124E-3</v>
      </c>
      <c r="L92" t="s">
        <v>94</v>
      </c>
      <c r="O92">
        <f>+C$11+C$12*F92</f>
        <v>7.6972125761927889E-3</v>
      </c>
      <c r="Q92" s="2">
        <f t="shared" si="16"/>
        <v>25730.690900000001</v>
      </c>
      <c r="S92" s="6">
        <v>1</v>
      </c>
    </row>
    <row r="93" spans="1:19" x14ac:dyDescent="0.2">
      <c r="A93" s="10" t="s">
        <v>740</v>
      </c>
      <c r="B93" s="22" t="s">
        <v>64</v>
      </c>
      <c r="C93" s="62">
        <v>40749.192000000003</v>
      </c>
      <c r="D93" s="10" t="s">
        <v>94</v>
      </c>
      <c r="E93">
        <f t="shared" si="14"/>
        <v>-3.4941632248549692</v>
      </c>
      <c r="F93">
        <f t="shared" si="15"/>
        <v>-3.5</v>
      </c>
      <c r="G93" s="58">
        <f>+C93-(C$7+F93*C$8)</f>
        <v>4.2399000012665056E-3</v>
      </c>
      <c r="J93">
        <f>G93</f>
        <v>4.2399000012665056E-3</v>
      </c>
      <c r="L93" t="s">
        <v>94</v>
      </c>
      <c r="O93">
        <f>G93</f>
        <v>4.2399000012665056E-3</v>
      </c>
      <c r="P93">
        <f>+$D$11+$D$12*$F93</f>
        <v>6.1096105559026658E-4</v>
      </c>
      <c r="Q93" s="2">
        <f t="shared" si="16"/>
        <v>25730.692000000003</v>
      </c>
      <c r="S93" s="6">
        <v>1</v>
      </c>
    </row>
    <row r="94" spans="1:19" x14ac:dyDescent="0.2">
      <c r="A94" s="15" t="s">
        <v>16</v>
      </c>
      <c r="C94" s="27">
        <v>40751.730199999998</v>
      </c>
      <c r="D94" s="27" t="s">
        <v>18</v>
      </c>
      <c r="E94">
        <f t="shared" si="14"/>
        <v>0</v>
      </c>
      <c r="F94">
        <f t="shared" si="15"/>
        <v>0</v>
      </c>
      <c r="G94">
        <f>+C94-(C$7+F94*C$8)</f>
        <v>0</v>
      </c>
      <c r="O94">
        <f t="shared" ref="O94:O125" si="17">+C$11+C$12*F94</f>
        <v>7.6983551295994662E-3</v>
      </c>
      <c r="Q94" s="2">
        <f t="shared" si="16"/>
        <v>25733.230199999998</v>
      </c>
    </row>
    <row r="95" spans="1:19" x14ac:dyDescent="0.2">
      <c r="A95" s="16" t="s">
        <v>50</v>
      </c>
      <c r="B95" s="14"/>
      <c r="C95" s="25">
        <v>40780.404399999999</v>
      </c>
      <c r="D95" s="25">
        <v>2.0000000000000001E-4</v>
      </c>
      <c r="E95">
        <f t="shared" si="14"/>
        <v>39.473774778316105</v>
      </c>
      <c r="F95">
        <f t="shared" si="15"/>
        <v>39.5</v>
      </c>
      <c r="J95">
        <f>G95</f>
        <v>0</v>
      </c>
      <c r="L95" t="s">
        <v>94</v>
      </c>
      <c r="O95">
        <f t="shared" si="17"/>
        <v>7.7112496609033935E-3</v>
      </c>
      <c r="Q95" s="2">
        <f t="shared" si="16"/>
        <v>25761.904399999999</v>
      </c>
      <c r="R95" s="10">
        <v>-1.9050299997616094E-2</v>
      </c>
    </row>
    <row r="96" spans="1:19" x14ac:dyDescent="0.2">
      <c r="A96" s="16" t="s">
        <v>50</v>
      </c>
      <c r="B96" s="14"/>
      <c r="C96" s="25">
        <v>40783.310899999997</v>
      </c>
      <c r="D96" s="25">
        <v>1E-3</v>
      </c>
      <c r="E96">
        <f t="shared" si="14"/>
        <v>43.474950971307187</v>
      </c>
      <c r="F96">
        <f t="shared" si="15"/>
        <v>43.5</v>
      </c>
      <c r="J96">
        <f>G96</f>
        <v>0</v>
      </c>
      <c r="L96" t="s">
        <v>94</v>
      </c>
      <c r="O96">
        <f t="shared" si="17"/>
        <v>7.7125554362253096E-3</v>
      </c>
      <c r="Q96" s="2">
        <f t="shared" si="16"/>
        <v>25764.810899999997</v>
      </c>
      <c r="R96" s="10">
        <v>-1.8195900003775023E-2</v>
      </c>
    </row>
    <row r="97" spans="1:19" x14ac:dyDescent="0.2">
      <c r="A97" s="16" t="s">
        <v>75</v>
      </c>
      <c r="B97" s="14"/>
      <c r="C97" s="25">
        <v>41445.453099999999</v>
      </c>
      <c r="D97" s="25" t="s">
        <v>76</v>
      </c>
      <c r="E97">
        <f t="shared" si="14"/>
        <v>955.0000178961958</v>
      </c>
      <c r="F97">
        <f t="shared" si="15"/>
        <v>955</v>
      </c>
      <c r="G97">
        <f t="shared" ref="G97:G128" si="18">+C97-(C$7+F97*C$8)</f>
        <v>1.2999997125007212E-5</v>
      </c>
      <c r="J97">
        <f>G97</f>
        <v>1.2999997125007212E-5</v>
      </c>
      <c r="L97" t="s">
        <v>94</v>
      </c>
      <c r="O97">
        <f t="shared" si="17"/>
        <v>8.0101089877070673E-3</v>
      </c>
      <c r="Q97" s="2">
        <f t="shared" si="16"/>
        <v>26426.953099999999</v>
      </c>
      <c r="S97" s="6">
        <v>1</v>
      </c>
    </row>
    <row r="98" spans="1:19" x14ac:dyDescent="0.2">
      <c r="A98" s="16" t="s">
        <v>75</v>
      </c>
      <c r="B98" s="14"/>
      <c r="C98" s="25">
        <v>41464.340499999998</v>
      </c>
      <c r="D98" s="25" t="s">
        <v>76</v>
      </c>
      <c r="E98">
        <f t="shared" si="14"/>
        <v>981.00098649332904</v>
      </c>
      <c r="F98">
        <f t="shared" si="15"/>
        <v>981</v>
      </c>
      <c r="G98">
        <f t="shared" si="18"/>
        <v>7.1659999957773834E-4</v>
      </c>
      <c r="J98">
        <f>G98</f>
        <v>7.1659999957773834E-4</v>
      </c>
      <c r="L98" t="s">
        <v>94</v>
      </c>
      <c r="O98">
        <f t="shared" si="17"/>
        <v>8.0185965272995263E-3</v>
      </c>
      <c r="Q98" s="2">
        <f t="shared" si="16"/>
        <v>26445.840499999998</v>
      </c>
      <c r="S98" s="6">
        <v>1</v>
      </c>
    </row>
    <row r="99" spans="1:19" x14ac:dyDescent="0.2">
      <c r="A99" s="16" t="s">
        <v>75</v>
      </c>
      <c r="B99" s="14"/>
      <c r="C99" s="25">
        <v>41469.425499999998</v>
      </c>
      <c r="D99" s="25" t="s">
        <v>76</v>
      </c>
      <c r="E99">
        <f t="shared" si="14"/>
        <v>988.0011519642992</v>
      </c>
      <c r="F99">
        <f t="shared" si="15"/>
        <v>988</v>
      </c>
      <c r="G99">
        <f t="shared" si="18"/>
        <v>8.3679999806918204E-4</v>
      </c>
      <c r="J99">
        <f>G99</f>
        <v>8.3679999806918204E-4</v>
      </c>
      <c r="L99" t="s">
        <v>94</v>
      </c>
      <c r="O99">
        <f t="shared" si="17"/>
        <v>8.0208816341128808E-3</v>
      </c>
      <c r="Q99" s="2">
        <f t="shared" si="16"/>
        <v>26450.925499999998</v>
      </c>
      <c r="S99" s="6">
        <v>1</v>
      </c>
    </row>
    <row r="100" spans="1:19" x14ac:dyDescent="0.2">
      <c r="A100" s="15" t="s">
        <v>37</v>
      </c>
      <c r="C100" s="59">
        <v>41918.351000000002</v>
      </c>
      <c r="D100" s="27"/>
      <c r="E100">
        <f t="shared" si="14"/>
        <v>1606.0056326208594</v>
      </c>
      <c r="F100">
        <f t="shared" si="15"/>
        <v>1606</v>
      </c>
      <c r="G100">
        <f t="shared" si="18"/>
        <v>4.0916000070865266E-3</v>
      </c>
      <c r="I100">
        <f>G100</f>
        <v>4.0916000070865266E-3</v>
      </c>
      <c r="O100">
        <f t="shared" si="17"/>
        <v>8.2226239213490041E-3</v>
      </c>
      <c r="Q100" s="2">
        <f t="shared" si="16"/>
        <v>26899.851000000002</v>
      </c>
      <c r="S100" s="6">
        <v>0.1</v>
      </c>
    </row>
    <row r="101" spans="1:19" x14ac:dyDescent="0.2">
      <c r="A101" s="15" t="s">
        <v>38</v>
      </c>
      <c r="C101" s="27">
        <v>42202.38</v>
      </c>
      <c r="D101" s="27"/>
      <c r="E101">
        <f t="shared" si="14"/>
        <v>1997.0085821891</v>
      </c>
      <c r="F101">
        <f t="shared" si="15"/>
        <v>1997</v>
      </c>
      <c r="G101">
        <f t="shared" si="18"/>
        <v>6.2342000019270927E-3</v>
      </c>
      <c r="I101">
        <f>G101</f>
        <v>6.2342000019270927E-3</v>
      </c>
      <c r="O101">
        <f t="shared" si="17"/>
        <v>8.3502634590663562E-3</v>
      </c>
      <c r="Q101" s="2">
        <f t="shared" si="16"/>
        <v>27183.879999999997</v>
      </c>
      <c r="S101" s="6">
        <v>0.1</v>
      </c>
    </row>
    <row r="102" spans="1:19" x14ac:dyDescent="0.2">
      <c r="A102" s="15" t="s">
        <v>38</v>
      </c>
      <c r="C102" s="27">
        <v>42223.440999999999</v>
      </c>
      <c r="D102" s="27"/>
      <c r="E102">
        <f t="shared" si="14"/>
        <v>2026.0017945753614</v>
      </c>
      <c r="F102">
        <f t="shared" si="15"/>
        <v>2026</v>
      </c>
      <c r="G102">
        <f t="shared" si="18"/>
        <v>1.3036000018473715E-3</v>
      </c>
      <c r="I102">
        <f>G102</f>
        <v>1.3036000018473715E-3</v>
      </c>
      <c r="O102">
        <f t="shared" si="17"/>
        <v>8.3597303301502536E-3</v>
      </c>
      <c r="Q102" s="2">
        <f t="shared" si="16"/>
        <v>27204.940999999999</v>
      </c>
      <c r="S102" s="6">
        <v>0.1</v>
      </c>
    </row>
    <row r="103" spans="1:19" x14ac:dyDescent="0.2">
      <c r="A103" s="15" t="s">
        <v>38</v>
      </c>
      <c r="C103" s="27">
        <v>42255.406999999999</v>
      </c>
      <c r="D103" s="27"/>
      <c r="E103">
        <f t="shared" si="14"/>
        <v>2070.0071612312267</v>
      </c>
      <c r="F103">
        <f t="shared" si="15"/>
        <v>2070</v>
      </c>
      <c r="G103">
        <f t="shared" si="18"/>
        <v>5.2020000002812594E-3</v>
      </c>
      <c r="I103">
        <f>G103</f>
        <v>5.2020000002812594E-3</v>
      </c>
      <c r="O103">
        <f t="shared" si="17"/>
        <v>8.3740938586913359E-3</v>
      </c>
      <c r="Q103" s="2">
        <f t="shared" si="16"/>
        <v>27236.906999999999</v>
      </c>
      <c r="S103" s="6">
        <v>0.1</v>
      </c>
    </row>
    <row r="104" spans="1:19" x14ac:dyDescent="0.2">
      <c r="A104" s="15" t="s">
        <v>39</v>
      </c>
      <c r="C104" s="27">
        <v>42571.394</v>
      </c>
      <c r="D104" s="27"/>
      <c r="E104">
        <f t="shared" si="14"/>
        <v>2505.0044644123177</v>
      </c>
      <c r="F104">
        <f t="shared" si="15"/>
        <v>2505</v>
      </c>
      <c r="G104">
        <f t="shared" si="18"/>
        <v>3.2429999992018566E-3</v>
      </c>
      <c r="I104">
        <f>G104</f>
        <v>3.2429999992018566E-3</v>
      </c>
      <c r="O104">
        <f t="shared" si="17"/>
        <v>8.5160969249497721E-3</v>
      </c>
      <c r="Q104" s="2">
        <f t="shared" si="16"/>
        <v>27552.894</v>
      </c>
      <c r="S104" s="6">
        <v>0.1</v>
      </c>
    </row>
    <row r="105" spans="1:19" x14ac:dyDescent="0.2">
      <c r="A105" s="15" t="s">
        <v>40</v>
      </c>
      <c r="C105" s="27">
        <v>42908.445500000002</v>
      </c>
      <c r="D105" s="27"/>
      <c r="E105">
        <f t="shared" si="14"/>
        <v>2968.999798185991</v>
      </c>
      <c r="F105">
        <f t="shared" si="15"/>
        <v>2969</v>
      </c>
      <c r="G105">
        <f t="shared" si="18"/>
        <v>-1.4659999578725547E-4</v>
      </c>
      <c r="J105">
        <f>G105</f>
        <v>-1.4659999578725547E-4</v>
      </c>
      <c r="L105" t="s">
        <v>94</v>
      </c>
      <c r="O105">
        <f t="shared" si="17"/>
        <v>8.6675668622921039E-3</v>
      </c>
      <c r="Q105" s="2">
        <f t="shared" si="16"/>
        <v>27889.945500000002</v>
      </c>
      <c r="S105" s="6">
        <v>1</v>
      </c>
    </row>
    <row r="106" spans="1:19" x14ac:dyDescent="0.2">
      <c r="A106" s="15" t="s">
        <v>42</v>
      </c>
      <c r="C106" s="27">
        <v>43260.752</v>
      </c>
      <c r="D106" s="27"/>
      <c r="E106">
        <f t="shared" si="14"/>
        <v>3453.9956283725751</v>
      </c>
      <c r="F106">
        <f t="shared" si="15"/>
        <v>3454</v>
      </c>
      <c r="G106">
        <f t="shared" si="18"/>
        <v>-3.1755999953020364E-3</v>
      </c>
      <c r="I106">
        <f>G106</f>
        <v>-3.1755999953020364E-3</v>
      </c>
      <c r="O106">
        <f t="shared" si="17"/>
        <v>8.8258921200744991E-3</v>
      </c>
      <c r="Q106" s="2">
        <f t="shared" si="16"/>
        <v>28242.252</v>
      </c>
      <c r="S106" s="6">
        <v>0.1</v>
      </c>
    </row>
    <row r="107" spans="1:19" x14ac:dyDescent="0.2">
      <c r="A107" s="15" t="s">
        <v>42</v>
      </c>
      <c r="C107" s="27">
        <v>43260.767</v>
      </c>
      <c r="D107" s="27"/>
      <c r="E107">
        <f t="shared" si="14"/>
        <v>3454.0162778282411</v>
      </c>
      <c r="F107">
        <f t="shared" si="15"/>
        <v>3454</v>
      </c>
      <c r="G107">
        <f t="shared" si="18"/>
        <v>1.1824400004115887E-2</v>
      </c>
      <c r="I107">
        <f>G107</f>
        <v>1.1824400004115887E-2</v>
      </c>
      <c r="O107">
        <f t="shared" si="17"/>
        <v>8.8258921200744991E-3</v>
      </c>
      <c r="Q107" s="2">
        <f t="shared" si="16"/>
        <v>28242.267</v>
      </c>
      <c r="S107" s="6">
        <v>0.1</v>
      </c>
    </row>
    <row r="108" spans="1:19" x14ac:dyDescent="0.2">
      <c r="A108" s="15" t="s">
        <v>42</v>
      </c>
      <c r="C108" s="27">
        <v>43281.811999999998</v>
      </c>
      <c r="D108" s="27"/>
      <c r="E108">
        <f t="shared" si="14"/>
        <v>3482.9874641284537</v>
      </c>
      <c r="F108">
        <f t="shared" si="15"/>
        <v>3483</v>
      </c>
      <c r="G108">
        <f t="shared" si="18"/>
        <v>-9.1061999992234632E-3</v>
      </c>
      <c r="I108">
        <f>G108</f>
        <v>-9.1061999992234632E-3</v>
      </c>
      <c r="O108">
        <f t="shared" si="17"/>
        <v>8.8353589911583947E-3</v>
      </c>
      <c r="Q108" s="2">
        <f t="shared" si="16"/>
        <v>28263.311999999998</v>
      </c>
      <c r="S108" s="6">
        <v>0.1</v>
      </c>
    </row>
    <row r="109" spans="1:19" x14ac:dyDescent="0.2">
      <c r="A109" s="15" t="s">
        <v>42</v>
      </c>
      <c r="C109" s="27">
        <v>43701.682000000001</v>
      </c>
      <c r="D109" s="27"/>
      <c r="E109">
        <f t="shared" si="14"/>
        <v>4060.993260843652</v>
      </c>
      <c r="F109">
        <f t="shared" si="15"/>
        <v>4061</v>
      </c>
      <c r="G109">
        <f t="shared" si="18"/>
        <v>-4.8953999939840287E-3</v>
      </c>
      <c r="I109">
        <f>G109</f>
        <v>-4.8953999939840287E-3</v>
      </c>
      <c r="O109">
        <f t="shared" si="17"/>
        <v>9.0240435251753518E-3</v>
      </c>
      <c r="Q109" s="2">
        <f t="shared" si="16"/>
        <v>28683.182000000001</v>
      </c>
      <c r="S109" s="6">
        <v>0.1</v>
      </c>
    </row>
    <row r="110" spans="1:19" x14ac:dyDescent="0.2">
      <c r="A110" s="15" t="s">
        <v>45</v>
      </c>
      <c r="C110" s="27">
        <v>44010.41</v>
      </c>
      <c r="D110" s="27"/>
      <c r="E110">
        <f t="shared" si="14"/>
        <v>4485.9976041124974</v>
      </c>
      <c r="F110">
        <f t="shared" si="15"/>
        <v>4486</v>
      </c>
      <c r="G110">
        <f t="shared" si="18"/>
        <v>-1.7403999954694882E-3</v>
      </c>
      <c r="J110">
        <f>G110</f>
        <v>-1.7403999954694882E-3</v>
      </c>
      <c r="L110" t="s">
        <v>94</v>
      </c>
      <c r="O110">
        <f t="shared" si="17"/>
        <v>9.1627821531289969E-3</v>
      </c>
      <c r="Q110" s="2">
        <f t="shared" si="16"/>
        <v>28991.910000000003</v>
      </c>
      <c r="S110" s="6">
        <v>1</v>
      </c>
    </row>
    <row r="111" spans="1:19" x14ac:dyDescent="0.2">
      <c r="A111" s="15" t="s">
        <v>42</v>
      </c>
      <c r="C111" s="27">
        <v>44022.754999999997</v>
      </c>
      <c r="D111" s="27"/>
      <c r="E111">
        <f t="shared" si="14"/>
        <v>4502.9921061260866</v>
      </c>
      <c r="F111">
        <f t="shared" si="15"/>
        <v>4503</v>
      </c>
      <c r="G111">
        <f t="shared" si="18"/>
        <v>-5.7342000000062399E-3</v>
      </c>
      <c r="I111">
        <f t="shared" ref="I111:I120" si="19">G111</f>
        <v>-5.7342000000062399E-3</v>
      </c>
      <c r="O111">
        <f t="shared" si="17"/>
        <v>9.1683316982471424E-3</v>
      </c>
      <c r="Q111" s="2">
        <f t="shared" si="16"/>
        <v>29004.254999999997</v>
      </c>
      <c r="S111" s="6">
        <v>0.1</v>
      </c>
    </row>
    <row r="112" spans="1:19" x14ac:dyDescent="0.2">
      <c r="A112" s="15" t="s">
        <v>42</v>
      </c>
      <c r="C112" s="27">
        <v>44038.748</v>
      </c>
      <c r="D112" s="27"/>
      <c r="E112">
        <f t="shared" si="14"/>
        <v>4525.0085557577995</v>
      </c>
      <c r="F112">
        <f t="shared" si="15"/>
        <v>4525</v>
      </c>
      <c r="G112">
        <f t="shared" si="18"/>
        <v>6.2150000012479722E-3</v>
      </c>
      <c r="I112">
        <f t="shared" si="19"/>
        <v>6.2150000012479722E-3</v>
      </c>
      <c r="O112">
        <f t="shared" si="17"/>
        <v>9.1755134625176836E-3</v>
      </c>
      <c r="Q112" s="2">
        <f t="shared" si="16"/>
        <v>29020.248</v>
      </c>
      <c r="S112" s="6">
        <v>0.1</v>
      </c>
    </row>
    <row r="113" spans="1:19" x14ac:dyDescent="0.2">
      <c r="A113" s="15" t="s">
        <v>46</v>
      </c>
      <c r="C113" s="27">
        <v>44371.423000000003</v>
      </c>
      <c r="D113" s="27"/>
      <c r="E113">
        <f t="shared" si="14"/>
        <v>4982.979066683155</v>
      </c>
      <c r="F113">
        <f t="shared" si="15"/>
        <v>4983</v>
      </c>
      <c r="G113">
        <f t="shared" si="18"/>
        <v>-1.5206199997919612E-2</v>
      </c>
      <c r="I113">
        <f t="shared" si="19"/>
        <v>-1.5206199997919612E-2</v>
      </c>
      <c r="O113">
        <f t="shared" si="17"/>
        <v>9.3250247368771404E-3</v>
      </c>
      <c r="Q113" s="2">
        <f t="shared" si="16"/>
        <v>29352.923000000003</v>
      </c>
      <c r="S113" s="6">
        <v>0.1</v>
      </c>
    </row>
    <row r="114" spans="1:19" x14ac:dyDescent="0.2">
      <c r="A114" s="15" t="s">
        <v>47</v>
      </c>
      <c r="C114" s="27">
        <v>44371.438999999998</v>
      </c>
      <c r="D114" s="27"/>
      <c r="E114">
        <f t="shared" si="14"/>
        <v>4983.0010927691937</v>
      </c>
      <c r="F114">
        <f t="shared" si="15"/>
        <v>4983</v>
      </c>
      <c r="G114">
        <f t="shared" si="18"/>
        <v>7.9379999806405976E-4</v>
      </c>
      <c r="I114">
        <f t="shared" si="19"/>
        <v>7.9379999806405976E-4</v>
      </c>
      <c r="O114">
        <f t="shared" si="17"/>
        <v>9.3250247368771404E-3</v>
      </c>
      <c r="Q114" s="2">
        <f t="shared" si="16"/>
        <v>29352.938999999998</v>
      </c>
      <c r="S114" s="6">
        <v>0.1</v>
      </c>
    </row>
    <row r="115" spans="1:19" x14ac:dyDescent="0.2">
      <c r="A115" s="15" t="s">
        <v>42</v>
      </c>
      <c r="C115" s="27">
        <v>44399.766000000003</v>
      </c>
      <c r="D115" s="27"/>
      <c r="E115">
        <f t="shared" si="14"/>
        <v>5021.9969014803528</v>
      </c>
      <c r="F115">
        <f t="shared" si="15"/>
        <v>5022</v>
      </c>
      <c r="G115">
        <f t="shared" si="18"/>
        <v>-2.2507999965455383E-3</v>
      </c>
      <c r="I115">
        <f t="shared" si="19"/>
        <v>-2.2507999965455383E-3</v>
      </c>
      <c r="O115">
        <f t="shared" si="17"/>
        <v>9.3377560462658288E-3</v>
      </c>
      <c r="Q115" s="2">
        <f t="shared" si="16"/>
        <v>29381.266000000003</v>
      </c>
      <c r="S115" s="6">
        <v>0.1</v>
      </c>
    </row>
    <row r="116" spans="1:19" x14ac:dyDescent="0.2">
      <c r="A116" s="15" t="s">
        <v>42</v>
      </c>
      <c r="C116" s="27">
        <v>44402.665999999997</v>
      </c>
      <c r="D116" s="27"/>
      <c r="E116">
        <f t="shared" si="14"/>
        <v>5025.9891295758835</v>
      </c>
      <c r="F116">
        <f t="shared" si="15"/>
        <v>5026</v>
      </c>
      <c r="G116">
        <f t="shared" si="18"/>
        <v>-7.8963999985717237E-3</v>
      </c>
      <c r="I116">
        <f t="shared" si="19"/>
        <v>-7.8963999985717237E-3</v>
      </c>
      <c r="O116">
        <f t="shared" si="17"/>
        <v>9.3390618215877449E-3</v>
      </c>
      <c r="Q116" s="2">
        <f t="shared" si="16"/>
        <v>29384.165999999997</v>
      </c>
      <c r="S116" s="6">
        <v>0.1</v>
      </c>
    </row>
    <row r="117" spans="1:19" x14ac:dyDescent="0.2">
      <c r="A117" s="15" t="s">
        <v>42</v>
      </c>
      <c r="C117" s="27">
        <v>44431.724000000002</v>
      </c>
      <c r="D117" s="27"/>
      <c r="E117">
        <f t="shared" ref="E117:E148" si="20">+(C117-C$7)/C$8</f>
        <v>5065.9912550931931</v>
      </c>
      <c r="F117">
        <f t="shared" ref="F117:F148" si="21">ROUND(2*E117,0)/2</f>
        <v>5066</v>
      </c>
      <c r="G117">
        <f t="shared" si="18"/>
        <v>-6.3523999997414649E-3</v>
      </c>
      <c r="I117">
        <f t="shared" si="19"/>
        <v>-6.3523999997414649E-3</v>
      </c>
      <c r="O117">
        <f t="shared" si="17"/>
        <v>9.3521195748069112E-3</v>
      </c>
      <c r="Q117" s="2">
        <f t="shared" ref="Q117:Q148" si="22">+C117-15018.5</f>
        <v>29413.224000000002</v>
      </c>
      <c r="S117" s="6">
        <v>0.1</v>
      </c>
    </row>
    <row r="118" spans="1:19" x14ac:dyDescent="0.2">
      <c r="A118" s="15" t="s">
        <v>42</v>
      </c>
      <c r="C118" s="27">
        <v>44731.718999999997</v>
      </c>
      <c r="D118" s="27"/>
      <c r="E118">
        <f t="shared" si="20"/>
        <v>5478.9734852729443</v>
      </c>
      <c r="F118">
        <f t="shared" si="21"/>
        <v>5479</v>
      </c>
      <c r="G118">
        <f t="shared" si="18"/>
        <v>-1.9260599998233374E-2</v>
      </c>
      <c r="I118">
        <f t="shared" si="19"/>
        <v>-1.9260599998233374E-2</v>
      </c>
      <c r="O118">
        <f t="shared" si="17"/>
        <v>9.4869408767948062E-3</v>
      </c>
      <c r="Q118" s="2">
        <f t="shared" si="22"/>
        <v>29713.218999999997</v>
      </c>
      <c r="S118" s="6">
        <v>0.1</v>
      </c>
    </row>
    <row r="119" spans="1:19" x14ac:dyDescent="0.2">
      <c r="A119" s="15" t="s">
        <v>42</v>
      </c>
      <c r="C119" s="27">
        <v>44731.726000000002</v>
      </c>
      <c r="D119" s="27"/>
      <c r="E119">
        <f t="shared" si="20"/>
        <v>5478.9831216855955</v>
      </c>
      <c r="F119">
        <f t="shared" si="21"/>
        <v>5479</v>
      </c>
      <c r="G119">
        <f t="shared" si="18"/>
        <v>-1.2260599993169308E-2</v>
      </c>
      <c r="I119">
        <f t="shared" si="19"/>
        <v>-1.2260599993169308E-2</v>
      </c>
      <c r="O119">
        <f t="shared" si="17"/>
        <v>9.4869408767948062E-3</v>
      </c>
      <c r="Q119" s="2">
        <f t="shared" si="22"/>
        <v>29713.226000000002</v>
      </c>
      <c r="S119" s="6">
        <v>0.1</v>
      </c>
    </row>
    <row r="120" spans="1:19" x14ac:dyDescent="0.2">
      <c r="A120" s="15" t="s">
        <v>46</v>
      </c>
      <c r="C120" s="27">
        <v>44732.453999999998</v>
      </c>
      <c r="D120" s="27"/>
      <c r="E120">
        <f t="shared" si="20"/>
        <v>5479.9853086006078</v>
      </c>
      <c r="F120">
        <f t="shared" si="21"/>
        <v>5480</v>
      </c>
      <c r="G120">
        <f t="shared" si="18"/>
        <v>-1.067200000397861E-2</v>
      </c>
      <c r="I120">
        <f t="shared" si="19"/>
        <v>-1.067200000397861E-2</v>
      </c>
      <c r="O120">
        <f t="shared" si="17"/>
        <v>9.4872673206252856E-3</v>
      </c>
      <c r="Q120" s="2">
        <f t="shared" si="22"/>
        <v>29713.953999999998</v>
      </c>
      <c r="S120" s="6">
        <v>0.1</v>
      </c>
    </row>
    <row r="121" spans="1:19" x14ac:dyDescent="0.2">
      <c r="A121" s="15" t="s">
        <v>50</v>
      </c>
      <c r="C121" s="27">
        <v>44780.404399999999</v>
      </c>
      <c r="D121" s="27"/>
      <c r="E121">
        <f t="shared" si="20"/>
        <v>5545.9952858669358</v>
      </c>
      <c r="F121">
        <f t="shared" si="21"/>
        <v>5546</v>
      </c>
      <c r="G121">
        <f t="shared" si="18"/>
        <v>-3.4243999980390072E-3</v>
      </c>
      <c r="J121">
        <f>G121</f>
        <v>-3.4243999980390072E-3</v>
      </c>
      <c r="L121" t="s">
        <v>94</v>
      </c>
      <c r="O121">
        <f t="shared" si="17"/>
        <v>9.5088126134369108E-3</v>
      </c>
      <c r="Q121" s="2">
        <f t="shared" si="22"/>
        <v>29761.904399999999</v>
      </c>
      <c r="S121" s="6">
        <v>1</v>
      </c>
    </row>
    <row r="122" spans="1:19" x14ac:dyDescent="0.2">
      <c r="A122" s="15" t="s">
        <v>50</v>
      </c>
      <c r="B122" s="6"/>
      <c r="C122" s="27">
        <v>44783.310899999997</v>
      </c>
      <c r="D122" s="27"/>
      <c r="E122">
        <f t="shared" si="20"/>
        <v>5549.9964620599267</v>
      </c>
      <c r="F122">
        <f t="shared" si="21"/>
        <v>5550</v>
      </c>
      <c r="G122">
        <f t="shared" si="18"/>
        <v>-2.5700000041979365E-3</v>
      </c>
      <c r="J122">
        <f>G122</f>
        <v>-2.5700000041979365E-3</v>
      </c>
      <c r="L122" t="s">
        <v>94</v>
      </c>
      <c r="O122">
        <f t="shared" si="17"/>
        <v>9.5101183887588269E-3</v>
      </c>
      <c r="Q122" s="2">
        <f t="shared" si="22"/>
        <v>29764.810899999997</v>
      </c>
      <c r="S122" s="6">
        <v>1</v>
      </c>
    </row>
    <row r="123" spans="1:19" x14ac:dyDescent="0.2">
      <c r="A123" s="15" t="s">
        <v>42</v>
      </c>
      <c r="B123" s="15"/>
      <c r="C123" s="19">
        <v>45193.724000000002</v>
      </c>
      <c r="D123" s="19" t="s">
        <v>51</v>
      </c>
      <c r="E123">
        <f t="shared" si="20"/>
        <v>6114.9836029555754</v>
      </c>
      <c r="F123">
        <f t="shared" si="21"/>
        <v>6115</v>
      </c>
      <c r="G123">
        <f t="shared" si="18"/>
        <v>-1.1910999994142912E-2</v>
      </c>
      <c r="I123">
        <f>G123</f>
        <v>-1.1910999994142912E-2</v>
      </c>
      <c r="O123">
        <f t="shared" si="17"/>
        <v>9.6945591529795545E-3</v>
      </c>
      <c r="Q123" s="2">
        <f t="shared" si="22"/>
        <v>30175.224000000002</v>
      </c>
      <c r="S123" s="6">
        <v>0.1</v>
      </c>
    </row>
    <row r="124" spans="1:19" x14ac:dyDescent="0.2">
      <c r="A124" s="15" t="s">
        <v>42</v>
      </c>
      <c r="B124" s="15"/>
      <c r="C124" s="19">
        <v>45541.684999999998</v>
      </c>
      <c r="D124" s="19"/>
      <c r="E124">
        <f t="shared" si="20"/>
        <v>6593.9972858355459</v>
      </c>
      <c r="F124">
        <f t="shared" si="21"/>
        <v>6594</v>
      </c>
      <c r="G124">
        <f t="shared" si="18"/>
        <v>-1.9716000024345703E-3</v>
      </c>
      <c r="I124">
        <f>G124</f>
        <v>-1.9716000024345703E-3</v>
      </c>
      <c r="O124">
        <f t="shared" si="17"/>
        <v>9.8509257477790747E-3</v>
      </c>
      <c r="Q124" s="2">
        <f t="shared" si="22"/>
        <v>30523.184999999998</v>
      </c>
      <c r="S124" s="6">
        <v>0.1</v>
      </c>
    </row>
    <row r="125" spans="1:19" x14ac:dyDescent="0.2">
      <c r="A125" s="15" t="s">
        <v>52</v>
      </c>
      <c r="B125" s="33"/>
      <c r="C125" s="19">
        <v>45818.449699999997</v>
      </c>
      <c r="D125" s="19"/>
      <c r="E125">
        <f t="shared" si="20"/>
        <v>6974.9999793505431</v>
      </c>
      <c r="F125">
        <f t="shared" si="21"/>
        <v>6975</v>
      </c>
      <c r="G125">
        <f t="shared" si="18"/>
        <v>-1.4999997802078724E-5</v>
      </c>
      <c r="J125">
        <f>G125</f>
        <v>-1.4999997802078724E-5</v>
      </c>
      <c r="L125" t="s">
        <v>94</v>
      </c>
      <c r="O125">
        <f t="shared" si="17"/>
        <v>9.9753008471916357E-3</v>
      </c>
      <c r="Q125" s="2">
        <f t="shared" si="22"/>
        <v>30799.949699999997</v>
      </c>
      <c r="S125" s="6">
        <v>1</v>
      </c>
    </row>
    <row r="126" spans="1:19" x14ac:dyDescent="0.2">
      <c r="A126" s="16" t="s">
        <v>52</v>
      </c>
      <c r="B126" s="36" t="s">
        <v>70</v>
      </c>
      <c r="C126" s="16">
        <v>45818.449699999997</v>
      </c>
      <c r="D126" s="16" t="s">
        <v>94</v>
      </c>
      <c r="E126">
        <f t="shared" si="20"/>
        <v>6974.9999793505431</v>
      </c>
      <c r="F126">
        <f t="shared" si="21"/>
        <v>6975</v>
      </c>
      <c r="G126" s="8">
        <f t="shared" si="18"/>
        <v>-1.4999997802078724E-5</v>
      </c>
      <c r="J126">
        <f>G126</f>
        <v>-1.4999997802078724E-5</v>
      </c>
      <c r="L126" t="s">
        <v>94</v>
      </c>
      <c r="P126">
        <f>+$D$11+$D$12*$F126</f>
        <v>-3.2651482156471042E-3</v>
      </c>
      <c r="Q126" s="2">
        <f t="shared" si="22"/>
        <v>30799.949699999997</v>
      </c>
      <c r="S126" s="6">
        <v>1</v>
      </c>
    </row>
    <row r="127" spans="1:19" x14ac:dyDescent="0.2">
      <c r="A127" s="15" t="s">
        <v>53</v>
      </c>
      <c r="B127" s="15"/>
      <c r="C127" s="19">
        <v>45818.45</v>
      </c>
      <c r="D127" s="19"/>
      <c r="E127">
        <f t="shared" si="20"/>
        <v>6975.0003923396562</v>
      </c>
      <c r="F127">
        <f t="shared" si="21"/>
        <v>6975</v>
      </c>
      <c r="G127">
        <f t="shared" si="18"/>
        <v>2.8500000189524144E-4</v>
      </c>
      <c r="I127">
        <f>G127</f>
        <v>2.8500000189524144E-4</v>
      </c>
      <c r="O127">
        <f t="shared" ref="O127:O145" si="23">+C$11+C$12*F127</f>
        <v>9.9753008471916357E-3</v>
      </c>
      <c r="Q127" s="2">
        <f t="shared" si="22"/>
        <v>30799.949999999997</v>
      </c>
      <c r="S127" s="6">
        <v>0.1</v>
      </c>
    </row>
    <row r="128" spans="1:19" x14ac:dyDescent="0.2">
      <c r="A128" s="15" t="s">
        <v>42</v>
      </c>
      <c r="B128" s="15"/>
      <c r="C128" s="19">
        <v>46210.712</v>
      </c>
      <c r="D128" s="19"/>
      <c r="E128">
        <f t="shared" si="20"/>
        <v>7515.0001775853207</v>
      </c>
      <c r="F128">
        <f t="shared" si="21"/>
        <v>7515</v>
      </c>
      <c r="G128">
        <f t="shared" si="18"/>
        <v>1.2900000001536682E-4</v>
      </c>
      <c r="I128">
        <f>G128</f>
        <v>1.2900000001536682E-4</v>
      </c>
      <c r="O128">
        <f t="shared" si="23"/>
        <v>1.0151580515650384E-2</v>
      </c>
      <c r="Q128" s="2">
        <f t="shared" si="22"/>
        <v>31192.212</v>
      </c>
      <c r="S128" s="6">
        <v>0.1</v>
      </c>
    </row>
    <row r="129" spans="1:19" x14ac:dyDescent="0.2">
      <c r="A129" s="15" t="s">
        <v>55</v>
      </c>
      <c r="B129" s="15"/>
      <c r="C129" s="19">
        <v>46219.427000000003</v>
      </c>
      <c r="D129" s="19"/>
      <c r="E129">
        <f t="shared" si="20"/>
        <v>7526.9975113276096</v>
      </c>
      <c r="F129">
        <f t="shared" si="21"/>
        <v>7527</v>
      </c>
      <c r="G129">
        <f t="shared" ref="G129:G160" si="24">+C129-(C$7+F129*C$8)</f>
        <v>-1.8077999920933507E-3</v>
      </c>
      <c r="I129">
        <f>G129</f>
        <v>-1.8077999920933507E-3</v>
      </c>
      <c r="O129">
        <f t="shared" si="23"/>
        <v>1.0155497841616134E-2</v>
      </c>
      <c r="Q129" s="2">
        <f t="shared" si="22"/>
        <v>31200.927000000003</v>
      </c>
      <c r="S129" s="6">
        <v>0.1</v>
      </c>
    </row>
    <row r="130" spans="1:19" x14ac:dyDescent="0.2">
      <c r="A130" s="15" t="s">
        <v>56</v>
      </c>
      <c r="B130" s="15"/>
      <c r="C130" s="19">
        <v>46219.427100000001</v>
      </c>
      <c r="D130" s="19"/>
      <c r="E130">
        <f t="shared" si="20"/>
        <v>7526.9976489906439</v>
      </c>
      <c r="F130">
        <f t="shared" si="21"/>
        <v>7527</v>
      </c>
      <c r="G130">
        <f t="shared" si="24"/>
        <v>-1.7077999946195632E-3</v>
      </c>
      <c r="J130">
        <f t="shared" ref="J130:J142" si="25">G130</f>
        <v>-1.7077999946195632E-3</v>
      </c>
      <c r="O130">
        <f t="shared" si="23"/>
        <v>1.0155497841616134E-2</v>
      </c>
      <c r="Q130" s="2">
        <f t="shared" si="22"/>
        <v>31200.927100000001</v>
      </c>
      <c r="S130" s="6">
        <v>1</v>
      </c>
    </row>
    <row r="131" spans="1:19" x14ac:dyDescent="0.2">
      <c r="A131" s="15" t="s">
        <v>57</v>
      </c>
      <c r="B131" s="15"/>
      <c r="C131" s="19">
        <v>48733.523999999998</v>
      </c>
      <c r="D131" s="19"/>
      <c r="E131">
        <f t="shared" si="20"/>
        <v>10987.979814193443</v>
      </c>
      <c r="F131">
        <f t="shared" si="21"/>
        <v>10988</v>
      </c>
      <c r="G131">
        <f t="shared" si="24"/>
        <v>-1.4663200003269594E-2</v>
      </c>
      <c r="J131">
        <f t="shared" si="25"/>
        <v>-1.4663200003269594E-2</v>
      </c>
      <c r="O131">
        <f t="shared" si="23"/>
        <v>1.1285319938904522E-2</v>
      </c>
      <c r="Q131" s="2">
        <f t="shared" si="22"/>
        <v>33715.023999999998</v>
      </c>
      <c r="S131" s="6">
        <v>1</v>
      </c>
    </row>
    <row r="132" spans="1:19" x14ac:dyDescent="0.2">
      <c r="A132" s="15" t="s">
        <v>57</v>
      </c>
      <c r="B132" s="15"/>
      <c r="C132" s="19">
        <v>48733.525500000003</v>
      </c>
      <c r="D132" s="19"/>
      <c r="E132">
        <f t="shared" si="20"/>
        <v>10987.981879139017</v>
      </c>
      <c r="F132">
        <f t="shared" si="21"/>
        <v>10988</v>
      </c>
      <c r="G132">
        <f t="shared" si="24"/>
        <v>-1.3163199997507036E-2</v>
      </c>
      <c r="J132">
        <f t="shared" si="25"/>
        <v>-1.3163199997507036E-2</v>
      </c>
      <c r="O132">
        <f t="shared" si="23"/>
        <v>1.1285319938904522E-2</v>
      </c>
      <c r="Q132" s="2">
        <f t="shared" si="22"/>
        <v>33715.025500000003</v>
      </c>
      <c r="S132" s="6">
        <v>1</v>
      </c>
    </row>
    <row r="133" spans="1:19" x14ac:dyDescent="0.2">
      <c r="A133" s="15" t="s">
        <v>57</v>
      </c>
      <c r="B133" s="15"/>
      <c r="C133" s="19">
        <v>48757.496400000004</v>
      </c>
      <c r="D133" s="19"/>
      <c r="E133">
        <f t="shared" si="20"/>
        <v>11020.980948261556</v>
      </c>
      <c r="F133">
        <f t="shared" si="21"/>
        <v>11021</v>
      </c>
      <c r="G133">
        <f t="shared" si="24"/>
        <v>-1.3839399995049462E-2</v>
      </c>
      <c r="J133">
        <f t="shared" si="25"/>
        <v>-1.3839399995049462E-2</v>
      </c>
      <c r="O133">
        <f t="shared" si="23"/>
        <v>1.1296092585310334E-2</v>
      </c>
      <c r="Q133" s="2">
        <f t="shared" si="22"/>
        <v>33738.996400000004</v>
      </c>
      <c r="S133" s="6">
        <v>1</v>
      </c>
    </row>
    <row r="134" spans="1:19" x14ac:dyDescent="0.2">
      <c r="A134" s="15" t="s">
        <v>57</v>
      </c>
      <c r="B134" s="15"/>
      <c r="C134" s="19">
        <v>48757.496500000001</v>
      </c>
      <c r="D134" s="19"/>
      <c r="E134">
        <f t="shared" si="20"/>
        <v>11020.981085924592</v>
      </c>
      <c r="F134">
        <f t="shared" si="21"/>
        <v>11021</v>
      </c>
      <c r="G134">
        <f t="shared" si="24"/>
        <v>-1.3739399997575674E-2</v>
      </c>
      <c r="J134">
        <f t="shared" si="25"/>
        <v>-1.3739399997575674E-2</v>
      </c>
      <c r="O134">
        <f t="shared" si="23"/>
        <v>1.1296092585310334E-2</v>
      </c>
      <c r="Q134" s="2">
        <f t="shared" si="22"/>
        <v>33738.996500000001</v>
      </c>
      <c r="S134" s="6">
        <v>1</v>
      </c>
    </row>
    <row r="135" spans="1:19" x14ac:dyDescent="0.2">
      <c r="A135" s="15" t="s">
        <v>59</v>
      </c>
      <c r="B135" s="15"/>
      <c r="C135" s="19">
        <v>48837.401599999997</v>
      </c>
      <c r="D135" s="19"/>
      <c r="E135">
        <f t="shared" si="20"/>
        <v>11130.980873923509</v>
      </c>
      <c r="F135">
        <f t="shared" si="21"/>
        <v>11131</v>
      </c>
      <c r="G135">
        <f t="shared" si="24"/>
        <v>-1.3893399998778477E-2</v>
      </c>
      <c r="J135">
        <f t="shared" si="25"/>
        <v>-1.3893399998778477E-2</v>
      </c>
      <c r="O135">
        <f t="shared" si="23"/>
        <v>1.1332001406663041E-2</v>
      </c>
      <c r="Q135" s="2">
        <f t="shared" si="22"/>
        <v>33818.901599999997</v>
      </c>
      <c r="S135" s="6">
        <v>1</v>
      </c>
    </row>
    <row r="136" spans="1:19" x14ac:dyDescent="0.2">
      <c r="A136" s="15" t="s">
        <v>59</v>
      </c>
      <c r="B136" s="15"/>
      <c r="C136" s="19">
        <v>48837.4018</v>
      </c>
      <c r="D136" s="19"/>
      <c r="E136">
        <f t="shared" si="20"/>
        <v>11130.981149249586</v>
      </c>
      <c r="F136">
        <f t="shared" si="21"/>
        <v>11131</v>
      </c>
      <c r="G136">
        <f t="shared" si="24"/>
        <v>-1.3693399996554945E-2</v>
      </c>
      <c r="J136">
        <f t="shared" si="25"/>
        <v>-1.3693399996554945E-2</v>
      </c>
      <c r="O136">
        <f t="shared" si="23"/>
        <v>1.1332001406663041E-2</v>
      </c>
      <c r="Q136" s="2">
        <f t="shared" si="22"/>
        <v>33818.9018</v>
      </c>
      <c r="S136" s="6">
        <v>1</v>
      </c>
    </row>
    <row r="137" spans="1:19" x14ac:dyDescent="0.2">
      <c r="A137" s="15" t="s">
        <v>60</v>
      </c>
      <c r="B137" s="15"/>
      <c r="C137" s="19">
        <v>49399.643300000003</v>
      </c>
      <c r="D137" s="19"/>
      <c r="E137">
        <f t="shared" si="20"/>
        <v>11904.979877793774</v>
      </c>
      <c r="F137">
        <f t="shared" si="21"/>
        <v>11905</v>
      </c>
      <c r="G137">
        <f t="shared" si="24"/>
        <v>-1.4616999993450008E-2</v>
      </c>
      <c r="J137">
        <f t="shared" si="25"/>
        <v>-1.4616999993450008E-2</v>
      </c>
      <c r="O137">
        <f t="shared" si="23"/>
        <v>1.1584668931453915E-2</v>
      </c>
      <c r="Q137" s="2">
        <f t="shared" si="22"/>
        <v>34381.143300000003</v>
      </c>
      <c r="S137" s="6">
        <v>1</v>
      </c>
    </row>
    <row r="138" spans="1:19" x14ac:dyDescent="0.2">
      <c r="A138" s="15" t="s">
        <v>60</v>
      </c>
      <c r="B138" s="15"/>
      <c r="C138" s="19">
        <v>49399.643400000001</v>
      </c>
      <c r="D138" s="19"/>
      <c r="E138">
        <f t="shared" si="20"/>
        <v>11904.980015456809</v>
      </c>
      <c r="F138">
        <f t="shared" si="21"/>
        <v>11905</v>
      </c>
      <c r="G138">
        <f t="shared" si="24"/>
        <v>-1.4516999995976221E-2</v>
      </c>
      <c r="J138">
        <f t="shared" si="25"/>
        <v>-1.4516999995976221E-2</v>
      </c>
      <c r="O138">
        <f t="shared" si="23"/>
        <v>1.1584668931453915E-2</v>
      </c>
      <c r="Q138" s="2">
        <f t="shared" si="22"/>
        <v>34381.143400000001</v>
      </c>
      <c r="S138" s="6">
        <v>1</v>
      </c>
    </row>
    <row r="139" spans="1:19" x14ac:dyDescent="0.2">
      <c r="A139" s="15" t="s">
        <v>60</v>
      </c>
      <c r="B139" s="15"/>
      <c r="C139" s="19">
        <v>49498.434600000001</v>
      </c>
      <c r="D139" s="19"/>
      <c r="E139">
        <f t="shared" si="20"/>
        <v>12040.978982433373</v>
      </c>
      <c r="F139">
        <f t="shared" si="21"/>
        <v>12041</v>
      </c>
      <c r="G139">
        <f t="shared" si="24"/>
        <v>-1.5267399998265319E-2</v>
      </c>
      <c r="J139">
        <f t="shared" si="25"/>
        <v>-1.5267399998265319E-2</v>
      </c>
      <c r="O139">
        <f t="shared" si="23"/>
        <v>1.1629065292399082E-2</v>
      </c>
      <c r="Q139" s="2">
        <f t="shared" si="22"/>
        <v>34479.934600000001</v>
      </c>
      <c r="S139" s="6">
        <v>1</v>
      </c>
    </row>
    <row r="140" spans="1:19" x14ac:dyDescent="0.2">
      <c r="A140" s="15" t="s">
        <v>60</v>
      </c>
      <c r="B140" s="15"/>
      <c r="C140" s="19">
        <v>49498.435100000002</v>
      </c>
      <c r="D140" s="19"/>
      <c r="E140">
        <f t="shared" si="20"/>
        <v>12040.979670748564</v>
      </c>
      <c r="F140">
        <f t="shared" si="21"/>
        <v>12041</v>
      </c>
      <c r="G140">
        <f t="shared" si="24"/>
        <v>-1.4767399996344466E-2</v>
      </c>
      <c r="J140">
        <f t="shared" si="25"/>
        <v>-1.4767399996344466E-2</v>
      </c>
      <c r="O140">
        <f t="shared" si="23"/>
        <v>1.1629065292399082E-2</v>
      </c>
      <c r="Q140" s="2">
        <f t="shared" si="22"/>
        <v>34479.935100000002</v>
      </c>
      <c r="S140" s="6">
        <v>1</v>
      </c>
    </row>
    <row r="141" spans="1:19" x14ac:dyDescent="0.2">
      <c r="A141" s="17" t="s">
        <v>61</v>
      </c>
      <c r="B141" s="38"/>
      <c r="C141" s="17">
        <v>49896.507599999997</v>
      </c>
      <c r="D141" s="17">
        <v>4.0000000000000002E-4</v>
      </c>
      <c r="E141">
        <f t="shared" si="20"/>
        <v>12588.978366804264</v>
      </c>
      <c r="F141">
        <f t="shared" si="21"/>
        <v>12589</v>
      </c>
      <c r="G141">
        <f t="shared" si="24"/>
        <v>-1.571459999831859E-2</v>
      </c>
      <c r="J141">
        <f t="shared" si="25"/>
        <v>-1.571459999831859E-2</v>
      </c>
      <c r="L141" t="s">
        <v>94</v>
      </c>
      <c r="O141">
        <f t="shared" si="23"/>
        <v>1.1807956511501664E-2</v>
      </c>
      <c r="Q141" s="2">
        <f t="shared" si="22"/>
        <v>34878.007599999997</v>
      </c>
      <c r="S141" s="6">
        <v>1</v>
      </c>
    </row>
    <row r="142" spans="1:19" x14ac:dyDescent="0.2">
      <c r="A142" s="17" t="s">
        <v>61</v>
      </c>
      <c r="B142" s="38"/>
      <c r="C142" s="17">
        <v>49896.507700000002</v>
      </c>
      <c r="D142" s="17">
        <v>6.9999999999999999E-4</v>
      </c>
      <c r="E142">
        <f t="shared" si="20"/>
        <v>12588.978504467308</v>
      </c>
      <c r="F142">
        <f t="shared" si="21"/>
        <v>12589</v>
      </c>
      <c r="G142">
        <f t="shared" si="24"/>
        <v>-1.5614599993568845E-2</v>
      </c>
      <c r="J142">
        <f t="shared" si="25"/>
        <v>-1.5614599993568845E-2</v>
      </c>
      <c r="L142" t="s">
        <v>94</v>
      </c>
      <c r="O142">
        <f t="shared" si="23"/>
        <v>1.1807956511501664E-2</v>
      </c>
      <c r="Q142" s="2">
        <f t="shared" si="22"/>
        <v>34878.007700000002</v>
      </c>
      <c r="S142" s="6">
        <v>1</v>
      </c>
    </row>
    <row r="143" spans="1:19" x14ac:dyDescent="0.2">
      <c r="A143" s="15" t="s">
        <v>42</v>
      </c>
      <c r="B143" s="15"/>
      <c r="C143" s="19">
        <v>49906.680999999997</v>
      </c>
      <c r="D143" s="19"/>
      <c r="E143">
        <f t="shared" si="20"/>
        <v>12602.983378289489</v>
      </c>
      <c r="F143">
        <f t="shared" si="21"/>
        <v>12603</v>
      </c>
      <c r="G143">
        <f t="shared" si="24"/>
        <v>-1.2074199999915436E-2</v>
      </c>
      <c r="I143">
        <f>G143</f>
        <v>-1.2074199999915436E-2</v>
      </c>
      <c r="O143">
        <f t="shared" si="23"/>
        <v>1.1812526725128371E-2</v>
      </c>
      <c r="Q143" s="2">
        <f t="shared" si="22"/>
        <v>34888.180999999997</v>
      </c>
      <c r="S143" s="6">
        <v>0.1</v>
      </c>
    </row>
    <row r="144" spans="1:19" x14ac:dyDescent="0.2">
      <c r="A144" s="15" t="s">
        <v>42</v>
      </c>
      <c r="B144" s="15"/>
      <c r="C144" s="19">
        <v>50222.667999999998</v>
      </c>
      <c r="D144" s="19"/>
      <c r="E144">
        <f t="shared" si="20"/>
        <v>13037.980681470581</v>
      </c>
      <c r="F144">
        <f t="shared" si="21"/>
        <v>13038</v>
      </c>
      <c r="G144">
        <f t="shared" si="24"/>
        <v>-1.4033200000994839E-2</v>
      </c>
      <c r="I144">
        <f>G144</f>
        <v>-1.4033200000994839E-2</v>
      </c>
      <c r="O144">
        <f t="shared" si="23"/>
        <v>1.1954529791386809E-2</v>
      </c>
      <c r="Q144" s="2">
        <f t="shared" si="22"/>
        <v>35204.167999999998</v>
      </c>
      <c r="S144" s="6">
        <v>0.1</v>
      </c>
    </row>
    <row r="145" spans="1:19" x14ac:dyDescent="0.2">
      <c r="A145" s="15" t="s">
        <v>42</v>
      </c>
      <c r="B145" s="15"/>
      <c r="C145" s="19">
        <v>50572.805999999997</v>
      </c>
      <c r="D145" s="19"/>
      <c r="E145">
        <f t="shared" si="20"/>
        <v>13519.991288682966</v>
      </c>
      <c r="F145">
        <f t="shared" si="21"/>
        <v>13520</v>
      </c>
      <c r="G145" s="58">
        <f t="shared" si="24"/>
        <v>-6.3280000031227246E-3</v>
      </c>
      <c r="I145">
        <f>G145</f>
        <v>-6.3280000031227246E-3</v>
      </c>
      <c r="O145">
        <f t="shared" si="23"/>
        <v>1.2111875717677766E-2</v>
      </c>
      <c r="Q145" s="2">
        <f t="shared" si="22"/>
        <v>35554.305999999997</v>
      </c>
      <c r="S145" s="6">
        <v>0.1</v>
      </c>
    </row>
    <row r="146" spans="1:19" x14ac:dyDescent="0.2">
      <c r="A146" s="10" t="s">
        <v>486</v>
      </c>
      <c r="B146" s="22" t="s">
        <v>70</v>
      </c>
      <c r="C146" s="62">
        <v>50580.773000000001</v>
      </c>
      <c r="D146" s="10" t="s">
        <v>114</v>
      </c>
      <c r="E146">
        <f t="shared" si="20"/>
        <v>13530.958902902683</v>
      </c>
      <c r="F146">
        <f t="shared" si="21"/>
        <v>13531</v>
      </c>
      <c r="G146" s="58">
        <f t="shared" si="24"/>
        <v>-2.9853399995772634E-2</v>
      </c>
      <c r="K146">
        <f t="shared" ref="K146:K166" si="26">G146</f>
        <v>-2.9853399995772634E-2</v>
      </c>
      <c r="O146">
        <f>G146</f>
        <v>-2.9853399995772634E-2</v>
      </c>
      <c r="P146">
        <f t="shared" ref="P146:P177" si="27">+$D$11+$D$12*$F146</f>
        <v>-6.9065858286344517E-3</v>
      </c>
      <c r="Q146" s="2">
        <f t="shared" si="22"/>
        <v>35562.273000000001</v>
      </c>
      <c r="S146" s="6">
        <v>1</v>
      </c>
    </row>
    <row r="147" spans="1:19" x14ac:dyDescent="0.2">
      <c r="A147" s="10" t="s">
        <v>486</v>
      </c>
      <c r="B147" s="22" t="s">
        <v>70</v>
      </c>
      <c r="C147" s="62">
        <v>51257.826999999997</v>
      </c>
      <c r="D147" s="10" t="s">
        <v>114</v>
      </c>
      <c r="E147">
        <f t="shared" si="20"/>
        <v>14463.012006694828</v>
      </c>
      <c r="F147">
        <f t="shared" si="21"/>
        <v>14463</v>
      </c>
      <c r="G147" s="58">
        <f t="shared" si="24"/>
        <v>8.7217999971471727E-3</v>
      </c>
      <c r="K147">
        <f t="shared" si="26"/>
        <v>8.7217999971471727E-3</v>
      </c>
      <c r="O147">
        <f>G147</f>
        <v>8.7217999971471727E-3</v>
      </c>
      <c r="P147">
        <f t="shared" si="27"/>
        <v>-7.4242520664782909E-3</v>
      </c>
      <c r="Q147" s="2">
        <f t="shared" si="22"/>
        <v>36239.326999999997</v>
      </c>
      <c r="S147" s="6">
        <v>1</v>
      </c>
    </row>
    <row r="148" spans="1:19" x14ac:dyDescent="0.2">
      <c r="A148" s="10" t="s">
        <v>486</v>
      </c>
      <c r="B148" s="22" t="s">
        <v>70</v>
      </c>
      <c r="C148" s="62">
        <v>51693.667999999998</v>
      </c>
      <c r="D148" s="10" t="s">
        <v>114</v>
      </c>
      <c r="E148">
        <f t="shared" si="20"/>
        <v>15063.003967173421</v>
      </c>
      <c r="F148">
        <f t="shared" si="21"/>
        <v>15063</v>
      </c>
      <c r="G148" s="58">
        <f t="shared" si="24"/>
        <v>2.8817999991588295E-3</v>
      </c>
      <c r="K148">
        <f t="shared" si="26"/>
        <v>2.8817999991588295E-3</v>
      </c>
      <c r="O148">
        <f>G148</f>
        <v>2.8817999991588295E-3</v>
      </c>
      <c r="P148">
        <f t="shared" si="27"/>
        <v>-7.7575135929871999E-3</v>
      </c>
      <c r="Q148" s="2">
        <f t="shared" si="22"/>
        <v>36675.167999999998</v>
      </c>
      <c r="S148" s="6">
        <v>1</v>
      </c>
    </row>
    <row r="149" spans="1:19" x14ac:dyDescent="0.2">
      <c r="A149" s="10" t="s">
        <v>486</v>
      </c>
      <c r="B149" s="22" t="s">
        <v>70</v>
      </c>
      <c r="C149" s="62">
        <v>51698.735999999997</v>
      </c>
      <c r="D149" s="10" t="s">
        <v>114</v>
      </c>
      <c r="E149">
        <f t="shared" ref="E149:E180" si="28">+(C149-C$7)/C$8</f>
        <v>15069.980729927969</v>
      </c>
      <c r="F149">
        <f t="shared" ref="F149:F180" si="29">ROUND(2*E149,0)/2</f>
        <v>15070</v>
      </c>
      <c r="G149" s="58">
        <f t="shared" si="24"/>
        <v>-1.3998000002175104E-2</v>
      </c>
      <c r="K149">
        <f t="shared" si="26"/>
        <v>-1.3998000002175104E-2</v>
      </c>
      <c r="O149">
        <f>G149</f>
        <v>-1.3998000002175104E-2</v>
      </c>
      <c r="P149">
        <f t="shared" si="27"/>
        <v>-7.7614016441298027E-3</v>
      </c>
      <c r="Q149" s="2">
        <f t="shared" ref="Q149:Q180" si="30">+C149-15018.5</f>
        <v>36680.235999999997</v>
      </c>
      <c r="S149" s="6">
        <v>1</v>
      </c>
    </row>
    <row r="150" spans="1:19" x14ac:dyDescent="0.2">
      <c r="A150" s="15" t="s">
        <v>69</v>
      </c>
      <c r="B150" s="33" t="s">
        <v>70</v>
      </c>
      <c r="C150" s="19">
        <v>51931.908300000003</v>
      </c>
      <c r="D150" s="19">
        <v>2.9999999999999997E-4</v>
      </c>
      <c r="E150">
        <f t="shared" si="28"/>
        <v>15390.972801362979</v>
      </c>
      <c r="F150">
        <f t="shared" si="29"/>
        <v>15391</v>
      </c>
      <c r="G150" s="58">
        <f t="shared" si="24"/>
        <v>-1.9757399997615721E-2</v>
      </c>
      <c r="K150">
        <f t="shared" si="26"/>
        <v>-1.9757399997615721E-2</v>
      </c>
      <c r="L150" t="s">
        <v>108</v>
      </c>
      <c r="O150">
        <f>+C$11+C$12*F150</f>
        <v>1.2722652124504281E-2</v>
      </c>
      <c r="P150">
        <f t="shared" si="27"/>
        <v>-7.93969656081207E-3</v>
      </c>
      <c r="Q150" s="2">
        <f t="shared" si="30"/>
        <v>36913.408300000003</v>
      </c>
      <c r="S150" s="6">
        <v>1</v>
      </c>
    </row>
    <row r="151" spans="1:19" x14ac:dyDescent="0.2">
      <c r="A151" s="15" t="s">
        <v>69</v>
      </c>
      <c r="B151" s="33" t="s">
        <v>70</v>
      </c>
      <c r="C151" s="19">
        <v>51936.9931</v>
      </c>
      <c r="D151" s="19">
        <v>4.0000000000000002E-4</v>
      </c>
      <c r="E151">
        <f t="shared" si="28"/>
        <v>15397.972691507872</v>
      </c>
      <c r="F151">
        <f t="shared" si="29"/>
        <v>15398</v>
      </c>
      <c r="G151" s="58">
        <f t="shared" si="24"/>
        <v>-1.983720000134781E-2</v>
      </c>
      <c r="K151">
        <f t="shared" si="26"/>
        <v>-1.983720000134781E-2</v>
      </c>
      <c r="L151" t="s">
        <v>108</v>
      </c>
      <c r="O151">
        <f>+C$11+C$12*F151</f>
        <v>1.2724937231317636E-2</v>
      </c>
      <c r="P151">
        <f t="shared" si="27"/>
        <v>-7.9435846119546745E-3</v>
      </c>
      <c r="Q151" s="2">
        <f t="shared" si="30"/>
        <v>36918.4931</v>
      </c>
      <c r="S151" s="6">
        <v>1</v>
      </c>
    </row>
    <row r="152" spans="1:19" x14ac:dyDescent="0.2">
      <c r="A152" s="15" t="s">
        <v>68</v>
      </c>
      <c r="B152" s="32"/>
      <c r="C152" s="35">
        <v>51960.965100000001</v>
      </c>
      <c r="D152" s="35">
        <v>2.9999999999999997E-4</v>
      </c>
      <c r="E152">
        <f t="shared" si="28"/>
        <v>15430.973274923828</v>
      </c>
      <c r="F152">
        <f t="shared" si="29"/>
        <v>15431</v>
      </c>
      <c r="G152" s="58">
        <f t="shared" si="24"/>
        <v>-1.9413399997574743E-2</v>
      </c>
      <c r="H152" s="11"/>
      <c r="K152">
        <f t="shared" si="26"/>
        <v>-1.9413399997574743E-2</v>
      </c>
      <c r="L152" t="s">
        <v>108</v>
      </c>
      <c r="O152">
        <f>+C$11+C$12*F152</f>
        <v>1.2735709877723447E-2</v>
      </c>
      <c r="P152">
        <f t="shared" si="27"/>
        <v>-7.9619139959126641E-3</v>
      </c>
      <c r="Q152" s="2">
        <f t="shared" si="30"/>
        <v>36942.465100000001</v>
      </c>
      <c r="S152" s="6">
        <v>1</v>
      </c>
    </row>
    <row r="153" spans="1:19" x14ac:dyDescent="0.2">
      <c r="A153" s="15" t="s">
        <v>69</v>
      </c>
      <c r="B153" s="33" t="s">
        <v>70</v>
      </c>
      <c r="C153" s="19">
        <v>51982.7572</v>
      </c>
      <c r="D153" s="19">
        <v>4.0000000000000002E-4</v>
      </c>
      <c r="E153">
        <f t="shared" si="28"/>
        <v>15460.972941779275</v>
      </c>
      <c r="F153">
        <f t="shared" si="29"/>
        <v>15461</v>
      </c>
      <c r="G153" s="58">
        <f t="shared" si="24"/>
        <v>-1.9655399999464862E-2</v>
      </c>
      <c r="K153">
        <f t="shared" si="26"/>
        <v>-1.9655399999464862E-2</v>
      </c>
      <c r="L153" t="s">
        <v>108</v>
      </c>
      <c r="O153">
        <f>+C$11+C$12*F153</f>
        <v>1.2745503192637822E-2</v>
      </c>
      <c r="P153">
        <f t="shared" si="27"/>
        <v>-7.9785770722381084E-3</v>
      </c>
      <c r="Q153" s="2">
        <f t="shared" si="30"/>
        <v>36964.2572</v>
      </c>
      <c r="S153" s="6">
        <v>1</v>
      </c>
    </row>
    <row r="154" spans="1:19" x14ac:dyDescent="0.2">
      <c r="A154" s="18" t="s">
        <v>71</v>
      </c>
      <c r="B154" s="32" t="s">
        <v>70</v>
      </c>
      <c r="C154" s="35">
        <v>52002.3701</v>
      </c>
      <c r="D154" s="35">
        <v>4.7000000000000002E-3</v>
      </c>
      <c r="E154">
        <f t="shared" si="28"/>
        <v>15487.972655715483</v>
      </c>
      <c r="F154">
        <f t="shared" si="29"/>
        <v>15488</v>
      </c>
      <c r="G154" s="58">
        <f t="shared" si="24"/>
        <v>-1.9863199995597824E-2</v>
      </c>
      <c r="K154">
        <f t="shared" si="26"/>
        <v>-1.9863199995597824E-2</v>
      </c>
      <c r="L154" t="s">
        <v>108</v>
      </c>
      <c r="O154">
        <f>+$C$11+$C$12*$F154</f>
        <v>1.2754317176060761E-2</v>
      </c>
      <c r="P154">
        <f t="shared" si="27"/>
        <v>-7.9935738409310092E-3</v>
      </c>
      <c r="Q154" s="2">
        <f t="shared" si="30"/>
        <v>36983.8701</v>
      </c>
      <c r="S154" s="6">
        <v>1</v>
      </c>
    </row>
    <row r="155" spans="1:19" x14ac:dyDescent="0.2">
      <c r="A155" s="15" t="s">
        <v>69</v>
      </c>
      <c r="B155" s="33" t="s">
        <v>70</v>
      </c>
      <c r="C155" s="19">
        <v>52011.8148</v>
      </c>
      <c r="D155" s="19">
        <v>4.0000000000000002E-4</v>
      </c>
      <c r="E155">
        <f t="shared" si="28"/>
        <v>15500.974516644426</v>
      </c>
      <c r="F155">
        <f t="shared" si="29"/>
        <v>15501</v>
      </c>
      <c r="G155" s="58">
        <f t="shared" si="24"/>
        <v>-1.8511399997805711E-2</v>
      </c>
      <c r="K155">
        <f t="shared" si="26"/>
        <v>-1.8511399997805711E-2</v>
      </c>
      <c r="L155" t="s">
        <v>108</v>
      </c>
      <c r="P155">
        <f t="shared" si="27"/>
        <v>-8.0007945073387026E-3</v>
      </c>
      <c r="Q155" s="2">
        <f t="shared" si="30"/>
        <v>36993.3148</v>
      </c>
      <c r="S155" s="6">
        <v>1</v>
      </c>
    </row>
    <row r="156" spans="1:19" x14ac:dyDescent="0.2">
      <c r="A156" s="18" t="s">
        <v>71</v>
      </c>
      <c r="B156" s="32" t="s">
        <v>70</v>
      </c>
      <c r="C156" s="35">
        <v>52023.436800000003</v>
      </c>
      <c r="D156" s="35">
        <v>3.2000000000000002E-3</v>
      </c>
      <c r="E156">
        <f t="shared" si="28"/>
        <v>15516.973714894899</v>
      </c>
      <c r="F156">
        <f t="shared" si="29"/>
        <v>15517</v>
      </c>
      <c r="G156" s="58">
        <f t="shared" si="24"/>
        <v>-1.9093799994152505E-2</v>
      </c>
      <c r="K156">
        <f t="shared" si="26"/>
        <v>-1.9093799994152505E-2</v>
      </c>
      <c r="L156" t="s">
        <v>108</v>
      </c>
      <c r="P156">
        <f t="shared" si="27"/>
        <v>-8.0096814813789413E-3</v>
      </c>
      <c r="Q156" s="2">
        <f t="shared" si="30"/>
        <v>37004.936800000003</v>
      </c>
      <c r="S156" s="6">
        <v>1</v>
      </c>
    </row>
    <row r="157" spans="1:19" x14ac:dyDescent="0.2">
      <c r="A157" s="15" t="s">
        <v>69</v>
      </c>
      <c r="B157" s="33" t="s">
        <v>64</v>
      </c>
      <c r="C157" s="19">
        <v>52023.802900000002</v>
      </c>
      <c r="D157" s="19">
        <v>4.0000000000000002E-4</v>
      </c>
      <c r="E157">
        <f t="shared" si="28"/>
        <v>15517.4776992762</v>
      </c>
      <c r="F157">
        <f t="shared" si="29"/>
        <v>15517.5</v>
      </c>
      <c r="G157" s="58">
        <f t="shared" si="24"/>
        <v>-1.6199499994399957E-2</v>
      </c>
      <c r="K157">
        <f t="shared" si="26"/>
        <v>-1.6199499994399957E-2</v>
      </c>
      <c r="L157" t="s">
        <v>108</v>
      </c>
      <c r="P157">
        <f t="shared" si="27"/>
        <v>-8.0099591993176983E-3</v>
      </c>
      <c r="Q157" s="2">
        <f t="shared" si="30"/>
        <v>37005.302900000002</v>
      </c>
      <c r="S157" s="6">
        <v>1</v>
      </c>
    </row>
    <row r="158" spans="1:19" x14ac:dyDescent="0.2">
      <c r="A158" s="15" t="s">
        <v>69</v>
      </c>
      <c r="B158" s="33" t="s">
        <v>70</v>
      </c>
      <c r="C158" s="19">
        <v>52024.889900000002</v>
      </c>
      <c r="D158" s="19">
        <v>2.9999999999999997E-4</v>
      </c>
      <c r="E158">
        <f t="shared" si="28"/>
        <v>15518.974096496839</v>
      </c>
      <c r="F158">
        <f t="shared" si="29"/>
        <v>15519</v>
      </c>
      <c r="G158" s="58">
        <f t="shared" si="24"/>
        <v>-1.8816599993442651E-2</v>
      </c>
      <c r="K158">
        <f t="shared" si="26"/>
        <v>-1.8816599993442651E-2</v>
      </c>
      <c r="L158" t="s">
        <v>108</v>
      </c>
      <c r="P158">
        <f t="shared" si="27"/>
        <v>-8.0107923531339709E-3</v>
      </c>
      <c r="Q158" s="2">
        <f t="shared" si="30"/>
        <v>37006.389900000002</v>
      </c>
      <c r="S158" s="6">
        <v>1</v>
      </c>
    </row>
    <row r="159" spans="1:19" x14ac:dyDescent="0.2">
      <c r="A159" s="15" t="s">
        <v>68</v>
      </c>
      <c r="B159" s="32"/>
      <c r="C159" s="35">
        <v>52038.691899999998</v>
      </c>
      <c r="D159" s="35">
        <v>2.9999999999999997E-4</v>
      </c>
      <c r="E159">
        <f t="shared" si="28"/>
        <v>15537.974348970843</v>
      </c>
      <c r="F159">
        <f t="shared" si="29"/>
        <v>15538</v>
      </c>
      <c r="G159" s="58">
        <f t="shared" si="24"/>
        <v>-1.8633200001204386E-2</v>
      </c>
      <c r="H159" s="11"/>
      <c r="K159">
        <f t="shared" si="26"/>
        <v>-1.8633200001204386E-2</v>
      </c>
      <c r="L159" t="s">
        <v>108</v>
      </c>
      <c r="P159">
        <f t="shared" si="27"/>
        <v>-8.0213456348067532E-3</v>
      </c>
      <c r="Q159" s="2">
        <f t="shared" si="30"/>
        <v>37020.191899999998</v>
      </c>
      <c r="S159" s="6">
        <v>1</v>
      </c>
    </row>
    <row r="160" spans="1:19" x14ac:dyDescent="0.2">
      <c r="A160" s="18" t="s">
        <v>71</v>
      </c>
      <c r="B160" s="32" t="s">
        <v>70</v>
      </c>
      <c r="C160" s="35">
        <v>52039.418299999998</v>
      </c>
      <c r="D160" s="35">
        <v>1.5E-3</v>
      </c>
      <c r="E160">
        <f t="shared" si="28"/>
        <v>15538.974333277258</v>
      </c>
      <c r="F160">
        <f t="shared" si="29"/>
        <v>15539</v>
      </c>
      <c r="G160" s="58">
        <f t="shared" si="24"/>
        <v>-1.8644600000698119E-2</v>
      </c>
      <c r="K160">
        <f t="shared" si="26"/>
        <v>-1.8644600000698119E-2</v>
      </c>
      <c r="L160" t="s">
        <v>108</v>
      </c>
      <c r="P160">
        <f t="shared" si="27"/>
        <v>-8.0219010706842672E-3</v>
      </c>
      <c r="Q160" s="2">
        <f t="shared" si="30"/>
        <v>37020.918299999998</v>
      </c>
      <c r="S160" s="6">
        <v>1</v>
      </c>
    </row>
    <row r="161" spans="1:19" x14ac:dyDescent="0.2">
      <c r="A161" s="15" t="s">
        <v>68</v>
      </c>
      <c r="B161" s="32"/>
      <c r="C161" s="35">
        <v>52046.6823</v>
      </c>
      <c r="D161" s="35">
        <v>2.9999999999999997E-4</v>
      </c>
      <c r="E161">
        <f t="shared" si="28"/>
        <v>15548.974176341399</v>
      </c>
      <c r="F161">
        <f t="shared" si="29"/>
        <v>15549</v>
      </c>
      <c r="G161" s="58">
        <f t="shared" ref="G161:G167" si="31">+C161-(C$7+F161*C$8)</f>
        <v>-1.875859999563545E-2</v>
      </c>
      <c r="H161" s="11"/>
      <c r="K161">
        <f t="shared" si="26"/>
        <v>-1.875859999563545E-2</v>
      </c>
      <c r="L161" t="s">
        <v>108</v>
      </c>
      <c r="P161">
        <f t="shared" si="27"/>
        <v>-8.0274554294594153E-3</v>
      </c>
      <c r="Q161" s="2">
        <f t="shared" si="30"/>
        <v>37028.1823</v>
      </c>
      <c r="S161" s="6">
        <v>1</v>
      </c>
    </row>
    <row r="162" spans="1:19" x14ac:dyDescent="0.2">
      <c r="A162" s="15" t="s">
        <v>68</v>
      </c>
      <c r="B162" s="32" t="s">
        <v>64</v>
      </c>
      <c r="C162" s="35">
        <v>52055.760399999999</v>
      </c>
      <c r="D162" s="35">
        <v>1E-3</v>
      </c>
      <c r="E162">
        <f t="shared" si="28"/>
        <v>15561.47136457385</v>
      </c>
      <c r="F162">
        <f t="shared" si="29"/>
        <v>15561.5</v>
      </c>
      <c r="G162" s="58">
        <f t="shared" si="31"/>
        <v>-2.0801099999516737E-2</v>
      </c>
      <c r="H162" s="11"/>
      <c r="K162">
        <f t="shared" si="26"/>
        <v>-2.0801099999516737E-2</v>
      </c>
      <c r="L162" t="s">
        <v>108</v>
      </c>
      <c r="P162">
        <f t="shared" si="27"/>
        <v>-8.0343983779283517E-3</v>
      </c>
      <c r="Q162" s="2">
        <f t="shared" si="30"/>
        <v>37037.260399999999</v>
      </c>
      <c r="S162" s="6">
        <v>1</v>
      </c>
    </row>
    <row r="163" spans="1:19" x14ac:dyDescent="0.2">
      <c r="A163" s="15" t="s">
        <v>68</v>
      </c>
      <c r="B163" s="32"/>
      <c r="C163" s="35">
        <v>52078.644899999999</v>
      </c>
      <c r="D163" s="35">
        <v>2.9999999999999997E-4</v>
      </c>
      <c r="E163">
        <f t="shared" si="28"/>
        <v>15592.974862453977</v>
      </c>
      <c r="F163">
        <f t="shared" si="29"/>
        <v>15593</v>
      </c>
      <c r="G163" s="58">
        <f t="shared" si="31"/>
        <v>-1.8260199998621829E-2</v>
      </c>
      <c r="H163" s="11"/>
      <c r="K163">
        <f t="shared" si="26"/>
        <v>-1.8260199998621829E-2</v>
      </c>
      <c r="L163" t="s">
        <v>108</v>
      </c>
      <c r="P163">
        <f t="shared" si="27"/>
        <v>-8.0518946080700687E-3</v>
      </c>
      <c r="Q163" s="2">
        <f t="shared" si="30"/>
        <v>37060.144899999999</v>
      </c>
      <c r="S163" s="6">
        <v>1</v>
      </c>
    </row>
    <row r="164" spans="1:19" x14ac:dyDescent="0.2">
      <c r="A164" s="15" t="s">
        <v>68</v>
      </c>
      <c r="B164" s="32"/>
      <c r="C164" s="35">
        <v>52080.8243</v>
      </c>
      <c r="D164" s="35">
        <v>4.0000000000000002E-4</v>
      </c>
      <c r="E164">
        <f t="shared" si="28"/>
        <v>15595.975090699294</v>
      </c>
      <c r="F164">
        <f t="shared" si="29"/>
        <v>15596</v>
      </c>
      <c r="G164" s="58">
        <f t="shared" si="31"/>
        <v>-1.8094399994879495E-2</v>
      </c>
      <c r="K164">
        <f t="shared" si="26"/>
        <v>-1.8094399994879495E-2</v>
      </c>
      <c r="L164" t="s">
        <v>108</v>
      </c>
      <c r="P164">
        <f t="shared" si="27"/>
        <v>-8.053560915702614E-3</v>
      </c>
      <c r="Q164" s="2">
        <f t="shared" si="30"/>
        <v>37062.3243</v>
      </c>
      <c r="S164" s="6">
        <v>1</v>
      </c>
    </row>
    <row r="165" spans="1:19" x14ac:dyDescent="0.2">
      <c r="A165" s="10" t="s">
        <v>544</v>
      </c>
      <c r="B165" s="22" t="s">
        <v>70</v>
      </c>
      <c r="C165" s="62">
        <v>52345.2405</v>
      </c>
      <c r="D165" s="10" t="s">
        <v>114</v>
      </c>
      <c r="E165">
        <f t="shared" si="28"/>
        <v>15959.978463994372</v>
      </c>
      <c r="F165">
        <f t="shared" si="29"/>
        <v>15960</v>
      </c>
      <c r="G165" s="58">
        <f t="shared" si="31"/>
        <v>-1.5643999999156222E-2</v>
      </c>
      <c r="K165">
        <f t="shared" si="26"/>
        <v>-1.5643999999156222E-2</v>
      </c>
      <c r="O165">
        <f>G165</f>
        <v>-1.5643999999156222E-2</v>
      </c>
      <c r="P165">
        <f t="shared" si="27"/>
        <v>-8.255739575118019E-3</v>
      </c>
      <c r="Q165" s="2">
        <f t="shared" si="30"/>
        <v>37326.7405</v>
      </c>
      <c r="S165" s="6">
        <v>1</v>
      </c>
    </row>
    <row r="166" spans="1:19" x14ac:dyDescent="0.2">
      <c r="A166" s="10" t="s">
        <v>549</v>
      </c>
      <c r="B166" s="22" t="s">
        <v>70</v>
      </c>
      <c r="C166" s="62">
        <v>52360.495600000002</v>
      </c>
      <c r="D166" s="10" t="s">
        <v>114</v>
      </c>
      <c r="E166">
        <f t="shared" si="28"/>
        <v>15980.979098070327</v>
      </c>
      <c r="F166">
        <f t="shared" si="29"/>
        <v>15981</v>
      </c>
      <c r="G166" s="58">
        <f t="shared" si="31"/>
        <v>-1.5183399998932146E-2</v>
      </c>
      <c r="K166">
        <f t="shared" si="26"/>
        <v>-1.5183399998932146E-2</v>
      </c>
      <c r="O166">
        <f>G166</f>
        <v>-1.5183399998932146E-2</v>
      </c>
      <c r="P166">
        <f t="shared" si="27"/>
        <v>-8.2674037285458309E-3</v>
      </c>
      <c r="Q166" s="2">
        <f t="shared" si="30"/>
        <v>37341.995600000002</v>
      </c>
      <c r="S166" s="6">
        <v>1</v>
      </c>
    </row>
    <row r="167" spans="1:19" x14ac:dyDescent="0.2">
      <c r="A167" s="19" t="s">
        <v>72</v>
      </c>
      <c r="B167" s="18"/>
      <c r="C167" s="19">
        <v>52721.523699999998</v>
      </c>
      <c r="D167" s="19">
        <v>2.9999999999999997E-4</v>
      </c>
      <c r="E167">
        <f t="shared" si="28"/>
        <v>16477.981347759684</v>
      </c>
      <c r="F167">
        <f t="shared" si="29"/>
        <v>16478</v>
      </c>
      <c r="G167" s="58">
        <f t="shared" si="31"/>
        <v>-1.3549200004490558E-2</v>
      </c>
      <c r="J167">
        <f>G167</f>
        <v>-1.3549200004490558E-2</v>
      </c>
      <c r="L167" t="s">
        <v>94</v>
      </c>
      <c r="P167">
        <f t="shared" si="27"/>
        <v>-8.54345535967071E-3</v>
      </c>
      <c r="Q167" s="2">
        <f t="shared" si="30"/>
        <v>37703.023699999998</v>
      </c>
      <c r="S167" s="6">
        <v>1</v>
      </c>
    </row>
    <row r="168" spans="1:19" x14ac:dyDescent="0.2">
      <c r="A168" s="20" t="s">
        <v>74</v>
      </c>
      <c r="B168" s="11"/>
      <c r="C168" s="29">
        <v>52743.468000000001</v>
      </c>
      <c r="D168" s="27">
        <v>8.0000000000000004E-4</v>
      </c>
      <c r="E168">
        <f t="shared" si="28"/>
        <v>16508.190537758634</v>
      </c>
      <c r="F168">
        <f t="shared" si="29"/>
        <v>16508</v>
      </c>
      <c r="G168" s="58"/>
      <c r="J168">
        <f>G168</f>
        <v>0</v>
      </c>
      <c r="L168" t="s">
        <v>94</v>
      </c>
      <c r="P168">
        <f t="shared" si="27"/>
        <v>-8.5601184359961561E-3</v>
      </c>
      <c r="Q168" s="2">
        <f t="shared" si="30"/>
        <v>37724.968000000001</v>
      </c>
      <c r="R168" s="10">
        <v>0.1384087999977055</v>
      </c>
    </row>
    <row r="169" spans="1:19" x14ac:dyDescent="0.2">
      <c r="A169" s="10" t="s">
        <v>486</v>
      </c>
      <c r="B169" s="22" t="s">
        <v>70</v>
      </c>
      <c r="C169" s="62">
        <v>52816.694000000003</v>
      </c>
      <c r="D169" s="10" t="s">
        <v>114</v>
      </c>
      <c r="E169">
        <f t="shared" si="28"/>
        <v>16608.995673801383</v>
      </c>
      <c r="F169">
        <f t="shared" si="29"/>
        <v>16609</v>
      </c>
      <c r="G169" s="58">
        <f t="shared" ref="G169:G207" si="32">+C169-(C$7+F169*C$8)</f>
        <v>-3.1425999914063141E-3</v>
      </c>
      <c r="K169">
        <f>G169</f>
        <v>-3.1425999914063141E-3</v>
      </c>
      <c r="O169">
        <f>G169</f>
        <v>-3.1425999914063141E-3</v>
      </c>
      <c r="P169">
        <f t="shared" si="27"/>
        <v>-8.6162174596251546E-3</v>
      </c>
      <c r="Q169" s="2">
        <f t="shared" si="30"/>
        <v>37798.194000000003</v>
      </c>
      <c r="S169" s="6">
        <v>1</v>
      </c>
    </row>
    <row r="170" spans="1:19" x14ac:dyDescent="0.2">
      <c r="A170" s="21" t="s">
        <v>79</v>
      </c>
      <c r="B170" s="12" t="s">
        <v>70</v>
      </c>
      <c r="C170" s="28">
        <v>52857.364200000004</v>
      </c>
      <c r="D170" s="28">
        <v>2.0000000000000001E-4</v>
      </c>
      <c r="E170">
        <f t="shared" si="28"/>
        <v>16664.983506591452</v>
      </c>
      <c r="F170">
        <f t="shared" si="29"/>
        <v>16665</v>
      </c>
      <c r="G170" s="58">
        <f t="shared" si="32"/>
        <v>-1.1980999996012542E-2</v>
      </c>
      <c r="K170">
        <f>G170</f>
        <v>-1.1980999996012542E-2</v>
      </c>
      <c r="L170" t="s">
        <v>108</v>
      </c>
      <c r="P170">
        <f t="shared" si="27"/>
        <v>-8.6473218687659874E-3</v>
      </c>
      <c r="Q170" s="2">
        <f t="shared" si="30"/>
        <v>37838.864200000004</v>
      </c>
      <c r="S170" s="6">
        <v>1</v>
      </c>
    </row>
    <row r="171" spans="1:19" x14ac:dyDescent="0.2">
      <c r="A171" s="10" t="s">
        <v>567</v>
      </c>
      <c r="B171" s="10" t="s">
        <v>70</v>
      </c>
      <c r="C171" s="62">
        <v>53078.195200000002</v>
      </c>
      <c r="D171" s="10" t="s">
        <v>114</v>
      </c>
      <c r="E171">
        <f t="shared" si="28"/>
        <v>16968.986169545249</v>
      </c>
      <c r="F171">
        <f t="shared" si="29"/>
        <v>16969</v>
      </c>
      <c r="G171" s="58">
        <f t="shared" si="32"/>
        <v>-1.0046600000350736E-2</v>
      </c>
      <c r="K171">
        <f>G171</f>
        <v>-1.0046600000350736E-2</v>
      </c>
      <c r="O171">
        <f>G171</f>
        <v>-1.0046600000350736E-2</v>
      </c>
      <c r="P171">
        <f t="shared" si="27"/>
        <v>-8.8161743755305003E-3</v>
      </c>
      <c r="Q171" s="2">
        <f t="shared" si="30"/>
        <v>38059.695200000002</v>
      </c>
      <c r="S171" s="6">
        <v>1</v>
      </c>
    </row>
    <row r="172" spans="1:19" x14ac:dyDescent="0.2">
      <c r="A172" s="20" t="s">
        <v>78</v>
      </c>
      <c r="B172" s="32"/>
      <c r="C172" s="19">
        <v>53082.553099999997</v>
      </c>
      <c r="D172" s="19">
        <v>2.9999999999999997E-4</v>
      </c>
      <c r="E172">
        <f t="shared" si="28"/>
        <v>16974.985387068537</v>
      </c>
      <c r="F172">
        <f t="shared" si="29"/>
        <v>16975</v>
      </c>
      <c r="G172" s="58">
        <f t="shared" si="32"/>
        <v>-1.0614999999233987E-2</v>
      </c>
      <c r="J172">
        <f>G172</f>
        <v>-1.0614999999233987E-2</v>
      </c>
      <c r="L172" t="s">
        <v>94</v>
      </c>
      <c r="P172">
        <f t="shared" si="27"/>
        <v>-8.8195069907955892E-3</v>
      </c>
      <c r="Q172" s="2">
        <f t="shared" si="30"/>
        <v>38064.053099999997</v>
      </c>
      <c r="S172" s="6">
        <v>1</v>
      </c>
    </row>
    <row r="173" spans="1:19" x14ac:dyDescent="0.2">
      <c r="A173" s="20" t="s">
        <v>78</v>
      </c>
      <c r="B173" s="32"/>
      <c r="C173" s="19">
        <v>53258.345500000003</v>
      </c>
      <c r="D173" s="19">
        <v>2.0000000000000001E-4</v>
      </c>
      <c r="E173">
        <f t="shared" si="28"/>
        <v>17216.986545090018</v>
      </c>
      <c r="F173">
        <f t="shared" si="29"/>
        <v>17217</v>
      </c>
      <c r="G173" s="58">
        <f t="shared" si="32"/>
        <v>-9.7737999967648648E-3</v>
      </c>
      <c r="J173">
        <f>G173</f>
        <v>-9.7737999967648648E-3</v>
      </c>
      <c r="L173" t="s">
        <v>94</v>
      </c>
      <c r="P173">
        <f t="shared" si="27"/>
        <v>-8.9539224731541838E-3</v>
      </c>
      <c r="Q173" s="2">
        <f t="shared" si="30"/>
        <v>38239.845500000003</v>
      </c>
      <c r="S173" s="6">
        <v>1</v>
      </c>
    </row>
    <row r="174" spans="1:19" x14ac:dyDescent="0.2">
      <c r="A174" s="19" t="s">
        <v>81</v>
      </c>
      <c r="B174" s="32"/>
      <c r="C174" s="19">
        <v>53446.487800000003</v>
      </c>
      <c r="D174" s="19">
        <v>4.0000000000000002E-4</v>
      </c>
      <c r="E174">
        <f t="shared" si="28"/>
        <v>17475.988950613941</v>
      </c>
      <c r="F174">
        <f t="shared" si="29"/>
        <v>17476</v>
      </c>
      <c r="G174" s="58">
        <f t="shared" si="32"/>
        <v>-8.0263999989256263E-3</v>
      </c>
      <c r="J174">
        <f>G174</f>
        <v>-8.0263999989256263E-3</v>
      </c>
      <c r="L174" t="e">
        <v>#N/A</v>
      </c>
      <c r="P174">
        <f t="shared" si="27"/>
        <v>-9.0977803654305293E-3</v>
      </c>
      <c r="Q174" s="2">
        <f t="shared" si="30"/>
        <v>38427.987800000003</v>
      </c>
      <c r="S174" s="6">
        <v>1</v>
      </c>
    </row>
    <row r="175" spans="1:19" x14ac:dyDescent="0.2">
      <c r="A175" s="19" t="s">
        <v>90</v>
      </c>
      <c r="B175" s="33" t="s">
        <v>70</v>
      </c>
      <c r="C175" s="19">
        <v>53489.343480000003</v>
      </c>
      <c r="D175" s="19">
        <v>1.4E-3</v>
      </c>
      <c r="E175">
        <f t="shared" si="28"/>
        <v>17534.985381562023</v>
      </c>
      <c r="F175">
        <f t="shared" si="29"/>
        <v>17535</v>
      </c>
      <c r="G175" s="58">
        <f t="shared" si="32"/>
        <v>-1.0618999993312173E-2</v>
      </c>
      <c r="K175">
        <f>G175</f>
        <v>-1.0618999993312173E-2</v>
      </c>
      <c r="P175">
        <f t="shared" si="27"/>
        <v>-9.1305510822039058E-3</v>
      </c>
      <c r="Q175" s="2">
        <f t="shared" si="30"/>
        <v>38470.843480000003</v>
      </c>
      <c r="S175" s="6">
        <v>1</v>
      </c>
    </row>
    <row r="176" spans="1:19" x14ac:dyDescent="0.2">
      <c r="A176" s="10" t="s">
        <v>593</v>
      </c>
      <c r="B176" s="10" t="s">
        <v>70</v>
      </c>
      <c r="C176" s="62">
        <v>53511.139600000002</v>
      </c>
      <c r="D176" s="10" t="s">
        <v>114</v>
      </c>
      <c r="E176">
        <f t="shared" si="28"/>
        <v>17564.99058247159</v>
      </c>
      <c r="F176">
        <f t="shared" si="29"/>
        <v>17565</v>
      </c>
      <c r="G176" s="58">
        <f t="shared" si="32"/>
        <v>-6.840999994892627E-3</v>
      </c>
      <c r="K176">
        <f>G176</f>
        <v>-6.840999994892627E-3</v>
      </c>
      <c r="O176">
        <f>G176</f>
        <v>-6.840999994892627E-3</v>
      </c>
      <c r="P176">
        <f t="shared" si="27"/>
        <v>-9.1472141585293501E-3</v>
      </c>
      <c r="Q176" s="2">
        <f t="shared" si="30"/>
        <v>38492.639600000002</v>
      </c>
      <c r="S176" s="6">
        <v>1</v>
      </c>
    </row>
    <row r="177" spans="1:19" x14ac:dyDescent="0.2">
      <c r="A177" s="19" t="s">
        <v>90</v>
      </c>
      <c r="B177" s="33" t="s">
        <v>70</v>
      </c>
      <c r="C177" s="19">
        <v>53518.402880000001</v>
      </c>
      <c r="D177" s="19">
        <v>2.3E-3</v>
      </c>
      <c r="E177">
        <f t="shared" si="28"/>
        <v>17574.989434361854</v>
      </c>
      <c r="F177">
        <f t="shared" si="29"/>
        <v>17575</v>
      </c>
      <c r="G177" s="58">
        <f t="shared" si="32"/>
        <v>-7.6749999934691004E-3</v>
      </c>
      <c r="K177">
        <f>G177</f>
        <v>-7.6749999934691004E-3</v>
      </c>
      <c r="P177">
        <f t="shared" si="27"/>
        <v>-9.1527685173044982E-3</v>
      </c>
      <c r="Q177" s="2">
        <f t="shared" si="30"/>
        <v>38499.902880000001</v>
      </c>
      <c r="S177" s="6">
        <v>1</v>
      </c>
    </row>
    <row r="178" spans="1:19" x14ac:dyDescent="0.2">
      <c r="A178" s="10" t="s">
        <v>602</v>
      </c>
      <c r="B178" s="10" t="s">
        <v>70</v>
      </c>
      <c r="C178" s="62">
        <v>53834.392200000002</v>
      </c>
      <c r="D178" s="10" t="s">
        <v>114</v>
      </c>
      <c r="E178">
        <f t="shared" si="28"/>
        <v>18009.989931325421</v>
      </c>
      <c r="F178">
        <f t="shared" si="29"/>
        <v>18010</v>
      </c>
      <c r="G178" s="58">
        <f t="shared" si="32"/>
        <v>-7.313999994948972E-3</v>
      </c>
      <c r="K178">
        <f>G178</f>
        <v>-7.313999994948972E-3</v>
      </c>
      <c r="O178">
        <f>G178</f>
        <v>-7.313999994948972E-3</v>
      </c>
      <c r="P178">
        <f t="shared" ref="P178:P207" si="33">+$D$11+$D$12*$F178</f>
        <v>-9.3943831240234574E-3</v>
      </c>
      <c r="Q178" s="2">
        <f t="shared" si="30"/>
        <v>38815.892200000002</v>
      </c>
      <c r="S178" s="6">
        <v>1</v>
      </c>
    </row>
    <row r="179" spans="1:19" x14ac:dyDescent="0.2">
      <c r="A179" s="16" t="s">
        <v>81</v>
      </c>
      <c r="B179" s="36" t="s">
        <v>64</v>
      </c>
      <c r="C179" s="16">
        <v>53859.458299999998</v>
      </c>
      <c r="D179" s="16">
        <v>4.3E-3</v>
      </c>
      <c r="E179">
        <f t="shared" si="28"/>
        <v>18044.496686037692</v>
      </c>
      <c r="F179">
        <f t="shared" si="29"/>
        <v>18044.5</v>
      </c>
      <c r="G179" s="58">
        <f t="shared" si="32"/>
        <v>-2.4073000022326596E-3</v>
      </c>
      <c r="J179">
        <f>G179</f>
        <v>-2.4073000022326596E-3</v>
      </c>
      <c r="L179" t="e">
        <v>#N/A</v>
      </c>
      <c r="P179">
        <f t="shared" si="33"/>
        <v>-9.4135456617977196E-3</v>
      </c>
      <c r="Q179" s="2">
        <f t="shared" si="30"/>
        <v>38840.958299999998</v>
      </c>
      <c r="S179" s="6">
        <v>1</v>
      </c>
    </row>
    <row r="180" spans="1:19" x14ac:dyDescent="0.2">
      <c r="A180" s="10" t="s">
        <v>486</v>
      </c>
      <c r="B180" s="10" t="s">
        <v>70</v>
      </c>
      <c r="C180" s="62">
        <v>54175.806400000001</v>
      </c>
      <c r="D180" s="10" t="s">
        <v>114</v>
      </c>
      <c r="E180">
        <f t="shared" si="28"/>
        <v>18479.991090448199</v>
      </c>
      <c r="F180">
        <f t="shared" si="29"/>
        <v>18480</v>
      </c>
      <c r="G180" s="58">
        <f t="shared" si="32"/>
        <v>-6.4719999936642125E-3</v>
      </c>
      <c r="K180">
        <f>G180</f>
        <v>-6.4719999936642125E-3</v>
      </c>
      <c r="O180">
        <f>G180</f>
        <v>-6.4719999936642125E-3</v>
      </c>
      <c r="P180">
        <f t="shared" si="33"/>
        <v>-9.6554379864554375E-3</v>
      </c>
      <c r="Q180" s="2">
        <f t="shared" si="30"/>
        <v>39157.306400000001</v>
      </c>
      <c r="S180" s="6">
        <v>1</v>
      </c>
    </row>
    <row r="181" spans="1:19" x14ac:dyDescent="0.2">
      <c r="A181" s="10" t="s">
        <v>486</v>
      </c>
      <c r="B181" s="10" t="s">
        <v>70</v>
      </c>
      <c r="C181" s="62">
        <v>54218.665699999998</v>
      </c>
      <c r="D181" s="10" t="s">
        <v>114</v>
      </c>
      <c r="E181">
        <f t="shared" ref="E181:E207" si="34">+(C181-C$7)/C$8</f>
        <v>18538.992504798243</v>
      </c>
      <c r="F181">
        <f t="shared" ref="F181:F207" si="35">ROUND(2*E181,0)/2</f>
        <v>18539</v>
      </c>
      <c r="G181" s="58">
        <f t="shared" si="32"/>
        <v>-5.444599999464117E-3</v>
      </c>
      <c r="K181">
        <f>G181</f>
        <v>-5.444599999464117E-3</v>
      </c>
      <c r="O181">
        <f>G181</f>
        <v>-5.444599999464117E-3</v>
      </c>
      <c r="P181">
        <f t="shared" si="33"/>
        <v>-9.6882087032288122E-3</v>
      </c>
      <c r="Q181" s="2">
        <f t="shared" ref="Q181:Q207" si="36">+C181-15018.5</f>
        <v>39200.165699999998</v>
      </c>
      <c r="S181" s="6">
        <v>1</v>
      </c>
    </row>
    <row r="182" spans="1:19" x14ac:dyDescent="0.2">
      <c r="A182" s="19" t="s">
        <v>88</v>
      </c>
      <c r="B182" s="32"/>
      <c r="C182" s="34">
        <v>54220.844400000002</v>
      </c>
      <c r="D182" s="35">
        <v>1E-4</v>
      </c>
      <c r="E182">
        <f t="shared" si="34"/>
        <v>18541.991769402302</v>
      </c>
      <c r="F182">
        <f t="shared" si="35"/>
        <v>18542</v>
      </c>
      <c r="G182" s="58">
        <f t="shared" si="32"/>
        <v>-5.9787999925902113E-3</v>
      </c>
      <c r="K182">
        <f>G182</f>
        <v>-5.9787999925902113E-3</v>
      </c>
      <c r="L182" t="e">
        <v>#N/A</v>
      </c>
      <c r="P182">
        <f t="shared" si="33"/>
        <v>-9.6898750108613575E-3</v>
      </c>
      <c r="Q182" s="2">
        <f t="shared" si="36"/>
        <v>39202.344400000002</v>
      </c>
      <c r="S182" s="6">
        <v>1</v>
      </c>
    </row>
    <row r="183" spans="1:19" x14ac:dyDescent="0.2">
      <c r="A183" s="19" t="s">
        <v>87</v>
      </c>
      <c r="B183" s="32"/>
      <c r="C183" s="19">
        <v>54221.571499999998</v>
      </c>
      <c r="D183" s="19">
        <v>1.4E-3</v>
      </c>
      <c r="E183">
        <f t="shared" si="34"/>
        <v>18542.992717349975</v>
      </c>
      <c r="F183">
        <f t="shared" si="35"/>
        <v>18543</v>
      </c>
      <c r="G183" s="58">
        <f t="shared" si="32"/>
        <v>-5.2902000024914742E-3</v>
      </c>
      <c r="J183">
        <f>G183</f>
        <v>-5.2902000024914742E-3</v>
      </c>
      <c r="L183" t="e">
        <v>#N/A</v>
      </c>
      <c r="P183">
        <f t="shared" si="33"/>
        <v>-9.6904304467388732E-3</v>
      </c>
      <c r="Q183" s="2">
        <f t="shared" si="36"/>
        <v>39203.071499999998</v>
      </c>
      <c r="S183" s="6">
        <v>1</v>
      </c>
    </row>
    <row r="184" spans="1:19" x14ac:dyDescent="0.2">
      <c r="A184" s="10" t="s">
        <v>486</v>
      </c>
      <c r="B184" s="10" t="s">
        <v>70</v>
      </c>
      <c r="C184" s="62">
        <v>54303.654999999999</v>
      </c>
      <c r="D184" s="10" t="s">
        <v>114</v>
      </c>
      <c r="E184">
        <f t="shared" si="34"/>
        <v>18655.991356963837</v>
      </c>
      <c r="F184">
        <f t="shared" si="35"/>
        <v>18656</v>
      </c>
      <c r="G184" s="58">
        <f t="shared" si="32"/>
        <v>-6.2784000037936494E-3</v>
      </c>
      <c r="K184">
        <f>G184</f>
        <v>-6.2784000037936494E-3</v>
      </c>
      <c r="O184">
        <f>G184</f>
        <v>-6.2784000037936494E-3</v>
      </c>
      <c r="P184">
        <f t="shared" si="33"/>
        <v>-9.7531947008980512E-3</v>
      </c>
      <c r="Q184" s="2">
        <f t="shared" si="36"/>
        <v>39285.154999999999</v>
      </c>
      <c r="S184" s="6">
        <v>1</v>
      </c>
    </row>
    <row r="185" spans="1:19" x14ac:dyDescent="0.2">
      <c r="A185" s="39" t="s">
        <v>101</v>
      </c>
      <c r="B185" s="33" t="s">
        <v>70</v>
      </c>
      <c r="C185" s="19">
        <v>54572.430500000002</v>
      </c>
      <c r="D185" s="19">
        <v>2.0000000000000001E-4</v>
      </c>
      <c r="E185">
        <f t="shared" si="34"/>
        <v>19025.995875064742</v>
      </c>
      <c r="F185">
        <f t="shared" si="35"/>
        <v>19026</v>
      </c>
      <c r="G185" s="58">
        <f t="shared" si="32"/>
        <v>-2.996399998664856E-3</v>
      </c>
      <c r="K185">
        <f>G185</f>
        <v>-2.996399998664856E-3</v>
      </c>
      <c r="O185">
        <f>G185</f>
        <v>-2.996399998664856E-3</v>
      </c>
      <c r="P185">
        <f t="shared" si="33"/>
        <v>-9.958705975578545E-3</v>
      </c>
      <c r="Q185" s="2">
        <f t="shared" si="36"/>
        <v>39553.930500000002</v>
      </c>
      <c r="S185" s="6">
        <v>1</v>
      </c>
    </row>
    <row r="186" spans="1:19" x14ac:dyDescent="0.2">
      <c r="A186" s="16" t="s">
        <v>91</v>
      </c>
      <c r="B186" s="36" t="s">
        <v>70</v>
      </c>
      <c r="C186" s="16">
        <v>54572.430999999997</v>
      </c>
      <c r="D186" s="16">
        <v>1E-3</v>
      </c>
      <c r="E186">
        <f t="shared" si="34"/>
        <v>19025.996563379922</v>
      </c>
      <c r="F186">
        <f t="shared" si="35"/>
        <v>19026</v>
      </c>
      <c r="G186" s="58">
        <f t="shared" si="32"/>
        <v>-2.4964000040199608E-3</v>
      </c>
      <c r="K186">
        <f>G186</f>
        <v>-2.4964000040199608E-3</v>
      </c>
      <c r="L186" t="e">
        <v>#N/A</v>
      </c>
      <c r="P186">
        <f t="shared" si="33"/>
        <v>-9.958705975578545E-3</v>
      </c>
      <c r="Q186" s="2">
        <f t="shared" si="36"/>
        <v>39553.930999999997</v>
      </c>
      <c r="S186" s="6">
        <v>1</v>
      </c>
    </row>
    <row r="187" spans="1:19" x14ac:dyDescent="0.2">
      <c r="A187" s="39" t="s">
        <v>100</v>
      </c>
      <c r="B187" s="33" t="s">
        <v>70</v>
      </c>
      <c r="C187" s="19">
        <v>54573.8819</v>
      </c>
      <c r="D187" s="19">
        <v>2.0000000000000001E-4</v>
      </c>
      <c r="E187">
        <f t="shared" si="34"/>
        <v>19027.993916395037</v>
      </c>
      <c r="F187">
        <f t="shared" si="35"/>
        <v>19028</v>
      </c>
      <c r="G187" s="58">
        <f t="shared" si="32"/>
        <v>-4.4191999986651354E-3</v>
      </c>
      <c r="K187">
        <f>G187</f>
        <v>-4.4191999986651354E-3</v>
      </c>
      <c r="O187">
        <f>G187</f>
        <v>-4.4191999986651354E-3</v>
      </c>
      <c r="P187">
        <f t="shared" si="33"/>
        <v>-9.9598168473335746E-3</v>
      </c>
      <c r="Q187" s="2">
        <f t="shared" si="36"/>
        <v>39555.3819</v>
      </c>
      <c r="S187" s="6">
        <v>1</v>
      </c>
    </row>
    <row r="188" spans="1:19" x14ac:dyDescent="0.2">
      <c r="A188" s="16" t="s">
        <v>95</v>
      </c>
      <c r="B188" s="36" t="s">
        <v>70</v>
      </c>
      <c r="C188" s="16">
        <v>54596.400699999998</v>
      </c>
      <c r="D188" s="16">
        <v>1E-4</v>
      </c>
      <c r="E188">
        <f t="shared" si="34"/>
        <v>19058.993980546009</v>
      </c>
      <c r="F188">
        <f t="shared" si="35"/>
        <v>19059</v>
      </c>
      <c r="G188" s="58">
        <f t="shared" si="32"/>
        <v>-4.3726000003516674E-3</v>
      </c>
      <c r="J188">
        <f>G188</f>
        <v>-4.3726000003516674E-3</v>
      </c>
      <c r="L188" t="e">
        <v>#N/A</v>
      </c>
      <c r="P188">
        <f t="shared" si="33"/>
        <v>-9.9770353595365346E-3</v>
      </c>
      <c r="Q188" s="2">
        <f t="shared" si="36"/>
        <v>39577.900699999998</v>
      </c>
      <c r="S188" s="6">
        <v>1</v>
      </c>
    </row>
    <row r="189" spans="1:19" x14ac:dyDescent="0.2">
      <c r="A189" s="39" t="s">
        <v>100</v>
      </c>
      <c r="B189" s="33" t="s">
        <v>70</v>
      </c>
      <c r="C189" s="19">
        <v>54624.730199999998</v>
      </c>
      <c r="D189" s="19">
        <v>2.9999999999999997E-4</v>
      </c>
      <c r="E189">
        <f t="shared" si="34"/>
        <v>19097.993230833104</v>
      </c>
      <c r="F189">
        <f t="shared" si="35"/>
        <v>19098</v>
      </c>
      <c r="G189" s="58">
        <f t="shared" si="32"/>
        <v>-4.9171999999089167E-3</v>
      </c>
      <c r="K189">
        <f>G189</f>
        <v>-4.9171999999089167E-3</v>
      </c>
      <c r="O189">
        <f>G189</f>
        <v>-4.9171999999089167E-3</v>
      </c>
      <c r="P189">
        <f t="shared" si="33"/>
        <v>-9.9986973587596131E-3</v>
      </c>
      <c r="Q189" s="2">
        <f t="shared" si="36"/>
        <v>39606.230199999998</v>
      </c>
      <c r="S189" s="6">
        <v>1</v>
      </c>
    </row>
    <row r="190" spans="1:19" x14ac:dyDescent="0.2">
      <c r="A190" s="39" t="s">
        <v>100</v>
      </c>
      <c r="B190" s="33" t="s">
        <v>70</v>
      </c>
      <c r="C190" s="19">
        <v>54680.664599999996</v>
      </c>
      <c r="D190" s="19">
        <v>2.0000000000000001E-4</v>
      </c>
      <c r="E190">
        <f t="shared" si="34"/>
        <v>19174.994225035563</v>
      </c>
      <c r="F190">
        <f t="shared" si="35"/>
        <v>19175</v>
      </c>
      <c r="G190" s="58">
        <f t="shared" si="32"/>
        <v>-4.1950000013457611E-3</v>
      </c>
      <c r="K190">
        <f>G190</f>
        <v>-4.1950000013457611E-3</v>
      </c>
      <c r="O190">
        <f>G190</f>
        <v>-4.1950000013457611E-3</v>
      </c>
      <c r="P190">
        <f t="shared" si="33"/>
        <v>-1.0041465921328256E-2</v>
      </c>
      <c r="Q190" s="2">
        <f t="shared" si="36"/>
        <v>39662.164599999996</v>
      </c>
      <c r="S190" s="6">
        <v>1</v>
      </c>
    </row>
    <row r="191" spans="1:19" x14ac:dyDescent="0.2">
      <c r="A191" s="16" t="s">
        <v>96</v>
      </c>
      <c r="B191" s="36" t="s">
        <v>70</v>
      </c>
      <c r="C191" s="16">
        <v>54922.562299999998</v>
      </c>
      <c r="D191" s="16">
        <v>2.0000000000000001E-4</v>
      </c>
      <c r="E191">
        <f t="shared" si="34"/>
        <v>19507.99794716878</v>
      </c>
      <c r="F191">
        <f t="shared" si="35"/>
        <v>19508</v>
      </c>
      <c r="G191" s="58">
        <f t="shared" si="32"/>
        <v>-1.4911999969626777E-3</v>
      </c>
      <c r="J191">
        <f>G191</f>
        <v>-1.4911999969626777E-3</v>
      </c>
      <c r="L191" t="e">
        <v>#N/A</v>
      </c>
      <c r="P191">
        <f t="shared" si="33"/>
        <v>-1.0226426068540701E-2</v>
      </c>
      <c r="Q191" s="2">
        <f t="shared" si="36"/>
        <v>39904.062299999998</v>
      </c>
      <c r="S191" s="6">
        <v>1</v>
      </c>
    </row>
    <row r="192" spans="1:19" x14ac:dyDescent="0.2">
      <c r="A192" s="39" t="s">
        <v>98</v>
      </c>
      <c r="B192" s="33" t="s">
        <v>70</v>
      </c>
      <c r="C192" s="19">
        <v>54951.618699999999</v>
      </c>
      <c r="D192" s="19">
        <v>1E-4</v>
      </c>
      <c r="E192">
        <f t="shared" si="34"/>
        <v>19547.997870077481</v>
      </c>
      <c r="F192">
        <f t="shared" si="35"/>
        <v>19548</v>
      </c>
      <c r="G192" s="58">
        <f t="shared" si="32"/>
        <v>-1.5472000013687648E-3</v>
      </c>
      <c r="K192">
        <f>G192</f>
        <v>-1.5472000013687648E-3</v>
      </c>
      <c r="O192">
        <f>G192</f>
        <v>-1.5472000013687648E-3</v>
      </c>
      <c r="P192">
        <f t="shared" si="33"/>
        <v>-1.0248643503641295E-2</v>
      </c>
      <c r="Q192" s="2">
        <f t="shared" si="36"/>
        <v>39933.118699999999</v>
      </c>
      <c r="S192" s="6">
        <v>1</v>
      </c>
    </row>
    <row r="193" spans="1:19" x14ac:dyDescent="0.2">
      <c r="A193" s="19" t="s">
        <v>89</v>
      </c>
      <c r="B193" s="33" t="s">
        <v>70</v>
      </c>
      <c r="C193" s="19">
        <v>54961.788399999998</v>
      </c>
      <c r="D193" s="19">
        <v>2.9999999999999997E-4</v>
      </c>
      <c r="E193">
        <f t="shared" si="34"/>
        <v>19561.997788030309</v>
      </c>
      <c r="F193">
        <f t="shared" si="35"/>
        <v>19562</v>
      </c>
      <c r="G193" s="58">
        <f t="shared" si="32"/>
        <v>-1.6068000040831976E-3</v>
      </c>
      <c r="K193">
        <f>G193</f>
        <v>-1.6068000040831976E-3</v>
      </c>
      <c r="L193" t="e">
        <v>#N/A</v>
      </c>
      <c r="P193">
        <f t="shared" si="33"/>
        <v>-1.0256419605926503E-2</v>
      </c>
      <c r="Q193" s="2">
        <f t="shared" si="36"/>
        <v>39943.288399999998</v>
      </c>
      <c r="S193" s="6">
        <v>1</v>
      </c>
    </row>
    <row r="194" spans="1:19" x14ac:dyDescent="0.2">
      <c r="A194" s="16" t="s">
        <v>95</v>
      </c>
      <c r="B194" s="36" t="s">
        <v>64</v>
      </c>
      <c r="C194" s="16">
        <v>54974.502200000003</v>
      </c>
      <c r="D194" s="16">
        <v>5.0000000000000001E-4</v>
      </c>
      <c r="E194">
        <f t="shared" si="34"/>
        <v>19579.499991327233</v>
      </c>
      <c r="F194">
        <f t="shared" si="35"/>
        <v>19579.5</v>
      </c>
      <c r="G194" s="58">
        <f t="shared" si="32"/>
        <v>-6.2999970396049321E-6</v>
      </c>
      <c r="J194">
        <f>G194</f>
        <v>-6.2999970396049321E-6</v>
      </c>
      <c r="L194" t="e">
        <v>#N/A</v>
      </c>
      <c r="P194">
        <f t="shared" si="33"/>
        <v>-1.0266139733783012E-2</v>
      </c>
      <c r="Q194" s="2">
        <f t="shared" si="36"/>
        <v>39956.002200000003</v>
      </c>
      <c r="S194" s="6">
        <v>1</v>
      </c>
    </row>
    <row r="195" spans="1:19" x14ac:dyDescent="0.2">
      <c r="A195" s="39" t="s">
        <v>98</v>
      </c>
      <c r="B195" s="33" t="s">
        <v>70</v>
      </c>
      <c r="C195" s="19">
        <v>54996.656499999997</v>
      </c>
      <c r="D195" s="19">
        <v>2.0000000000000001E-4</v>
      </c>
      <c r="E195">
        <f t="shared" si="34"/>
        <v>19609.998273705503</v>
      </c>
      <c r="F195">
        <f t="shared" si="35"/>
        <v>19610</v>
      </c>
      <c r="G195" s="58">
        <f t="shared" si="32"/>
        <v>-1.2540000025182962E-3</v>
      </c>
      <c r="K195">
        <f>G195</f>
        <v>-1.2540000025182962E-3</v>
      </c>
      <c r="O195">
        <f>G195</f>
        <v>-1.2540000025182962E-3</v>
      </c>
      <c r="P195">
        <f t="shared" si="33"/>
        <v>-1.0283080528047215E-2</v>
      </c>
      <c r="Q195" s="2">
        <f t="shared" si="36"/>
        <v>39978.156499999997</v>
      </c>
      <c r="S195" s="6">
        <v>1</v>
      </c>
    </row>
    <row r="196" spans="1:19" x14ac:dyDescent="0.2">
      <c r="A196" s="16" t="s">
        <v>96</v>
      </c>
      <c r="B196" s="36" t="s">
        <v>70</v>
      </c>
      <c r="C196" s="16">
        <v>55281.411699999997</v>
      </c>
      <c r="D196" s="16">
        <v>6.4000000000000003E-3</v>
      </c>
      <c r="E196">
        <f t="shared" si="34"/>
        <v>20002.00093225409</v>
      </c>
      <c r="F196">
        <f t="shared" si="35"/>
        <v>20002</v>
      </c>
      <c r="G196" s="58">
        <f t="shared" si="32"/>
        <v>6.7719999788096175E-4</v>
      </c>
      <c r="J196">
        <f>G196</f>
        <v>6.7719999788096175E-4</v>
      </c>
      <c r="L196" t="e">
        <v>#N/A</v>
      </c>
      <c r="P196">
        <f t="shared" si="33"/>
        <v>-1.0500811392033037E-2</v>
      </c>
      <c r="Q196" s="2">
        <f t="shared" si="36"/>
        <v>40262.911699999997</v>
      </c>
      <c r="S196" s="6">
        <v>1</v>
      </c>
    </row>
    <row r="197" spans="1:19" x14ac:dyDescent="0.2">
      <c r="A197" s="16" t="s">
        <v>96</v>
      </c>
      <c r="B197" s="36" t="s">
        <v>70</v>
      </c>
      <c r="C197" s="16">
        <v>55294.487200000003</v>
      </c>
      <c r="D197" s="16">
        <v>4.0000000000000002E-4</v>
      </c>
      <c r="E197">
        <f t="shared" si="34"/>
        <v>20020.001062758656</v>
      </c>
      <c r="F197">
        <f t="shared" si="35"/>
        <v>20020</v>
      </c>
      <c r="G197" s="58">
        <f t="shared" si="32"/>
        <v>7.7200000669108704E-4</v>
      </c>
      <c r="J197">
        <f>G197</f>
        <v>7.7200000669108704E-4</v>
      </c>
      <c r="L197" t="e">
        <v>#N/A</v>
      </c>
      <c r="P197">
        <f t="shared" si="33"/>
        <v>-1.0510809237828303E-2</v>
      </c>
      <c r="Q197" s="2">
        <f t="shared" si="36"/>
        <v>40275.987200000003</v>
      </c>
      <c r="S197" s="6">
        <v>1</v>
      </c>
    </row>
    <row r="198" spans="1:19" x14ac:dyDescent="0.2">
      <c r="A198" s="39" t="s">
        <v>99</v>
      </c>
      <c r="B198" s="33" t="s">
        <v>70</v>
      </c>
      <c r="C198" s="19">
        <v>55304.6558</v>
      </c>
      <c r="D198" s="19">
        <v>2.0000000000000001E-4</v>
      </c>
      <c r="E198">
        <f t="shared" si="34"/>
        <v>20033.999466418067</v>
      </c>
      <c r="F198">
        <f t="shared" si="35"/>
        <v>20034</v>
      </c>
      <c r="G198" s="58">
        <f t="shared" si="32"/>
        <v>-3.8759999733883888E-4</v>
      </c>
      <c r="K198">
        <f t="shared" ref="K198:K203" si="37">G198</f>
        <v>-3.8759999733883888E-4</v>
      </c>
      <c r="O198">
        <f>G198</f>
        <v>-3.8759999733883888E-4</v>
      </c>
      <c r="P198">
        <f t="shared" si="33"/>
        <v>-1.0518585340113512E-2</v>
      </c>
      <c r="Q198" s="2">
        <f t="shared" si="36"/>
        <v>40286.1558</v>
      </c>
      <c r="S198" s="6">
        <v>1</v>
      </c>
    </row>
    <row r="199" spans="1:19" x14ac:dyDescent="0.2">
      <c r="A199" s="37" t="s">
        <v>93</v>
      </c>
      <c r="B199" s="38" t="s">
        <v>70</v>
      </c>
      <c r="C199" s="17">
        <v>55337.346700000002</v>
      </c>
      <c r="D199" s="17">
        <v>8.9999999999999998E-4</v>
      </c>
      <c r="E199">
        <f t="shared" si="34"/>
        <v>20079.002752434782</v>
      </c>
      <c r="F199">
        <f t="shared" si="35"/>
        <v>20079</v>
      </c>
      <c r="G199" s="58">
        <f t="shared" si="32"/>
        <v>1.9994000031147152E-3</v>
      </c>
      <c r="K199">
        <f t="shared" si="37"/>
        <v>1.9994000031147152E-3</v>
      </c>
      <c r="L199" t="e">
        <v>#N/A</v>
      </c>
      <c r="P199">
        <f t="shared" si="33"/>
        <v>-1.054357995460168E-2</v>
      </c>
      <c r="Q199" s="2">
        <f t="shared" si="36"/>
        <v>40318.846700000002</v>
      </c>
      <c r="S199" s="6">
        <v>1</v>
      </c>
    </row>
    <row r="200" spans="1:19" x14ac:dyDescent="0.2">
      <c r="A200" s="10" t="s">
        <v>707</v>
      </c>
      <c r="B200" s="10" t="s">
        <v>64</v>
      </c>
      <c r="C200" s="62">
        <v>55662.41</v>
      </c>
      <c r="D200" s="10" t="s">
        <v>114</v>
      </c>
      <c r="E200">
        <f t="shared" si="34"/>
        <v>20526.494765913645</v>
      </c>
      <c r="F200">
        <f t="shared" si="35"/>
        <v>20526.5</v>
      </c>
      <c r="G200" s="58">
        <f t="shared" si="32"/>
        <v>-3.8020999927539378E-3</v>
      </c>
      <c r="K200">
        <f t="shared" si="37"/>
        <v>-3.8020999927539378E-3</v>
      </c>
      <c r="O200">
        <f>G200</f>
        <v>-3.8020999927539378E-3</v>
      </c>
      <c r="P200">
        <f t="shared" si="33"/>
        <v>-1.0792137509789575E-2</v>
      </c>
      <c r="Q200" s="2">
        <f t="shared" si="36"/>
        <v>40643.910000000003</v>
      </c>
      <c r="S200" s="6">
        <v>1</v>
      </c>
    </row>
    <row r="201" spans="1:19" x14ac:dyDescent="0.2">
      <c r="A201" s="16" t="s">
        <v>97</v>
      </c>
      <c r="B201" s="36" t="s">
        <v>70</v>
      </c>
      <c r="C201" s="16">
        <v>55667.861900000004</v>
      </c>
      <c r="D201" s="16">
        <v>2.0000000000000001E-4</v>
      </c>
      <c r="E201">
        <f t="shared" si="34"/>
        <v>20534.000017070222</v>
      </c>
      <c r="F201">
        <f t="shared" si="35"/>
        <v>20534</v>
      </c>
      <c r="G201" s="58">
        <f t="shared" si="32"/>
        <v>1.2400007108226418E-5</v>
      </c>
      <c r="K201">
        <f t="shared" si="37"/>
        <v>1.2400007108226418E-5</v>
      </c>
      <c r="L201" t="e">
        <v>#N/A</v>
      </c>
      <c r="P201">
        <f t="shared" si="33"/>
        <v>-1.0796303278870935E-2</v>
      </c>
      <c r="Q201" s="2">
        <f t="shared" si="36"/>
        <v>40649.361900000004</v>
      </c>
      <c r="S201" s="6">
        <v>1</v>
      </c>
    </row>
    <row r="202" spans="1:19" x14ac:dyDescent="0.2">
      <c r="A202" s="10" t="s">
        <v>707</v>
      </c>
      <c r="B202" s="10" t="s">
        <v>70</v>
      </c>
      <c r="C202" s="62">
        <v>55775.371299999999</v>
      </c>
      <c r="D202" s="10" t="s">
        <v>114</v>
      </c>
      <c r="E202">
        <f t="shared" si="34"/>
        <v>20682.000723006273</v>
      </c>
      <c r="F202">
        <f t="shared" si="35"/>
        <v>20682</v>
      </c>
      <c r="G202" s="58">
        <f t="shared" si="32"/>
        <v>5.2519999735523015E-4</v>
      </c>
      <c r="K202">
        <f t="shared" si="37"/>
        <v>5.2519999735523015E-4</v>
      </c>
      <c r="O202">
        <f>G202</f>
        <v>5.2519999735523015E-4</v>
      </c>
      <c r="P202">
        <f t="shared" si="33"/>
        <v>-1.0878507788743134E-2</v>
      </c>
      <c r="Q202" s="2">
        <f t="shared" si="36"/>
        <v>40756.871299999999</v>
      </c>
      <c r="S202" s="6">
        <v>1</v>
      </c>
    </row>
    <row r="203" spans="1:19" x14ac:dyDescent="0.2">
      <c r="A203" s="10" t="s">
        <v>707</v>
      </c>
      <c r="B203" s="10" t="s">
        <v>64</v>
      </c>
      <c r="C203" s="62">
        <v>55776.463600000003</v>
      </c>
      <c r="D203" s="10" t="s">
        <v>114</v>
      </c>
      <c r="E203">
        <f t="shared" si="34"/>
        <v>20683.504416367919</v>
      </c>
      <c r="F203">
        <f t="shared" si="35"/>
        <v>20683.5</v>
      </c>
      <c r="G203" s="58">
        <f t="shared" si="32"/>
        <v>3.2081000026664697E-3</v>
      </c>
      <c r="K203">
        <f t="shared" si="37"/>
        <v>3.2081000026664697E-3</v>
      </c>
      <c r="O203">
        <f>G203</f>
        <v>3.2081000026664697E-3</v>
      </c>
      <c r="P203">
        <f t="shared" si="33"/>
        <v>-1.0879340942559405E-2</v>
      </c>
      <c r="Q203" s="2">
        <f t="shared" si="36"/>
        <v>40757.963600000003</v>
      </c>
      <c r="S203" s="6">
        <v>1</v>
      </c>
    </row>
    <row r="204" spans="1:19" x14ac:dyDescent="0.2">
      <c r="A204" s="39" t="s">
        <v>103</v>
      </c>
      <c r="B204" s="33" t="s">
        <v>64</v>
      </c>
      <c r="C204" s="19">
        <v>56012.544600000001</v>
      </c>
      <c r="D204" s="19">
        <v>5.8999999999999999E-3</v>
      </c>
      <c r="E204">
        <f t="shared" si="34"/>
        <v>21008.500692582747</v>
      </c>
      <c r="F204">
        <f t="shared" si="35"/>
        <v>21008.5</v>
      </c>
      <c r="G204" s="58">
        <f t="shared" si="32"/>
        <v>5.0310000369790941E-4</v>
      </c>
      <c r="J204">
        <f>G204</f>
        <v>5.0310000369790941E-4</v>
      </c>
      <c r="L204" t="e">
        <v>#N/A</v>
      </c>
      <c r="P204">
        <f t="shared" si="33"/>
        <v>-1.1059857602751732E-2</v>
      </c>
      <c r="Q204" s="2">
        <f t="shared" si="36"/>
        <v>40994.044600000001</v>
      </c>
      <c r="S204" s="6">
        <v>1</v>
      </c>
    </row>
    <row r="205" spans="1:19" x14ac:dyDescent="0.2">
      <c r="A205" s="19" t="s">
        <v>102</v>
      </c>
      <c r="B205" s="33" t="s">
        <v>70</v>
      </c>
      <c r="C205" s="19">
        <v>56036.876700000001</v>
      </c>
      <c r="D205" s="19">
        <v>2.0000000000000001E-4</v>
      </c>
      <c r="E205">
        <f t="shared" si="34"/>
        <v>21041.997000597734</v>
      </c>
      <c r="F205">
        <f t="shared" si="35"/>
        <v>21042</v>
      </c>
      <c r="G205" s="58">
        <f t="shared" si="32"/>
        <v>-2.1787999939988367E-3</v>
      </c>
      <c r="K205">
        <f>G205</f>
        <v>-2.1787999939988367E-3</v>
      </c>
      <c r="L205" t="e">
        <v>#N/A</v>
      </c>
      <c r="P205">
        <f t="shared" si="33"/>
        <v>-1.1078464704648478E-2</v>
      </c>
      <c r="Q205" s="2">
        <f t="shared" si="36"/>
        <v>41018.376700000001</v>
      </c>
      <c r="S205" s="6">
        <v>1</v>
      </c>
    </row>
    <row r="206" spans="1:19" x14ac:dyDescent="0.2">
      <c r="A206" s="39" t="s">
        <v>104</v>
      </c>
      <c r="B206" s="33" t="s">
        <v>70</v>
      </c>
      <c r="C206" s="19">
        <v>56451.658199999998</v>
      </c>
      <c r="D206" s="19">
        <v>2.0000000000000001E-4</v>
      </c>
      <c r="E206">
        <f t="shared" si="34"/>
        <v>21612.997813635633</v>
      </c>
      <c r="F206">
        <f t="shared" si="35"/>
        <v>21613</v>
      </c>
      <c r="G206" s="58">
        <f t="shared" si="32"/>
        <v>-1.5882000006968156E-3</v>
      </c>
      <c r="K206">
        <f>G206</f>
        <v>-1.5882000006968156E-3</v>
      </c>
      <c r="O206">
        <f>G206</f>
        <v>-1.5882000006968156E-3</v>
      </c>
      <c r="P206">
        <f t="shared" si="33"/>
        <v>-1.1395618590709457E-2</v>
      </c>
      <c r="Q206" s="2">
        <f t="shared" si="36"/>
        <v>41433.158199999998</v>
      </c>
      <c r="S206" s="6">
        <v>1</v>
      </c>
    </row>
    <row r="207" spans="1:19" x14ac:dyDescent="0.2">
      <c r="A207" s="40" t="s">
        <v>105</v>
      </c>
      <c r="B207" s="41" t="s">
        <v>70</v>
      </c>
      <c r="C207" s="42">
        <v>56753.845699999998</v>
      </c>
      <c r="D207" s="42">
        <v>1E-4</v>
      </c>
      <c r="E207">
        <f t="shared" si="34"/>
        <v>22028.998305918656</v>
      </c>
      <c r="F207">
        <f t="shared" si="35"/>
        <v>22029</v>
      </c>
      <c r="G207" s="58">
        <f t="shared" si="32"/>
        <v>-1.2305999989621341E-3</v>
      </c>
      <c r="K207">
        <f>G207</f>
        <v>-1.2305999989621341E-3</v>
      </c>
      <c r="O207">
        <f>G207</f>
        <v>-1.2305999989621341E-3</v>
      </c>
      <c r="P207">
        <f t="shared" si="33"/>
        <v>-1.1626679915755635E-2</v>
      </c>
      <c r="Q207" s="2">
        <f t="shared" si="36"/>
        <v>41735.345699999998</v>
      </c>
      <c r="S207" s="6">
        <v>1</v>
      </c>
    </row>
    <row r="208" spans="1:19" x14ac:dyDescent="0.2">
      <c r="A208" s="15"/>
    </row>
    <row r="209" spans="1:1" x14ac:dyDescent="0.2">
      <c r="A209" s="15"/>
    </row>
    <row r="210" spans="1:1" x14ac:dyDescent="0.2">
      <c r="A210" s="15"/>
    </row>
    <row r="211" spans="1:1" x14ac:dyDescent="0.2">
      <c r="A211" s="15"/>
    </row>
    <row r="212" spans="1:1" x14ac:dyDescent="0.2">
      <c r="A212" s="15"/>
    </row>
    <row r="213" spans="1:1" x14ac:dyDescent="0.2">
      <c r="A213" s="15"/>
    </row>
    <row r="214" spans="1:1" x14ac:dyDescent="0.2">
      <c r="A214" s="15"/>
    </row>
    <row r="215" spans="1:1" x14ac:dyDescent="0.2">
      <c r="A215" s="15"/>
    </row>
    <row r="216" spans="1:1" x14ac:dyDescent="0.2">
      <c r="A216" s="15"/>
    </row>
    <row r="217" spans="1:1" x14ac:dyDescent="0.2">
      <c r="A217" s="15"/>
    </row>
    <row r="218" spans="1:1" x14ac:dyDescent="0.2">
      <c r="A218" s="15"/>
    </row>
    <row r="219" spans="1:1" x14ac:dyDescent="0.2">
      <c r="A219" s="15"/>
    </row>
    <row r="220" spans="1:1" x14ac:dyDescent="0.2">
      <c r="A220" s="15"/>
    </row>
    <row r="221" spans="1:1" x14ac:dyDescent="0.2">
      <c r="A221" s="15"/>
    </row>
    <row r="222" spans="1:1" x14ac:dyDescent="0.2">
      <c r="A222" s="15"/>
    </row>
    <row r="223" spans="1:1" x14ac:dyDescent="0.2">
      <c r="A223" s="15"/>
    </row>
    <row r="224" spans="1:1" x14ac:dyDescent="0.2">
      <c r="A224" s="15"/>
    </row>
    <row r="225" spans="1:1" x14ac:dyDescent="0.2">
      <c r="A225" s="15"/>
    </row>
    <row r="226" spans="1:1" x14ac:dyDescent="0.2">
      <c r="A226" s="15"/>
    </row>
    <row r="227" spans="1:1" x14ac:dyDescent="0.2">
      <c r="A227" s="15"/>
    </row>
    <row r="228" spans="1:1" x14ac:dyDescent="0.2">
      <c r="A228" s="15"/>
    </row>
    <row r="229" spans="1:1" x14ac:dyDescent="0.2">
      <c r="A229" s="15"/>
    </row>
    <row r="230" spans="1:1" x14ac:dyDescent="0.2">
      <c r="A230" s="15"/>
    </row>
    <row r="231" spans="1:1" x14ac:dyDescent="0.2">
      <c r="A231" s="15"/>
    </row>
    <row r="232" spans="1:1" x14ac:dyDescent="0.2">
      <c r="A232" s="15"/>
    </row>
    <row r="233" spans="1:1" x14ac:dyDescent="0.2">
      <c r="A233" s="15"/>
    </row>
    <row r="234" spans="1:1" x14ac:dyDescent="0.2">
      <c r="A234" s="15"/>
    </row>
    <row r="235" spans="1:1" x14ac:dyDescent="0.2">
      <c r="A235" s="15"/>
    </row>
    <row r="236" spans="1:1" x14ac:dyDescent="0.2">
      <c r="A236" s="15"/>
    </row>
    <row r="237" spans="1:1" x14ac:dyDescent="0.2">
      <c r="A237" s="15"/>
    </row>
    <row r="238" spans="1:1" x14ac:dyDescent="0.2">
      <c r="A238" s="15"/>
    </row>
    <row r="239" spans="1:1" x14ac:dyDescent="0.2">
      <c r="A239" s="15"/>
    </row>
    <row r="240" spans="1:1" x14ac:dyDescent="0.2">
      <c r="A240" s="15"/>
    </row>
    <row r="241" spans="1:1" x14ac:dyDescent="0.2">
      <c r="A241" s="15"/>
    </row>
    <row r="242" spans="1:1" x14ac:dyDescent="0.2">
      <c r="A242" s="15"/>
    </row>
    <row r="243" spans="1:1" x14ac:dyDescent="0.2">
      <c r="A243" s="15"/>
    </row>
    <row r="244" spans="1:1" x14ac:dyDescent="0.2">
      <c r="A244" s="15"/>
    </row>
    <row r="245" spans="1:1" x14ac:dyDescent="0.2">
      <c r="A245" s="15"/>
    </row>
    <row r="246" spans="1:1" x14ac:dyDescent="0.2">
      <c r="A246" s="15"/>
    </row>
    <row r="247" spans="1:1" x14ac:dyDescent="0.2">
      <c r="A247" s="15"/>
    </row>
    <row r="248" spans="1:1" x14ac:dyDescent="0.2">
      <c r="A248" s="15"/>
    </row>
    <row r="249" spans="1:1" x14ac:dyDescent="0.2">
      <c r="A249" s="15"/>
    </row>
    <row r="250" spans="1:1" x14ac:dyDescent="0.2">
      <c r="A250" s="15"/>
    </row>
    <row r="251" spans="1:1" x14ac:dyDescent="0.2">
      <c r="A251" s="15"/>
    </row>
    <row r="252" spans="1:1" x14ac:dyDescent="0.2">
      <c r="A252" s="15"/>
    </row>
    <row r="253" spans="1:1" x14ac:dyDescent="0.2">
      <c r="A253" s="15"/>
    </row>
    <row r="254" spans="1:1" x14ac:dyDescent="0.2">
      <c r="A254" s="15"/>
    </row>
    <row r="255" spans="1:1" x14ac:dyDescent="0.2">
      <c r="A255" s="15"/>
    </row>
    <row r="256" spans="1:1" x14ac:dyDescent="0.2">
      <c r="A256" s="15"/>
    </row>
    <row r="257" spans="1:1" x14ac:dyDescent="0.2">
      <c r="A257" s="15"/>
    </row>
    <row r="258" spans="1:1" x14ac:dyDescent="0.2">
      <c r="A258" s="15"/>
    </row>
    <row r="259" spans="1:1" x14ac:dyDescent="0.2">
      <c r="A259" s="15"/>
    </row>
    <row r="260" spans="1:1" x14ac:dyDescent="0.2">
      <c r="A260" s="15"/>
    </row>
    <row r="261" spans="1:1" x14ac:dyDescent="0.2">
      <c r="A261" s="15"/>
    </row>
    <row r="262" spans="1:1" x14ac:dyDescent="0.2">
      <c r="A262" s="15"/>
    </row>
    <row r="263" spans="1:1" x14ac:dyDescent="0.2">
      <c r="A263" s="15"/>
    </row>
    <row r="264" spans="1:1" x14ac:dyDescent="0.2">
      <c r="A264" s="15"/>
    </row>
    <row r="265" spans="1:1" x14ac:dyDescent="0.2">
      <c r="A265" s="15"/>
    </row>
    <row r="266" spans="1:1" x14ac:dyDescent="0.2">
      <c r="A266" s="15"/>
    </row>
    <row r="267" spans="1:1" x14ac:dyDescent="0.2">
      <c r="A267" s="15"/>
    </row>
    <row r="268" spans="1:1" x14ac:dyDescent="0.2">
      <c r="A268" s="15"/>
    </row>
    <row r="269" spans="1:1" x14ac:dyDescent="0.2">
      <c r="A269" s="15"/>
    </row>
    <row r="270" spans="1:1" x14ac:dyDescent="0.2">
      <c r="A270" s="15"/>
    </row>
    <row r="271" spans="1:1" x14ac:dyDescent="0.2">
      <c r="A271" s="15"/>
    </row>
    <row r="272" spans="1:1" x14ac:dyDescent="0.2">
      <c r="A272" s="15"/>
    </row>
    <row r="273" spans="1:1" x14ac:dyDescent="0.2">
      <c r="A273" s="15"/>
    </row>
    <row r="274" spans="1:1" x14ac:dyDescent="0.2">
      <c r="A274" s="15"/>
    </row>
    <row r="275" spans="1:1" x14ac:dyDescent="0.2">
      <c r="A275" s="15"/>
    </row>
    <row r="276" spans="1:1" x14ac:dyDescent="0.2">
      <c r="A276" s="15"/>
    </row>
    <row r="277" spans="1:1" x14ac:dyDescent="0.2">
      <c r="A277" s="15"/>
    </row>
    <row r="278" spans="1:1" x14ac:dyDescent="0.2">
      <c r="A278" s="15"/>
    </row>
    <row r="279" spans="1:1" x14ac:dyDescent="0.2">
      <c r="A279" s="15"/>
    </row>
    <row r="280" spans="1:1" x14ac:dyDescent="0.2">
      <c r="A280" s="15"/>
    </row>
    <row r="281" spans="1:1" x14ac:dyDescent="0.2">
      <c r="A281" s="15"/>
    </row>
    <row r="282" spans="1:1" x14ac:dyDescent="0.2">
      <c r="A282" s="15"/>
    </row>
    <row r="283" spans="1:1" x14ac:dyDescent="0.2">
      <c r="A283" s="15"/>
    </row>
    <row r="284" spans="1:1" x14ac:dyDescent="0.2">
      <c r="A284" s="15"/>
    </row>
    <row r="285" spans="1:1" x14ac:dyDescent="0.2">
      <c r="A285" s="15"/>
    </row>
    <row r="286" spans="1:1" x14ac:dyDescent="0.2">
      <c r="A286" s="15"/>
    </row>
    <row r="287" spans="1:1" x14ac:dyDescent="0.2">
      <c r="A287" s="15"/>
    </row>
    <row r="288" spans="1:1" x14ac:dyDescent="0.2">
      <c r="A288" s="15"/>
    </row>
    <row r="289" spans="1:1" x14ac:dyDescent="0.2">
      <c r="A289" s="15"/>
    </row>
    <row r="290" spans="1:1" x14ac:dyDescent="0.2">
      <c r="A290" s="15"/>
    </row>
    <row r="291" spans="1:1" x14ac:dyDescent="0.2">
      <c r="A291" s="15"/>
    </row>
    <row r="292" spans="1:1" x14ac:dyDescent="0.2">
      <c r="A292" s="15"/>
    </row>
    <row r="293" spans="1:1" x14ac:dyDescent="0.2">
      <c r="A293" s="15"/>
    </row>
    <row r="294" spans="1:1" x14ac:dyDescent="0.2">
      <c r="A294" s="15"/>
    </row>
    <row r="295" spans="1:1" x14ac:dyDescent="0.2">
      <c r="A295" s="15"/>
    </row>
    <row r="296" spans="1:1" x14ac:dyDescent="0.2">
      <c r="A296" s="15"/>
    </row>
    <row r="297" spans="1:1" x14ac:dyDescent="0.2">
      <c r="A297" s="15"/>
    </row>
    <row r="298" spans="1:1" x14ac:dyDescent="0.2">
      <c r="A298" s="15"/>
    </row>
    <row r="299" spans="1:1" x14ac:dyDescent="0.2">
      <c r="A299" s="15"/>
    </row>
    <row r="300" spans="1:1" x14ac:dyDescent="0.2">
      <c r="A300" s="15"/>
    </row>
    <row r="301" spans="1:1" x14ac:dyDescent="0.2">
      <c r="A301" s="15"/>
    </row>
    <row r="302" spans="1:1" x14ac:dyDescent="0.2">
      <c r="A302" s="15"/>
    </row>
    <row r="303" spans="1:1" x14ac:dyDescent="0.2">
      <c r="A303" s="15"/>
    </row>
    <row r="304" spans="1:1" x14ac:dyDescent="0.2">
      <c r="A304" s="15"/>
    </row>
    <row r="305" spans="1:1" x14ac:dyDescent="0.2">
      <c r="A305" s="15"/>
    </row>
    <row r="306" spans="1:1" x14ac:dyDescent="0.2">
      <c r="A306" s="15"/>
    </row>
    <row r="307" spans="1:1" x14ac:dyDescent="0.2">
      <c r="A307" s="15"/>
    </row>
    <row r="308" spans="1:1" x14ac:dyDescent="0.2">
      <c r="A308" s="15"/>
    </row>
    <row r="309" spans="1:1" x14ac:dyDescent="0.2">
      <c r="A309" s="15"/>
    </row>
    <row r="310" spans="1:1" x14ac:dyDescent="0.2">
      <c r="A310" s="15"/>
    </row>
    <row r="311" spans="1:1" x14ac:dyDescent="0.2">
      <c r="A311" s="15"/>
    </row>
    <row r="312" spans="1:1" x14ac:dyDescent="0.2">
      <c r="A312" s="15"/>
    </row>
    <row r="313" spans="1:1" x14ac:dyDescent="0.2">
      <c r="A313" s="15"/>
    </row>
    <row r="314" spans="1:1" x14ac:dyDescent="0.2">
      <c r="A314" s="15"/>
    </row>
    <row r="315" spans="1:1" x14ac:dyDescent="0.2">
      <c r="A315" s="15"/>
    </row>
    <row r="316" spans="1:1" x14ac:dyDescent="0.2">
      <c r="A316" s="15"/>
    </row>
    <row r="317" spans="1:1" x14ac:dyDescent="0.2">
      <c r="A317" s="15"/>
    </row>
    <row r="318" spans="1:1" x14ac:dyDescent="0.2">
      <c r="A318" s="15"/>
    </row>
    <row r="319" spans="1:1" x14ac:dyDescent="0.2">
      <c r="A319" s="15"/>
    </row>
    <row r="320" spans="1:1" x14ac:dyDescent="0.2">
      <c r="A320" s="15"/>
    </row>
    <row r="321" spans="1:1" x14ac:dyDescent="0.2">
      <c r="A321" s="15"/>
    </row>
    <row r="322" spans="1:1" x14ac:dyDescent="0.2">
      <c r="A322" s="15"/>
    </row>
    <row r="323" spans="1:1" x14ac:dyDescent="0.2">
      <c r="A323" s="15"/>
    </row>
    <row r="324" spans="1:1" x14ac:dyDescent="0.2">
      <c r="A324" s="15"/>
    </row>
    <row r="325" spans="1:1" x14ac:dyDescent="0.2">
      <c r="A325" s="15"/>
    </row>
    <row r="326" spans="1:1" x14ac:dyDescent="0.2">
      <c r="A326" s="15"/>
    </row>
    <row r="327" spans="1:1" x14ac:dyDescent="0.2">
      <c r="A327" s="15"/>
    </row>
    <row r="328" spans="1:1" x14ac:dyDescent="0.2">
      <c r="A328" s="15"/>
    </row>
    <row r="329" spans="1:1" x14ac:dyDescent="0.2">
      <c r="A329" s="15"/>
    </row>
    <row r="330" spans="1:1" x14ac:dyDescent="0.2">
      <c r="A330" s="15"/>
    </row>
    <row r="331" spans="1:1" x14ac:dyDescent="0.2">
      <c r="A331" s="15"/>
    </row>
    <row r="332" spans="1:1" x14ac:dyDescent="0.2">
      <c r="A332" s="15"/>
    </row>
    <row r="333" spans="1:1" x14ac:dyDescent="0.2">
      <c r="A333" s="15"/>
    </row>
    <row r="334" spans="1:1" x14ac:dyDescent="0.2">
      <c r="A334" s="15"/>
    </row>
    <row r="335" spans="1:1" x14ac:dyDescent="0.2">
      <c r="A335" s="15"/>
    </row>
    <row r="336" spans="1:1" x14ac:dyDescent="0.2">
      <c r="A336" s="15"/>
    </row>
    <row r="337" spans="1:1" x14ac:dyDescent="0.2">
      <c r="A337" s="15"/>
    </row>
    <row r="338" spans="1:1" x14ac:dyDescent="0.2">
      <c r="A338" s="15"/>
    </row>
    <row r="339" spans="1:1" x14ac:dyDescent="0.2">
      <c r="A339" s="15"/>
    </row>
    <row r="340" spans="1:1" x14ac:dyDescent="0.2">
      <c r="A340" s="15"/>
    </row>
    <row r="341" spans="1:1" x14ac:dyDescent="0.2">
      <c r="A341" s="15"/>
    </row>
    <row r="342" spans="1:1" x14ac:dyDescent="0.2">
      <c r="A342" s="15"/>
    </row>
    <row r="343" spans="1:1" x14ac:dyDescent="0.2">
      <c r="A343" s="15"/>
    </row>
    <row r="344" spans="1:1" x14ac:dyDescent="0.2">
      <c r="A344" s="15"/>
    </row>
    <row r="345" spans="1:1" x14ac:dyDescent="0.2">
      <c r="A345" s="15"/>
    </row>
    <row r="346" spans="1:1" x14ac:dyDescent="0.2">
      <c r="A346" s="15"/>
    </row>
    <row r="347" spans="1:1" x14ac:dyDescent="0.2">
      <c r="A347" s="15"/>
    </row>
    <row r="348" spans="1:1" x14ac:dyDescent="0.2">
      <c r="A348" s="15"/>
    </row>
    <row r="349" spans="1:1" x14ac:dyDescent="0.2">
      <c r="A349" s="15"/>
    </row>
    <row r="350" spans="1:1" x14ac:dyDescent="0.2">
      <c r="A350" s="15"/>
    </row>
    <row r="351" spans="1:1" x14ac:dyDescent="0.2">
      <c r="A351" s="15"/>
    </row>
    <row r="352" spans="1:1" x14ac:dyDescent="0.2">
      <c r="A352" s="15"/>
    </row>
    <row r="353" spans="1:1" x14ac:dyDescent="0.2">
      <c r="A353" s="15"/>
    </row>
    <row r="354" spans="1:1" x14ac:dyDescent="0.2">
      <c r="A354" s="15"/>
    </row>
    <row r="355" spans="1:1" x14ac:dyDescent="0.2">
      <c r="A355" s="15"/>
    </row>
    <row r="356" spans="1:1" x14ac:dyDescent="0.2">
      <c r="A356" s="15"/>
    </row>
    <row r="357" spans="1:1" x14ac:dyDescent="0.2">
      <c r="A357" s="15"/>
    </row>
    <row r="358" spans="1:1" x14ac:dyDescent="0.2">
      <c r="A358" s="15"/>
    </row>
    <row r="359" spans="1:1" x14ac:dyDescent="0.2">
      <c r="A359" s="15"/>
    </row>
    <row r="360" spans="1:1" x14ac:dyDescent="0.2">
      <c r="A360" s="15"/>
    </row>
    <row r="361" spans="1:1" x14ac:dyDescent="0.2">
      <c r="A361" s="15"/>
    </row>
    <row r="362" spans="1:1" x14ac:dyDescent="0.2">
      <c r="A362" s="15"/>
    </row>
    <row r="363" spans="1:1" x14ac:dyDescent="0.2">
      <c r="A363" s="15"/>
    </row>
    <row r="364" spans="1:1" x14ac:dyDescent="0.2">
      <c r="A364" s="15"/>
    </row>
    <row r="365" spans="1:1" x14ac:dyDescent="0.2">
      <c r="A365" s="15"/>
    </row>
    <row r="366" spans="1:1" x14ac:dyDescent="0.2">
      <c r="A366" s="15"/>
    </row>
    <row r="367" spans="1:1" x14ac:dyDescent="0.2">
      <c r="A367" s="15"/>
    </row>
    <row r="368" spans="1:1" x14ac:dyDescent="0.2">
      <c r="A368" s="15"/>
    </row>
    <row r="369" spans="1:1" x14ac:dyDescent="0.2">
      <c r="A369" s="15"/>
    </row>
    <row r="370" spans="1:1" x14ac:dyDescent="0.2">
      <c r="A370" s="15"/>
    </row>
    <row r="371" spans="1:1" x14ac:dyDescent="0.2">
      <c r="A371" s="15"/>
    </row>
    <row r="372" spans="1:1" x14ac:dyDescent="0.2">
      <c r="A372" s="15"/>
    </row>
    <row r="373" spans="1:1" x14ac:dyDescent="0.2">
      <c r="A373" s="15"/>
    </row>
    <row r="374" spans="1:1" x14ac:dyDescent="0.2">
      <c r="A374" s="15"/>
    </row>
    <row r="375" spans="1:1" x14ac:dyDescent="0.2">
      <c r="A375" s="15"/>
    </row>
    <row r="376" spans="1:1" x14ac:dyDescent="0.2">
      <c r="A376" s="15"/>
    </row>
    <row r="377" spans="1:1" x14ac:dyDescent="0.2">
      <c r="A377" s="15"/>
    </row>
    <row r="378" spans="1:1" x14ac:dyDescent="0.2">
      <c r="A378" s="15"/>
    </row>
    <row r="379" spans="1:1" x14ac:dyDescent="0.2">
      <c r="A379" s="15"/>
    </row>
    <row r="380" spans="1:1" x14ac:dyDescent="0.2">
      <c r="A380" s="15"/>
    </row>
    <row r="381" spans="1:1" x14ac:dyDescent="0.2">
      <c r="A381" s="15"/>
    </row>
    <row r="382" spans="1:1" x14ac:dyDescent="0.2">
      <c r="A382" s="15"/>
    </row>
    <row r="383" spans="1:1" x14ac:dyDescent="0.2">
      <c r="A383" s="15"/>
    </row>
    <row r="384" spans="1:1" x14ac:dyDescent="0.2">
      <c r="A384" s="15"/>
    </row>
    <row r="385" spans="1:1" x14ac:dyDescent="0.2">
      <c r="A385" s="15"/>
    </row>
    <row r="386" spans="1:1" x14ac:dyDescent="0.2">
      <c r="A386" s="15"/>
    </row>
    <row r="387" spans="1:1" x14ac:dyDescent="0.2">
      <c r="A387" s="15"/>
    </row>
    <row r="388" spans="1:1" x14ac:dyDescent="0.2">
      <c r="A388" s="15"/>
    </row>
    <row r="389" spans="1:1" x14ac:dyDescent="0.2">
      <c r="A389" s="15"/>
    </row>
    <row r="390" spans="1:1" x14ac:dyDescent="0.2">
      <c r="A390" s="15"/>
    </row>
    <row r="391" spans="1:1" x14ac:dyDescent="0.2">
      <c r="A391" s="15"/>
    </row>
    <row r="392" spans="1:1" x14ac:dyDescent="0.2">
      <c r="A392" s="15"/>
    </row>
    <row r="393" spans="1:1" x14ac:dyDescent="0.2">
      <c r="A393" s="15"/>
    </row>
    <row r="394" spans="1:1" x14ac:dyDescent="0.2">
      <c r="A394" s="15"/>
    </row>
    <row r="395" spans="1:1" x14ac:dyDescent="0.2">
      <c r="A395" s="15"/>
    </row>
    <row r="396" spans="1:1" x14ac:dyDescent="0.2">
      <c r="A396" s="15"/>
    </row>
    <row r="397" spans="1:1" x14ac:dyDescent="0.2">
      <c r="A397" s="15"/>
    </row>
    <row r="398" spans="1:1" x14ac:dyDescent="0.2">
      <c r="A398" s="15"/>
    </row>
    <row r="399" spans="1:1" x14ac:dyDescent="0.2">
      <c r="A399" s="15"/>
    </row>
    <row r="400" spans="1:1" x14ac:dyDescent="0.2">
      <c r="A400" s="15"/>
    </row>
    <row r="401" spans="1:1" x14ac:dyDescent="0.2">
      <c r="A401" s="15"/>
    </row>
    <row r="402" spans="1:1" x14ac:dyDescent="0.2">
      <c r="A402" s="15"/>
    </row>
    <row r="403" spans="1:1" x14ac:dyDescent="0.2">
      <c r="A403" s="15"/>
    </row>
    <row r="404" spans="1:1" x14ac:dyDescent="0.2">
      <c r="A404" s="15"/>
    </row>
    <row r="405" spans="1:1" x14ac:dyDescent="0.2">
      <c r="A405" s="15"/>
    </row>
    <row r="406" spans="1:1" x14ac:dyDescent="0.2">
      <c r="A406" s="15"/>
    </row>
    <row r="407" spans="1:1" x14ac:dyDescent="0.2">
      <c r="A407" s="15"/>
    </row>
    <row r="408" spans="1:1" x14ac:dyDescent="0.2">
      <c r="A408" s="15"/>
    </row>
    <row r="409" spans="1:1" x14ac:dyDescent="0.2">
      <c r="A409" s="15"/>
    </row>
    <row r="410" spans="1:1" x14ac:dyDescent="0.2">
      <c r="A410" s="15"/>
    </row>
    <row r="411" spans="1:1" x14ac:dyDescent="0.2">
      <c r="A411" s="15"/>
    </row>
    <row r="412" spans="1:1" x14ac:dyDescent="0.2">
      <c r="A412" s="15"/>
    </row>
    <row r="413" spans="1:1" x14ac:dyDescent="0.2">
      <c r="A413" s="15"/>
    </row>
    <row r="414" spans="1:1" x14ac:dyDescent="0.2">
      <c r="A414" s="15"/>
    </row>
    <row r="415" spans="1:1" x14ac:dyDescent="0.2">
      <c r="A415" s="15"/>
    </row>
    <row r="416" spans="1:1" x14ac:dyDescent="0.2">
      <c r="A416" s="15"/>
    </row>
    <row r="417" spans="1:1" x14ac:dyDescent="0.2">
      <c r="A417" s="15"/>
    </row>
    <row r="418" spans="1:1" x14ac:dyDescent="0.2">
      <c r="A418" s="15"/>
    </row>
    <row r="419" spans="1:1" x14ac:dyDescent="0.2">
      <c r="A419" s="15"/>
    </row>
    <row r="420" spans="1:1" x14ac:dyDescent="0.2">
      <c r="A420" s="15"/>
    </row>
    <row r="421" spans="1:1" x14ac:dyDescent="0.2">
      <c r="A421" s="15"/>
    </row>
    <row r="422" spans="1:1" x14ac:dyDescent="0.2">
      <c r="A422" s="15"/>
    </row>
    <row r="423" spans="1:1" x14ac:dyDescent="0.2">
      <c r="A423" s="15"/>
    </row>
    <row r="424" spans="1:1" x14ac:dyDescent="0.2">
      <c r="A424" s="15"/>
    </row>
    <row r="425" spans="1:1" x14ac:dyDescent="0.2">
      <c r="A425" s="15"/>
    </row>
    <row r="426" spans="1:1" x14ac:dyDescent="0.2">
      <c r="A426" s="15"/>
    </row>
    <row r="427" spans="1:1" x14ac:dyDescent="0.2">
      <c r="A427" s="15"/>
    </row>
    <row r="428" spans="1:1" x14ac:dyDescent="0.2">
      <c r="A428" s="15"/>
    </row>
    <row r="429" spans="1:1" x14ac:dyDescent="0.2">
      <c r="A429" s="15"/>
    </row>
    <row r="430" spans="1:1" x14ac:dyDescent="0.2">
      <c r="A430" s="15"/>
    </row>
    <row r="431" spans="1:1" x14ac:dyDescent="0.2">
      <c r="A431" s="15"/>
    </row>
    <row r="432" spans="1:1" x14ac:dyDescent="0.2">
      <c r="A432" s="15"/>
    </row>
    <row r="433" spans="1:1" x14ac:dyDescent="0.2">
      <c r="A433" s="15"/>
    </row>
    <row r="434" spans="1:1" x14ac:dyDescent="0.2">
      <c r="A434" s="15"/>
    </row>
    <row r="435" spans="1:1" x14ac:dyDescent="0.2">
      <c r="A435" s="15"/>
    </row>
    <row r="436" spans="1:1" x14ac:dyDescent="0.2">
      <c r="A436" s="15"/>
    </row>
    <row r="437" spans="1:1" x14ac:dyDescent="0.2">
      <c r="A437" s="15"/>
    </row>
    <row r="438" spans="1:1" x14ac:dyDescent="0.2">
      <c r="A438" s="15"/>
    </row>
    <row r="439" spans="1:1" x14ac:dyDescent="0.2">
      <c r="A439" s="15"/>
    </row>
    <row r="440" spans="1:1" x14ac:dyDescent="0.2">
      <c r="A440" s="15"/>
    </row>
    <row r="441" spans="1:1" x14ac:dyDescent="0.2">
      <c r="A441" s="15"/>
    </row>
    <row r="442" spans="1:1" x14ac:dyDescent="0.2">
      <c r="A442" s="15"/>
    </row>
    <row r="443" spans="1:1" x14ac:dyDescent="0.2">
      <c r="A443" s="15"/>
    </row>
    <row r="444" spans="1:1" x14ac:dyDescent="0.2">
      <c r="A444" s="15"/>
    </row>
    <row r="445" spans="1:1" x14ac:dyDescent="0.2">
      <c r="A445" s="15"/>
    </row>
    <row r="446" spans="1:1" x14ac:dyDescent="0.2">
      <c r="A446" s="15"/>
    </row>
    <row r="447" spans="1:1" x14ac:dyDescent="0.2">
      <c r="A447" s="15"/>
    </row>
    <row r="448" spans="1:1" x14ac:dyDescent="0.2">
      <c r="A448" s="15"/>
    </row>
    <row r="449" spans="1:1" x14ac:dyDescent="0.2">
      <c r="A449" s="15"/>
    </row>
    <row r="450" spans="1:1" x14ac:dyDescent="0.2">
      <c r="A450" s="15"/>
    </row>
    <row r="451" spans="1:1" x14ac:dyDescent="0.2">
      <c r="A451" s="15"/>
    </row>
    <row r="452" spans="1:1" x14ac:dyDescent="0.2">
      <c r="A452" s="15"/>
    </row>
    <row r="453" spans="1:1" x14ac:dyDescent="0.2">
      <c r="A453" s="15"/>
    </row>
    <row r="454" spans="1:1" x14ac:dyDescent="0.2">
      <c r="A454" s="15"/>
    </row>
    <row r="455" spans="1:1" x14ac:dyDescent="0.2">
      <c r="A455" s="15"/>
    </row>
    <row r="456" spans="1:1" x14ac:dyDescent="0.2">
      <c r="A456" s="15"/>
    </row>
    <row r="457" spans="1:1" x14ac:dyDescent="0.2">
      <c r="A457" s="15"/>
    </row>
    <row r="458" spans="1:1" x14ac:dyDescent="0.2">
      <c r="A458" s="15"/>
    </row>
    <row r="459" spans="1:1" x14ac:dyDescent="0.2">
      <c r="A459" s="15"/>
    </row>
    <row r="460" spans="1:1" x14ac:dyDescent="0.2">
      <c r="A460" s="15"/>
    </row>
    <row r="461" spans="1:1" x14ac:dyDescent="0.2">
      <c r="A461" s="15"/>
    </row>
    <row r="462" spans="1:1" x14ac:dyDescent="0.2">
      <c r="A462" s="15"/>
    </row>
    <row r="463" spans="1:1" x14ac:dyDescent="0.2">
      <c r="A463" s="15"/>
    </row>
    <row r="464" spans="1:1" x14ac:dyDescent="0.2">
      <c r="A464" s="15"/>
    </row>
    <row r="465" spans="1:1" x14ac:dyDescent="0.2">
      <c r="A465" s="15"/>
    </row>
    <row r="466" spans="1:1" x14ac:dyDescent="0.2">
      <c r="A466" s="15"/>
    </row>
    <row r="467" spans="1:1" x14ac:dyDescent="0.2">
      <c r="A467" s="15"/>
    </row>
    <row r="468" spans="1:1" x14ac:dyDescent="0.2">
      <c r="A468" s="15"/>
    </row>
    <row r="469" spans="1:1" x14ac:dyDescent="0.2">
      <c r="A469" s="15"/>
    </row>
    <row r="470" spans="1:1" x14ac:dyDescent="0.2">
      <c r="A470" s="15"/>
    </row>
    <row r="471" spans="1:1" x14ac:dyDescent="0.2">
      <c r="A471" s="15"/>
    </row>
    <row r="472" spans="1:1" x14ac:dyDescent="0.2">
      <c r="A472" s="15"/>
    </row>
    <row r="473" spans="1:1" x14ac:dyDescent="0.2">
      <c r="A473" s="15"/>
    </row>
    <row r="474" spans="1:1" x14ac:dyDescent="0.2">
      <c r="A474" s="15"/>
    </row>
    <row r="475" spans="1:1" x14ac:dyDescent="0.2">
      <c r="A475" s="15"/>
    </row>
    <row r="476" spans="1:1" x14ac:dyDescent="0.2">
      <c r="A476" s="15"/>
    </row>
    <row r="477" spans="1:1" x14ac:dyDescent="0.2">
      <c r="A477" s="15"/>
    </row>
    <row r="478" spans="1:1" x14ac:dyDescent="0.2">
      <c r="A478" s="15"/>
    </row>
    <row r="479" spans="1:1" x14ac:dyDescent="0.2">
      <c r="A479" s="15"/>
    </row>
    <row r="480" spans="1:1" x14ac:dyDescent="0.2">
      <c r="A480" s="15"/>
    </row>
    <row r="481" spans="1:1" x14ac:dyDescent="0.2">
      <c r="A481" s="15"/>
    </row>
    <row r="482" spans="1:1" x14ac:dyDescent="0.2">
      <c r="A482" s="15"/>
    </row>
    <row r="483" spans="1:1" x14ac:dyDescent="0.2">
      <c r="A483" s="15"/>
    </row>
    <row r="484" spans="1:1" x14ac:dyDescent="0.2">
      <c r="A484" s="15"/>
    </row>
    <row r="485" spans="1:1" x14ac:dyDescent="0.2">
      <c r="A485" s="15"/>
    </row>
    <row r="486" spans="1:1" x14ac:dyDescent="0.2">
      <c r="A486" s="15"/>
    </row>
    <row r="487" spans="1:1" x14ac:dyDescent="0.2">
      <c r="A487" s="15"/>
    </row>
    <row r="488" spans="1:1" x14ac:dyDescent="0.2">
      <c r="A488" s="15"/>
    </row>
    <row r="489" spans="1:1" x14ac:dyDescent="0.2">
      <c r="A489" s="15"/>
    </row>
    <row r="490" spans="1:1" x14ac:dyDescent="0.2">
      <c r="A490" s="15"/>
    </row>
    <row r="491" spans="1:1" x14ac:dyDescent="0.2">
      <c r="A491" s="15"/>
    </row>
    <row r="492" spans="1:1" x14ac:dyDescent="0.2">
      <c r="A492" s="15"/>
    </row>
    <row r="493" spans="1:1" x14ac:dyDescent="0.2">
      <c r="A493" s="15"/>
    </row>
    <row r="494" spans="1:1" x14ac:dyDescent="0.2">
      <c r="A494" s="15"/>
    </row>
    <row r="495" spans="1:1" x14ac:dyDescent="0.2">
      <c r="A495" s="15"/>
    </row>
    <row r="496" spans="1:1" x14ac:dyDescent="0.2">
      <c r="A496" s="15"/>
    </row>
    <row r="497" spans="1:1" x14ac:dyDescent="0.2">
      <c r="A497" s="15"/>
    </row>
    <row r="498" spans="1:1" x14ac:dyDescent="0.2">
      <c r="A498" s="15"/>
    </row>
    <row r="499" spans="1:1" x14ac:dyDescent="0.2">
      <c r="A499" s="15"/>
    </row>
    <row r="500" spans="1:1" x14ac:dyDescent="0.2">
      <c r="A500" s="15"/>
    </row>
    <row r="501" spans="1:1" x14ac:dyDescent="0.2">
      <c r="A501" s="15"/>
    </row>
    <row r="502" spans="1:1" x14ac:dyDescent="0.2">
      <c r="A502" s="15"/>
    </row>
    <row r="503" spans="1:1" x14ac:dyDescent="0.2">
      <c r="A503" s="15"/>
    </row>
    <row r="504" spans="1:1" x14ac:dyDescent="0.2">
      <c r="A504" s="15"/>
    </row>
    <row r="505" spans="1:1" x14ac:dyDescent="0.2">
      <c r="A505" s="15"/>
    </row>
    <row r="506" spans="1:1" x14ac:dyDescent="0.2">
      <c r="A506" s="15"/>
    </row>
    <row r="507" spans="1:1" x14ac:dyDescent="0.2">
      <c r="A507" s="15"/>
    </row>
    <row r="508" spans="1:1" x14ac:dyDescent="0.2">
      <c r="A508" s="15"/>
    </row>
    <row r="509" spans="1:1" x14ac:dyDescent="0.2">
      <c r="A509" s="15"/>
    </row>
    <row r="510" spans="1:1" x14ac:dyDescent="0.2">
      <c r="A510" s="15"/>
    </row>
    <row r="511" spans="1:1" x14ac:dyDescent="0.2">
      <c r="A511" s="15"/>
    </row>
    <row r="512" spans="1:1" x14ac:dyDescent="0.2">
      <c r="A512" s="15"/>
    </row>
    <row r="513" spans="1:1" x14ac:dyDescent="0.2">
      <c r="A513" s="15"/>
    </row>
    <row r="514" spans="1:1" x14ac:dyDescent="0.2">
      <c r="A514" s="15"/>
    </row>
    <row r="515" spans="1:1" x14ac:dyDescent="0.2">
      <c r="A515" s="15"/>
    </row>
    <row r="516" spans="1:1" x14ac:dyDescent="0.2">
      <c r="A516" s="15"/>
    </row>
    <row r="517" spans="1:1" x14ac:dyDescent="0.2">
      <c r="A517" s="15"/>
    </row>
    <row r="518" spans="1:1" x14ac:dyDescent="0.2">
      <c r="A518" s="15"/>
    </row>
    <row r="519" spans="1:1" x14ac:dyDescent="0.2">
      <c r="A519" s="15"/>
    </row>
    <row r="520" spans="1:1" x14ac:dyDescent="0.2">
      <c r="A520" s="15"/>
    </row>
    <row r="521" spans="1:1" x14ac:dyDescent="0.2">
      <c r="A521" s="15"/>
    </row>
    <row r="522" spans="1:1" x14ac:dyDescent="0.2">
      <c r="A522" s="15"/>
    </row>
    <row r="523" spans="1:1" x14ac:dyDescent="0.2">
      <c r="A523" s="15"/>
    </row>
    <row r="524" spans="1:1" x14ac:dyDescent="0.2">
      <c r="A524" s="15"/>
    </row>
    <row r="525" spans="1:1" x14ac:dyDescent="0.2">
      <c r="A525" s="15"/>
    </row>
    <row r="526" spans="1:1" x14ac:dyDescent="0.2">
      <c r="A526" s="15"/>
    </row>
    <row r="527" spans="1:1" x14ac:dyDescent="0.2">
      <c r="A527" s="15"/>
    </row>
    <row r="528" spans="1:1" x14ac:dyDescent="0.2">
      <c r="A528" s="15"/>
    </row>
    <row r="529" spans="1:1" x14ac:dyDescent="0.2">
      <c r="A529" s="15"/>
    </row>
    <row r="530" spans="1:1" x14ac:dyDescent="0.2">
      <c r="A530" s="15"/>
    </row>
    <row r="531" spans="1:1" x14ac:dyDescent="0.2">
      <c r="A531" s="15"/>
    </row>
    <row r="532" spans="1:1" x14ac:dyDescent="0.2">
      <c r="A532" s="15"/>
    </row>
    <row r="533" spans="1:1" x14ac:dyDescent="0.2">
      <c r="A533" s="15"/>
    </row>
    <row r="534" spans="1:1" x14ac:dyDescent="0.2">
      <c r="A534" s="15"/>
    </row>
    <row r="535" spans="1:1" x14ac:dyDescent="0.2">
      <c r="A535" s="15"/>
    </row>
    <row r="536" spans="1:1" x14ac:dyDescent="0.2">
      <c r="A536" s="15"/>
    </row>
    <row r="537" spans="1:1" x14ac:dyDescent="0.2">
      <c r="A537" s="15"/>
    </row>
    <row r="538" spans="1:1" x14ac:dyDescent="0.2">
      <c r="A538" s="15"/>
    </row>
    <row r="539" spans="1:1" x14ac:dyDescent="0.2">
      <c r="A539" s="15"/>
    </row>
    <row r="540" spans="1:1" x14ac:dyDescent="0.2">
      <c r="A540" s="15"/>
    </row>
    <row r="541" spans="1:1" x14ac:dyDescent="0.2">
      <c r="A541" s="15"/>
    </row>
    <row r="542" spans="1:1" x14ac:dyDescent="0.2">
      <c r="A542" s="15"/>
    </row>
    <row r="543" spans="1:1" x14ac:dyDescent="0.2">
      <c r="A543" s="15"/>
    </row>
    <row r="544" spans="1:1" x14ac:dyDescent="0.2">
      <c r="A544" s="15"/>
    </row>
    <row r="545" spans="1:1" x14ac:dyDescent="0.2">
      <c r="A545" s="15"/>
    </row>
    <row r="546" spans="1:1" x14ac:dyDescent="0.2">
      <c r="A546" s="15"/>
    </row>
    <row r="547" spans="1:1" x14ac:dyDescent="0.2">
      <c r="A547" s="15"/>
    </row>
    <row r="548" spans="1:1" x14ac:dyDescent="0.2">
      <c r="A548" s="15"/>
    </row>
    <row r="549" spans="1:1" x14ac:dyDescent="0.2">
      <c r="A549" s="15"/>
    </row>
    <row r="550" spans="1:1" x14ac:dyDescent="0.2">
      <c r="A550" s="15"/>
    </row>
    <row r="551" spans="1:1" x14ac:dyDescent="0.2">
      <c r="A551" s="15"/>
    </row>
    <row r="552" spans="1:1" x14ac:dyDescent="0.2">
      <c r="A552" s="15"/>
    </row>
    <row r="553" spans="1:1" x14ac:dyDescent="0.2">
      <c r="A553" s="15"/>
    </row>
    <row r="554" spans="1:1" x14ac:dyDescent="0.2">
      <c r="A554" s="15"/>
    </row>
    <row r="555" spans="1:1" x14ac:dyDescent="0.2">
      <c r="A555" s="15"/>
    </row>
    <row r="556" spans="1:1" x14ac:dyDescent="0.2">
      <c r="A556" s="15"/>
    </row>
    <row r="557" spans="1:1" x14ac:dyDescent="0.2">
      <c r="A557" s="15"/>
    </row>
    <row r="558" spans="1:1" x14ac:dyDescent="0.2">
      <c r="A558" s="15"/>
    </row>
    <row r="559" spans="1:1" x14ac:dyDescent="0.2">
      <c r="A559" s="15"/>
    </row>
    <row r="560" spans="1:1" x14ac:dyDescent="0.2">
      <c r="A560" s="15"/>
    </row>
    <row r="561" spans="1:1" x14ac:dyDescent="0.2">
      <c r="A561" s="15"/>
    </row>
    <row r="562" spans="1:1" x14ac:dyDescent="0.2">
      <c r="A562" s="15"/>
    </row>
    <row r="563" spans="1:1" x14ac:dyDescent="0.2">
      <c r="A563" s="15"/>
    </row>
    <row r="564" spans="1:1" x14ac:dyDescent="0.2">
      <c r="A564" s="15"/>
    </row>
    <row r="565" spans="1:1" x14ac:dyDescent="0.2">
      <c r="A565" s="15"/>
    </row>
    <row r="566" spans="1:1" x14ac:dyDescent="0.2">
      <c r="A566" s="15"/>
    </row>
    <row r="567" spans="1:1" x14ac:dyDescent="0.2">
      <c r="A567" s="15"/>
    </row>
    <row r="568" spans="1:1" x14ac:dyDescent="0.2">
      <c r="A568" s="15"/>
    </row>
    <row r="569" spans="1:1" x14ac:dyDescent="0.2">
      <c r="A569" s="15"/>
    </row>
    <row r="570" spans="1:1" x14ac:dyDescent="0.2">
      <c r="A570" s="15"/>
    </row>
    <row r="571" spans="1:1" x14ac:dyDescent="0.2">
      <c r="A571" s="15"/>
    </row>
    <row r="572" spans="1:1" x14ac:dyDescent="0.2">
      <c r="A572" s="15"/>
    </row>
    <row r="573" spans="1:1" x14ac:dyDescent="0.2">
      <c r="A573" s="15"/>
    </row>
    <row r="574" spans="1:1" x14ac:dyDescent="0.2">
      <c r="A574" s="15"/>
    </row>
    <row r="575" spans="1:1" x14ac:dyDescent="0.2">
      <c r="A575" s="15"/>
    </row>
    <row r="576" spans="1:1" x14ac:dyDescent="0.2">
      <c r="A576" s="15"/>
    </row>
    <row r="577" spans="1:1" x14ac:dyDescent="0.2">
      <c r="A577" s="15"/>
    </row>
    <row r="578" spans="1:1" x14ac:dyDescent="0.2">
      <c r="A578" s="15"/>
    </row>
    <row r="579" spans="1:1" x14ac:dyDescent="0.2">
      <c r="A579" s="15"/>
    </row>
    <row r="580" spans="1:1" x14ac:dyDescent="0.2">
      <c r="A580" s="15"/>
    </row>
    <row r="581" spans="1:1" x14ac:dyDescent="0.2">
      <c r="A581" s="15"/>
    </row>
    <row r="582" spans="1:1" x14ac:dyDescent="0.2">
      <c r="A582" s="15"/>
    </row>
    <row r="583" spans="1:1" x14ac:dyDescent="0.2">
      <c r="A583" s="15"/>
    </row>
    <row r="584" spans="1:1" x14ac:dyDescent="0.2">
      <c r="A584" s="15"/>
    </row>
    <row r="585" spans="1:1" x14ac:dyDescent="0.2">
      <c r="A585" s="15"/>
    </row>
    <row r="586" spans="1:1" x14ac:dyDescent="0.2">
      <c r="A586" s="15"/>
    </row>
    <row r="587" spans="1:1" x14ac:dyDescent="0.2">
      <c r="A587" s="15"/>
    </row>
    <row r="588" spans="1:1" x14ac:dyDescent="0.2">
      <c r="A588" s="15"/>
    </row>
    <row r="589" spans="1:1" x14ac:dyDescent="0.2">
      <c r="A589" s="15"/>
    </row>
    <row r="590" spans="1:1" x14ac:dyDescent="0.2">
      <c r="A590" s="15"/>
    </row>
    <row r="591" spans="1:1" x14ac:dyDescent="0.2">
      <c r="A591" s="15"/>
    </row>
    <row r="592" spans="1:1" x14ac:dyDescent="0.2">
      <c r="A592" s="15"/>
    </row>
    <row r="593" spans="1:1" x14ac:dyDescent="0.2">
      <c r="A593" s="15"/>
    </row>
    <row r="594" spans="1:1" x14ac:dyDescent="0.2">
      <c r="A594" s="15"/>
    </row>
    <row r="595" spans="1:1" x14ac:dyDescent="0.2">
      <c r="A595" s="15"/>
    </row>
    <row r="596" spans="1:1" x14ac:dyDescent="0.2">
      <c r="A596" s="15"/>
    </row>
    <row r="597" spans="1:1" x14ac:dyDescent="0.2">
      <c r="A597" s="15"/>
    </row>
    <row r="598" spans="1:1" x14ac:dyDescent="0.2">
      <c r="A598" s="15"/>
    </row>
    <row r="599" spans="1:1" x14ac:dyDescent="0.2">
      <c r="A599" s="15"/>
    </row>
    <row r="600" spans="1:1" x14ac:dyDescent="0.2">
      <c r="A600" s="15"/>
    </row>
    <row r="601" spans="1:1" x14ac:dyDescent="0.2">
      <c r="A601" s="15"/>
    </row>
    <row r="602" spans="1:1" x14ac:dyDescent="0.2">
      <c r="A602" s="15"/>
    </row>
    <row r="603" spans="1:1" x14ac:dyDescent="0.2">
      <c r="A603" s="15"/>
    </row>
    <row r="604" spans="1:1" x14ac:dyDescent="0.2">
      <c r="A604" s="15"/>
    </row>
    <row r="605" spans="1:1" x14ac:dyDescent="0.2">
      <c r="A605" s="15"/>
    </row>
    <row r="606" spans="1:1" x14ac:dyDescent="0.2">
      <c r="A606" s="15"/>
    </row>
    <row r="607" spans="1:1" x14ac:dyDescent="0.2">
      <c r="A607" s="15"/>
    </row>
    <row r="608" spans="1:1" x14ac:dyDescent="0.2">
      <c r="A608" s="15"/>
    </row>
    <row r="609" spans="1:1" x14ac:dyDescent="0.2">
      <c r="A609" s="15"/>
    </row>
    <row r="610" spans="1:1" x14ac:dyDescent="0.2">
      <c r="A610" s="15"/>
    </row>
    <row r="611" spans="1:1" x14ac:dyDescent="0.2">
      <c r="A611" s="15"/>
    </row>
    <row r="612" spans="1:1" x14ac:dyDescent="0.2">
      <c r="A612" s="15"/>
    </row>
    <row r="613" spans="1:1" x14ac:dyDescent="0.2">
      <c r="A613" s="15"/>
    </row>
    <row r="614" spans="1:1" x14ac:dyDescent="0.2">
      <c r="A614" s="15"/>
    </row>
    <row r="615" spans="1:1" x14ac:dyDescent="0.2">
      <c r="A615" s="15"/>
    </row>
    <row r="616" spans="1:1" x14ac:dyDescent="0.2">
      <c r="A616" s="15"/>
    </row>
    <row r="617" spans="1:1" x14ac:dyDescent="0.2">
      <c r="A617" s="15"/>
    </row>
    <row r="618" spans="1:1" x14ac:dyDescent="0.2">
      <c r="A618" s="15"/>
    </row>
    <row r="619" spans="1:1" x14ac:dyDescent="0.2">
      <c r="A619" s="15"/>
    </row>
    <row r="620" spans="1:1" x14ac:dyDescent="0.2">
      <c r="A620" s="15"/>
    </row>
    <row r="621" spans="1:1" x14ac:dyDescent="0.2">
      <c r="A621" s="15"/>
    </row>
    <row r="622" spans="1:1" x14ac:dyDescent="0.2">
      <c r="A622" s="15"/>
    </row>
    <row r="623" spans="1:1" x14ac:dyDescent="0.2">
      <c r="A623" s="15"/>
    </row>
    <row r="624" spans="1:1" x14ac:dyDescent="0.2">
      <c r="A624" s="15"/>
    </row>
    <row r="625" spans="1:1" x14ac:dyDescent="0.2">
      <c r="A625" s="15"/>
    </row>
    <row r="626" spans="1:1" x14ac:dyDescent="0.2">
      <c r="A626" s="15"/>
    </row>
    <row r="627" spans="1:1" x14ac:dyDescent="0.2">
      <c r="A627" s="15"/>
    </row>
    <row r="628" spans="1:1" x14ac:dyDescent="0.2">
      <c r="A628" s="15"/>
    </row>
    <row r="629" spans="1:1" x14ac:dyDescent="0.2">
      <c r="A629" s="15"/>
    </row>
    <row r="630" spans="1:1" x14ac:dyDescent="0.2">
      <c r="A630" s="15"/>
    </row>
    <row r="631" spans="1:1" x14ac:dyDescent="0.2">
      <c r="A631" s="15"/>
    </row>
    <row r="632" spans="1:1" x14ac:dyDescent="0.2">
      <c r="A632" s="15"/>
    </row>
    <row r="633" spans="1:1" x14ac:dyDescent="0.2">
      <c r="A633" s="15"/>
    </row>
    <row r="634" spans="1:1" x14ac:dyDescent="0.2">
      <c r="A634" s="15"/>
    </row>
    <row r="635" spans="1:1" x14ac:dyDescent="0.2">
      <c r="A635" s="15"/>
    </row>
    <row r="636" spans="1:1" x14ac:dyDescent="0.2">
      <c r="A636" s="15"/>
    </row>
    <row r="637" spans="1:1" x14ac:dyDescent="0.2">
      <c r="A637" s="15"/>
    </row>
    <row r="638" spans="1:1" x14ac:dyDescent="0.2">
      <c r="A638" s="15"/>
    </row>
    <row r="639" spans="1:1" x14ac:dyDescent="0.2">
      <c r="A639" s="15"/>
    </row>
    <row r="640" spans="1:1" x14ac:dyDescent="0.2">
      <c r="A640" s="15"/>
    </row>
    <row r="641" spans="1:1" x14ac:dyDescent="0.2">
      <c r="A641" s="15"/>
    </row>
    <row r="642" spans="1:1" x14ac:dyDescent="0.2">
      <c r="A642" s="15"/>
    </row>
    <row r="643" spans="1:1" x14ac:dyDescent="0.2">
      <c r="A643" s="15"/>
    </row>
    <row r="644" spans="1:1" x14ac:dyDescent="0.2">
      <c r="A644" s="15"/>
    </row>
    <row r="645" spans="1:1" x14ac:dyDescent="0.2">
      <c r="A645" s="15"/>
    </row>
    <row r="646" spans="1:1" x14ac:dyDescent="0.2">
      <c r="A646" s="15"/>
    </row>
    <row r="647" spans="1:1" x14ac:dyDescent="0.2">
      <c r="A647" s="15"/>
    </row>
    <row r="648" spans="1:1" x14ac:dyDescent="0.2">
      <c r="A648" s="15"/>
    </row>
    <row r="649" spans="1:1" x14ac:dyDescent="0.2">
      <c r="A649" s="15"/>
    </row>
    <row r="650" spans="1:1" x14ac:dyDescent="0.2">
      <c r="A650" s="15"/>
    </row>
    <row r="651" spans="1:1" x14ac:dyDescent="0.2">
      <c r="A651" s="15"/>
    </row>
    <row r="652" spans="1:1" x14ac:dyDescent="0.2">
      <c r="A652" s="15"/>
    </row>
    <row r="653" spans="1:1" x14ac:dyDescent="0.2">
      <c r="A653" s="15"/>
    </row>
    <row r="654" spans="1:1" x14ac:dyDescent="0.2">
      <c r="A654" s="15"/>
    </row>
    <row r="655" spans="1:1" x14ac:dyDescent="0.2">
      <c r="A655" s="15"/>
    </row>
    <row r="656" spans="1:1" x14ac:dyDescent="0.2">
      <c r="A656" s="15"/>
    </row>
    <row r="657" spans="1:1" x14ac:dyDescent="0.2">
      <c r="A657" s="15"/>
    </row>
    <row r="658" spans="1:1" x14ac:dyDescent="0.2">
      <c r="A658" s="15"/>
    </row>
    <row r="659" spans="1:1" x14ac:dyDescent="0.2">
      <c r="A659" s="15"/>
    </row>
    <row r="660" spans="1:1" x14ac:dyDescent="0.2">
      <c r="A660" s="15"/>
    </row>
    <row r="661" spans="1:1" x14ac:dyDescent="0.2">
      <c r="A661" s="15"/>
    </row>
    <row r="662" spans="1:1" x14ac:dyDescent="0.2">
      <c r="A662" s="15"/>
    </row>
    <row r="663" spans="1:1" x14ac:dyDescent="0.2">
      <c r="A663" s="15"/>
    </row>
    <row r="664" spans="1:1" x14ac:dyDescent="0.2">
      <c r="A664" s="15"/>
    </row>
    <row r="665" spans="1:1" x14ac:dyDescent="0.2">
      <c r="A665" s="15"/>
    </row>
    <row r="666" spans="1:1" x14ac:dyDescent="0.2">
      <c r="A666" s="15"/>
    </row>
    <row r="667" spans="1:1" x14ac:dyDescent="0.2">
      <c r="A667" s="15"/>
    </row>
    <row r="668" spans="1:1" x14ac:dyDescent="0.2">
      <c r="A668" s="15"/>
    </row>
    <row r="669" spans="1:1" x14ac:dyDescent="0.2">
      <c r="A669" s="15"/>
    </row>
    <row r="670" spans="1:1" x14ac:dyDescent="0.2">
      <c r="A670" s="15"/>
    </row>
    <row r="671" spans="1:1" x14ac:dyDescent="0.2">
      <c r="A671" s="15"/>
    </row>
    <row r="672" spans="1:1" x14ac:dyDescent="0.2">
      <c r="A672" s="15"/>
    </row>
    <row r="673" spans="1:1" x14ac:dyDescent="0.2">
      <c r="A673" s="15"/>
    </row>
    <row r="674" spans="1:1" x14ac:dyDescent="0.2">
      <c r="A674" s="15"/>
    </row>
    <row r="675" spans="1:1" x14ac:dyDescent="0.2">
      <c r="A675" s="15"/>
    </row>
    <row r="676" spans="1:1" x14ac:dyDescent="0.2">
      <c r="A676" s="15"/>
    </row>
    <row r="677" spans="1:1" x14ac:dyDescent="0.2">
      <c r="A677" s="15"/>
    </row>
    <row r="678" spans="1:1" x14ac:dyDescent="0.2">
      <c r="A678" s="15"/>
    </row>
    <row r="679" spans="1:1" x14ac:dyDescent="0.2">
      <c r="A679" s="15"/>
    </row>
    <row r="680" spans="1:1" x14ac:dyDescent="0.2">
      <c r="A680" s="15"/>
    </row>
    <row r="681" spans="1:1" x14ac:dyDescent="0.2">
      <c r="A681" s="15"/>
    </row>
    <row r="682" spans="1:1" x14ac:dyDescent="0.2">
      <c r="A682" s="15"/>
    </row>
    <row r="683" spans="1:1" x14ac:dyDescent="0.2">
      <c r="A683" s="15"/>
    </row>
    <row r="684" spans="1:1" x14ac:dyDescent="0.2">
      <c r="A684" s="15"/>
    </row>
    <row r="685" spans="1:1" x14ac:dyDescent="0.2">
      <c r="A685" s="15"/>
    </row>
    <row r="686" spans="1:1" x14ac:dyDescent="0.2">
      <c r="A686" s="15"/>
    </row>
    <row r="687" spans="1:1" x14ac:dyDescent="0.2">
      <c r="A687" s="15"/>
    </row>
    <row r="688" spans="1:1" x14ac:dyDescent="0.2">
      <c r="A688" s="15"/>
    </row>
    <row r="689" spans="1:1" x14ac:dyDescent="0.2">
      <c r="A689" s="15"/>
    </row>
    <row r="690" spans="1:1" x14ac:dyDescent="0.2">
      <c r="A690" s="15"/>
    </row>
    <row r="691" spans="1:1" x14ac:dyDescent="0.2">
      <c r="A691" s="15"/>
    </row>
    <row r="692" spans="1:1" x14ac:dyDescent="0.2">
      <c r="A692" s="15"/>
    </row>
    <row r="693" spans="1:1" x14ac:dyDescent="0.2">
      <c r="A693" s="15"/>
    </row>
    <row r="694" spans="1:1" x14ac:dyDescent="0.2">
      <c r="A694" s="15"/>
    </row>
    <row r="695" spans="1:1" x14ac:dyDescent="0.2">
      <c r="A695" s="15"/>
    </row>
    <row r="696" spans="1:1" x14ac:dyDescent="0.2">
      <c r="A696" s="15"/>
    </row>
    <row r="697" spans="1:1" x14ac:dyDescent="0.2">
      <c r="A697" s="15"/>
    </row>
    <row r="698" spans="1:1" x14ac:dyDescent="0.2">
      <c r="A698" s="15"/>
    </row>
    <row r="699" spans="1:1" x14ac:dyDescent="0.2">
      <c r="A699" s="15"/>
    </row>
    <row r="700" spans="1:1" x14ac:dyDescent="0.2">
      <c r="A700" s="15"/>
    </row>
    <row r="701" spans="1:1" x14ac:dyDescent="0.2">
      <c r="A701" s="15"/>
    </row>
    <row r="702" spans="1:1" x14ac:dyDescent="0.2">
      <c r="A702" s="15"/>
    </row>
    <row r="703" spans="1:1" x14ac:dyDescent="0.2">
      <c r="A703" s="15"/>
    </row>
    <row r="704" spans="1:1" x14ac:dyDescent="0.2">
      <c r="A704" s="15"/>
    </row>
    <row r="705" spans="1:1" x14ac:dyDescent="0.2">
      <c r="A705" s="15"/>
    </row>
    <row r="706" spans="1:1" x14ac:dyDescent="0.2">
      <c r="A706" s="15"/>
    </row>
    <row r="707" spans="1:1" x14ac:dyDescent="0.2">
      <c r="A707" s="15"/>
    </row>
    <row r="708" spans="1:1" x14ac:dyDescent="0.2">
      <c r="A708" s="15"/>
    </row>
    <row r="709" spans="1:1" x14ac:dyDescent="0.2">
      <c r="A709" s="15"/>
    </row>
    <row r="710" spans="1:1" x14ac:dyDescent="0.2">
      <c r="A710" s="15"/>
    </row>
    <row r="711" spans="1:1" x14ac:dyDescent="0.2">
      <c r="A711" s="15"/>
    </row>
    <row r="712" spans="1:1" x14ac:dyDescent="0.2">
      <c r="A712" s="15"/>
    </row>
    <row r="713" spans="1:1" x14ac:dyDescent="0.2">
      <c r="A713" s="15"/>
    </row>
    <row r="714" spans="1:1" x14ac:dyDescent="0.2">
      <c r="A714" s="15"/>
    </row>
    <row r="715" spans="1:1" x14ac:dyDescent="0.2">
      <c r="A715" s="15"/>
    </row>
    <row r="716" spans="1:1" x14ac:dyDescent="0.2">
      <c r="A716" s="15"/>
    </row>
    <row r="717" spans="1:1" x14ac:dyDescent="0.2">
      <c r="A717" s="15"/>
    </row>
    <row r="718" spans="1:1" x14ac:dyDescent="0.2">
      <c r="A718" s="15"/>
    </row>
    <row r="719" spans="1:1" x14ac:dyDescent="0.2">
      <c r="A719" s="15"/>
    </row>
    <row r="720" spans="1:1" x14ac:dyDescent="0.2">
      <c r="A720" s="15"/>
    </row>
    <row r="721" spans="1:1" x14ac:dyDescent="0.2">
      <c r="A721" s="15"/>
    </row>
    <row r="722" spans="1:1" x14ac:dyDescent="0.2">
      <c r="A722" s="15"/>
    </row>
    <row r="723" spans="1:1" x14ac:dyDescent="0.2">
      <c r="A723" s="15"/>
    </row>
    <row r="724" spans="1:1" x14ac:dyDescent="0.2">
      <c r="A724" s="15"/>
    </row>
    <row r="725" spans="1:1" x14ac:dyDescent="0.2">
      <c r="A725" s="15"/>
    </row>
    <row r="726" spans="1:1" x14ac:dyDescent="0.2">
      <c r="A726" s="15"/>
    </row>
    <row r="727" spans="1:1" x14ac:dyDescent="0.2">
      <c r="A727" s="15"/>
    </row>
    <row r="728" spans="1:1" x14ac:dyDescent="0.2">
      <c r="A728" s="15"/>
    </row>
    <row r="729" spans="1:1" x14ac:dyDescent="0.2">
      <c r="A729" s="15"/>
    </row>
    <row r="730" spans="1:1" x14ac:dyDescent="0.2">
      <c r="A730" s="15"/>
    </row>
    <row r="731" spans="1:1" x14ac:dyDescent="0.2">
      <c r="A731" s="15"/>
    </row>
    <row r="732" spans="1:1" x14ac:dyDescent="0.2">
      <c r="A732" s="15"/>
    </row>
    <row r="733" spans="1:1" x14ac:dyDescent="0.2">
      <c r="A733" s="15"/>
    </row>
    <row r="734" spans="1:1" x14ac:dyDescent="0.2">
      <c r="A734" s="15"/>
    </row>
    <row r="735" spans="1:1" x14ac:dyDescent="0.2">
      <c r="A735" s="15"/>
    </row>
    <row r="736" spans="1:1" x14ac:dyDescent="0.2">
      <c r="A736" s="15"/>
    </row>
    <row r="737" spans="1:1" x14ac:dyDescent="0.2">
      <c r="A737" s="15"/>
    </row>
    <row r="738" spans="1:1" x14ac:dyDescent="0.2">
      <c r="A738" s="15"/>
    </row>
    <row r="739" spans="1:1" x14ac:dyDescent="0.2">
      <c r="A739" s="15"/>
    </row>
    <row r="740" spans="1:1" x14ac:dyDescent="0.2">
      <c r="A740" s="15"/>
    </row>
    <row r="741" spans="1:1" x14ac:dyDescent="0.2">
      <c r="A741" s="15"/>
    </row>
    <row r="742" spans="1:1" x14ac:dyDescent="0.2">
      <c r="A742" s="15"/>
    </row>
    <row r="743" spans="1:1" x14ac:dyDescent="0.2">
      <c r="A743" s="15"/>
    </row>
    <row r="744" spans="1:1" x14ac:dyDescent="0.2">
      <c r="A744" s="15"/>
    </row>
    <row r="745" spans="1:1" x14ac:dyDescent="0.2">
      <c r="A745" s="15"/>
    </row>
    <row r="746" spans="1:1" x14ac:dyDescent="0.2">
      <c r="A746" s="15"/>
    </row>
    <row r="747" spans="1:1" x14ac:dyDescent="0.2">
      <c r="A747" s="15"/>
    </row>
    <row r="748" spans="1:1" x14ac:dyDescent="0.2">
      <c r="A748" s="15"/>
    </row>
    <row r="749" spans="1:1" x14ac:dyDescent="0.2">
      <c r="A749" s="15"/>
    </row>
    <row r="750" spans="1:1" x14ac:dyDescent="0.2">
      <c r="A750" s="15"/>
    </row>
    <row r="751" spans="1:1" x14ac:dyDescent="0.2">
      <c r="A751" s="15"/>
    </row>
    <row r="752" spans="1:1" x14ac:dyDescent="0.2">
      <c r="A752" s="15"/>
    </row>
    <row r="753" spans="1:1" x14ac:dyDescent="0.2">
      <c r="A753" s="15"/>
    </row>
    <row r="754" spans="1:1" x14ac:dyDescent="0.2">
      <c r="A754" s="15"/>
    </row>
    <row r="755" spans="1:1" x14ac:dyDescent="0.2">
      <c r="A755" s="15"/>
    </row>
    <row r="756" spans="1:1" x14ac:dyDescent="0.2">
      <c r="A756" s="15"/>
    </row>
    <row r="757" spans="1:1" x14ac:dyDescent="0.2">
      <c r="A757" s="15"/>
    </row>
    <row r="758" spans="1:1" x14ac:dyDescent="0.2">
      <c r="A758" s="15"/>
    </row>
    <row r="759" spans="1:1" x14ac:dyDescent="0.2">
      <c r="A759" s="15"/>
    </row>
    <row r="760" spans="1:1" x14ac:dyDescent="0.2">
      <c r="A760" s="15"/>
    </row>
    <row r="761" spans="1:1" x14ac:dyDescent="0.2">
      <c r="A761" s="15"/>
    </row>
    <row r="762" spans="1:1" x14ac:dyDescent="0.2">
      <c r="A762" s="15"/>
    </row>
    <row r="763" spans="1:1" x14ac:dyDescent="0.2">
      <c r="A763" s="15"/>
    </row>
    <row r="764" spans="1:1" x14ac:dyDescent="0.2">
      <c r="A764" s="15"/>
    </row>
    <row r="765" spans="1:1" x14ac:dyDescent="0.2">
      <c r="A765" s="15"/>
    </row>
    <row r="766" spans="1:1" x14ac:dyDescent="0.2">
      <c r="A766" s="15"/>
    </row>
    <row r="767" spans="1:1" x14ac:dyDescent="0.2">
      <c r="A767" s="15"/>
    </row>
    <row r="768" spans="1:1" x14ac:dyDescent="0.2">
      <c r="A768" s="15"/>
    </row>
    <row r="769" spans="1:1" x14ac:dyDescent="0.2">
      <c r="A769" s="15"/>
    </row>
    <row r="770" spans="1:1" x14ac:dyDescent="0.2">
      <c r="A770" s="15"/>
    </row>
    <row r="771" spans="1:1" x14ac:dyDescent="0.2">
      <c r="A771" s="15"/>
    </row>
    <row r="772" spans="1:1" x14ac:dyDescent="0.2">
      <c r="A772" s="15"/>
    </row>
    <row r="773" spans="1:1" x14ac:dyDescent="0.2">
      <c r="A773" s="15"/>
    </row>
    <row r="774" spans="1:1" x14ac:dyDescent="0.2">
      <c r="A774" s="15"/>
    </row>
    <row r="775" spans="1:1" x14ac:dyDescent="0.2">
      <c r="A775" s="15"/>
    </row>
    <row r="776" spans="1:1" x14ac:dyDescent="0.2">
      <c r="A776" s="15"/>
    </row>
    <row r="777" spans="1:1" x14ac:dyDescent="0.2">
      <c r="A777" s="15"/>
    </row>
    <row r="778" spans="1:1" x14ac:dyDescent="0.2">
      <c r="A778" s="15"/>
    </row>
    <row r="779" spans="1:1" x14ac:dyDescent="0.2">
      <c r="A779" s="15"/>
    </row>
    <row r="780" spans="1:1" x14ac:dyDescent="0.2">
      <c r="A780" s="15"/>
    </row>
    <row r="781" spans="1:1" x14ac:dyDescent="0.2">
      <c r="A781" s="15"/>
    </row>
    <row r="782" spans="1:1" x14ac:dyDescent="0.2">
      <c r="A782" s="15"/>
    </row>
    <row r="783" spans="1:1" x14ac:dyDescent="0.2">
      <c r="A783" s="15"/>
    </row>
    <row r="784" spans="1:1" x14ac:dyDescent="0.2">
      <c r="A784" s="15"/>
    </row>
    <row r="785" spans="1:1" x14ac:dyDescent="0.2">
      <c r="A785" s="15"/>
    </row>
    <row r="786" spans="1:1" x14ac:dyDescent="0.2">
      <c r="A786" s="15"/>
    </row>
    <row r="787" spans="1:1" x14ac:dyDescent="0.2">
      <c r="A787" s="15"/>
    </row>
    <row r="788" spans="1:1" x14ac:dyDescent="0.2">
      <c r="A788" s="15"/>
    </row>
    <row r="789" spans="1:1" x14ac:dyDescent="0.2">
      <c r="A789" s="15"/>
    </row>
    <row r="790" spans="1:1" x14ac:dyDescent="0.2">
      <c r="A790" s="15"/>
    </row>
    <row r="791" spans="1:1" x14ac:dyDescent="0.2">
      <c r="A791" s="15"/>
    </row>
    <row r="792" spans="1:1" x14ac:dyDescent="0.2">
      <c r="A792" s="15"/>
    </row>
    <row r="793" spans="1:1" x14ac:dyDescent="0.2">
      <c r="A793" s="15"/>
    </row>
    <row r="794" spans="1:1" x14ac:dyDescent="0.2">
      <c r="A794" s="15"/>
    </row>
    <row r="795" spans="1:1" x14ac:dyDescent="0.2">
      <c r="A795" s="15"/>
    </row>
    <row r="796" spans="1:1" x14ac:dyDescent="0.2">
      <c r="A796" s="15"/>
    </row>
    <row r="797" spans="1:1" x14ac:dyDescent="0.2">
      <c r="A797" s="15"/>
    </row>
    <row r="798" spans="1:1" x14ac:dyDescent="0.2">
      <c r="A798" s="15"/>
    </row>
    <row r="799" spans="1:1" x14ac:dyDescent="0.2">
      <c r="A799" s="15"/>
    </row>
    <row r="800" spans="1:1" x14ac:dyDescent="0.2">
      <c r="A800" s="15"/>
    </row>
    <row r="801" spans="1:1" x14ac:dyDescent="0.2">
      <c r="A801" s="15"/>
    </row>
    <row r="802" spans="1:1" x14ac:dyDescent="0.2">
      <c r="A802" s="15"/>
    </row>
    <row r="803" spans="1:1" x14ac:dyDescent="0.2">
      <c r="A803" s="15"/>
    </row>
    <row r="804" spans="1:1" x14ac:dyDescent="0.2">
      <c r="A804" s="15"/>
    </row>
    <row r="805" spans="1:1" x14ac:dyDescent="0.2">
      <c r="A805" s="15"/>
    </row>
    <row r="806" spans="1:1" x14ac:dyDescent="0.2">
      <c r="A806" s="15"/>
    </row>
    <row r="807" spans="1:1" x14ac:dyDescent="0.2">
      <c r="A807" s="15"/>
    </row>
    <row r="808" spans="1:1" x14ac:dyDescent="0.2">
      <c r="A808" s="15"/>
    </row>
    <row r="809" spans="1:1" x14ac:dyDescent="0.2">
      <c r="A809" s="15"/>
    </row>
    <row r="810" spans="1:1" x14ac:dyDescent="0.2">
      <c r="A810" s="15"/>
    </row>
    <row r="811" spans="1:1" x14ac:dyDescent="0.2">
      <c r="A811" s="15"/>
    </row>
    <row r="812" spans="1:1" x14ac:dyDescent="0.2">
      <c r="A812" s="15"/>
    </row>
    <row r="813" spans="1:1" x14ac:dyDescent="0.2">
      <c r="A813" s="15"/>
    </row>
    <row r="814" spans="1:1" x14ac:dyDescent="0.2">
      <c r="A814" s="15"/>
    </row>
    <row r="815" spans="1:1" x14ac:dyDescent="0.2">
      <c r="A815" s="15"/>
    </row>
    <row r="816" spans="1:1" x14ac:dyDescent="0.2">
      <c r="A816" s="15"/>
    </row>
    <row r="817" spans="1:1" x14ac:dyDescent="0.2">
      <c r="A817" s="15"/>
    </row>
    <row r="818" spans="1:1" x14ac:dyDescent="0.2">
      <c r="A818" s="15"/>
    </row>
    <row r="819" spans="1:1" x14ac:dyDescent="0.2">
      <c r="A819" s="15"/>
    </row>
    <row r="820" spans="1:1" x14ac:dyDescent="0.2">
      <c r="A820" s="15"/>
    </row>
    <row r="821" spans="1:1" x14ac:dyDescent="0.2">
      <c r="A821" s="15"/>
    </row>
    <row r="822" spans="1:1" x14ac:dyDescent="0.2">
      <c r="A822" s="15"/>
    </row>
    <row r="823" spans="1:1" x14ac:dyDescent="0.2">
      <c r="A823" s="15"/>
    </row>
    <row r="824" spans="1:1" x14ac:dyDescent="0.2">
      <c r="A824" s="15"/>
    </row>
    <row r="825" spans="1:1" x14ac:dyDescent="0.2">
      <c r="A825" s="15"/>
    </row>
    <row r="826" spans="1:1" x14ac:dyDescent="0.2">
      <c r="A826" s="15"/>
    </row>
    <row r="827" spans="1:1" x14ac:dyDescent="0.2">
      <c r="A827" s="15"/>
    </row>
    <row r="828" spans="1:1" x14ac:dyDescent="0.2">
      <c r="A828" s="15"/>
    </row>
    <row r="829" spans="1:1" x14ac:dyDescent="0.2">
      <c r="A829" s="15"/>
    </row>
  </sheetData>
  <sheetProtection sheet="1"/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 1</vt:lpstr>
      <vt:lpstr>Inactive</vt:lpstr>
      <vt:lpstr>BAV</vt:lpstr>
      <vt:lpstr>A (old)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2023-12-31T05:38:53Z</dcterms:modified>
</cp:coreProperties>
</file>