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<sst xmlns="http://schemas.openxmlformats.org/spreadsheetml/2006/main" count="58" uniqueCount="53">
  <si>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</si>
  <si>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</si>
  <si>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</si>
  <si>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</si>
  <si>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</si>
  <si>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</si>
  <si>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</si>
  <si>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</si>
  <si>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</si>
  <si>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</si>
  <si>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</si>
  <si>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</si>
  <si>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</si>
  <si>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</si>
  <si>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</si>
  <si>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</si>
  <si>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</si>
  <si>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</si>
  <si>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</si>
  <si>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</si>
  <si>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</si>
  <si>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</si>
  <si>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</si>
  <si>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</si>
  <si>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</si>
  <si>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</si>
  <si>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</si>
  <si>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</si>
  <si>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</si>
  <si>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</si>
  <si>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</si>
  <si>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</si>
  <si>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</si>
  <si>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</si>
  <si>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</si>
  <si>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</si>
  <si>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</si>
  <si>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</si>
  <si>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</si>
  <si>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</si>
  <si>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</si>
  <si>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</si>
  <si>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</si>
  <si>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G5516-0355</t>
  </si>
  <si>
    <t>IBVS 5992</t>
  </si>
  <si>
    <t>II</t>
  </si>
  <si>
    <t>IBVS 6029</t>
  </si>
  <si>
    <t>I</t>
  </si>
  <si>
    <t>GSC 5516-0355</t>
  </si>
  <si>
    <t>G5516-0355_Crt.xls</t>
  </si>
  <si>
    <t>ECESD</t>
  </si>
  <si>
    <t>Crt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</si>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</sst>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5516-0355 -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7111615"/>
        <c:axId val="26474788"/>
      </c:scatterChart>
      <c:valAx>
        <c:axId val="1711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74788"/>
        <c:crosses val="autoZero"/>
        <c:crossBetween val="midCat"/>
        <c:dispUnits/>
      </c:valAx>
      <c:valAx>
        <c:axId val="26474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161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48</v>
      </c>
      <c r="E1" t="s">
        <v>49</v>
      </c>
    </row>
    <row r="2" spans="1:6" ht="12.75">
      <c r="A2" t="s">
        <v>24</v>
      </c>
      <c r="B2" t="s">
        <v>50</v>
      </c>
      <c r="C2" s="31" t="s">
        <v>42</v>
      </c>
      <c r="D2" s="3" t="s">
        <v>51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51874.13899999997</v>
      </c>
      <c r="D7" s="30" t="s">
        <v>52</v>
      </c>
    </row>
    <row r="8" spans="1:4" ht="12.75">
      <c r="A8" t="s">
        <v>3</v>
      </c>
      <c r="C8" s="8">
        <v>0.267459</v>
      </c>
      <c r="D8" s="30" t="s">
        <v>52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0.0509244154635532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5.202647782709798E-07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59896.702170370365</v>
      </c>
    </row>
    <row r="15" spans="1:5" ht="12.75">
      <c r="A15" s="12" t="s">
        <v>17</v>
      </c>
      <c r="B15" s="10"/>
      <c r="C15" s="13">
        <f>(C7+C11)+(C8+C12)*INT(MAX(F21:F3533))</f>
        <v>56036.662438296175</v>
      </c>
      <c r="D15" s="14" t="s">
        <v>39</v>
      </c>
      <c r="E15" s="15">
        <f>ROUND(2*(E14-$C$7)/$C$8,0)/2+E13</f>
        <v>29996.5</v>
      </c>
    </row>
    <row r="16" spans="1:5" ht="12.75">
      <c r="A16" s="16" t="s">
        <v>4</v>
      </c>
      <c r="B16" s="10"/>
      <c r="C16" s="17">
        <f>+C8+C12</f>
        <v>0.26745952026477826</v>
      </c>
      <c r="D16" s="14" t="s">
        <v>40</v>
      </c>
      <c r="E16" s="24">
        <f>ROUND(2*(E14-$C$15)/$C$16,0)/2+E13</f>
        <v>14433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44878.80152761105</v>
      </c>
    </row>
    <row r="18" spans="1:5" ht="14.25" thickBot="1" thickTop="1">
      <c r="A18" s="16" t="s">
        <v>5</v>
      </c>
      <c r="B18" s="10"/>
      <c r="C18" s="19">
        <f>+C15</f>
        <v>56036.662438296175</v>
      </c>
      <c r="D18" s="20">
        <f>+C16</f>
        <v>0.26745952026477826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0.029404089781063843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51874.13899999997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0.0509244154635532</v>
      </c>
      <c r="Q21" s="2">
        <f>+C21-15018.5</f>
        <v>36855.63899999997</v>
      </c>
      <c r="S21">
        <f>+(O21-G21)^2</f>
        <v>0.0025932960903045765</v>
      </c>
    </row>
    <row r="22" spans="1:19" ht="12.75">
      <c r="A22" s="33" t="s">
        <v>44</v>
      </c>
      <c r="B22" s="34" t="s">
        <v>45</v>
      </c>
      <c r="C22" s="33">
        <v>55602.9769</v>
      </c>
      <c r="D22" s="33">
        <v>0.0006</v>
      </c>
      <c r="E22">
        <f>+(C22-C$7)/C$8</f>
        <v>13941.71779599877</v>
      </c>
      <c r="F22">
        <f>ROUND(2*E22,0)/2</f>
        <v>13941.5</v>
      </c>
      <c r="G22">
        <f>+C22-(C$7+F22*C$8)</f>
        <v>0.05825150003511226</v>
      </c>
      <c r="I22">
        <f>+G22</f>
        <v>0.05825150003511226</v>
      </c>
      <c r="O22">
        <f>+C$11+C$12*$F22</f>
        <v>0.05817768686981807</v>
      </c>
      <c r="Q22" s="2">
        <f>+C22-15018.5</f>
        <v>40584.4769</v>
      </c>
      <c r="S22">
        <f>+(O22-G22)^2</f>
        <v>5.448383370746975E-09</v>
      </c>
    </row>
    <row r="23" spans="1:19" ht="12.75">
      <c r="A23" s="35" t="s">
        <v>46</v>
      </c>
      <c r="B23" s="36" t="s">
        <v>45</v>
      </c>
      <c r="C23" s="35">
        <v>55976.8847</v>
      </c>
      <c r="D23" s="35">
        <v>0.0005</v>
      </c>
      <c r="E23">
        <f>+(C23-C$7)/C$8</f>
        <v>15339.71823718789</v>
      </c>
      <c r="F23">
        <f>ROUND(2*E23,0)/2</f>
        <v>15339.5</v>
      </c>
      <c r="G23">
        <f>+C23-(C$7+F23*C$8)</f>
        <v>0.05836950003867969</v>
      </c>
      <c r="I23">
        <f>+G23</f>
        <v>0.05836950003867969</v>
      </c>
      <c r="O23">
        <f>+C$11+C$12*$F23</f>
        <v>0.0589050170298409</v>
      </c>
      <c r="Q23" s="2">
        <f>+C23-15018.5</f>
        <v>40958.3847</v>
      </c>
      <c r="S23">
        <f>+(O23-G23)^2</f>
        <v>2.867784478223538E-07</v>
      </c>
    </row>
    <row r="24" spans="1:19" ht="12.75">
      <c r="A24" s="35" t="s">
        <v>46</v>
      </c>
      <c r="B24" s="36" t="s">
        <v>47</v>
      </c>
      <c r="C24" s="35">
        <v>56036.6629</v>
      </c>
      <c r="D24" s="35">
        <v>0.0006</v>
      </c>
      <c r="E24">
        <f>+(C24-C$7)/C$8</f>
        <v>15563.22240044282</v>
      </c>
      <c r="F24">
        <f>ROUND(2*E24,0)/2</f>
        <v>15563</v>
      </c>
      <c r="G24">
        <f>+C24-(C$7+F24*C$8)</f>
        <v>0.05948300003365148</v>
      </c>
      <c r="I24">
        <f>+G24</f>
        <v>0.05948300003365148</v>
      </c>
      <c r="O24">
        <f>+C$11+C$12*$F24</f>
        <v>0.05902129620778446</v>
      </c>
      <c r="Q24" s="2">
        <f>+C24-15018.5</f>
        <v>41018.1629</v>
      </c>
      <c r="S24">
        <f>+(O24-G24)^2</f>
        <v>2.1317042282024483E-07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2022-11-13T03:51:07Z</dcterms:modified>
  <cp:category/>
  <cp:version/>
  <cp:contentType/>
  <cp:contentStatus/>
</cp:coreProperties>
</file>