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<sst xmlns="http://schemas.openxmlformats.org/spreadsheetml/2006/main" count="60" uniqueCount="54">
  <si>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</si>
  <si>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</si>
  <si>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</si>
  <si>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</si>
  <si>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</si>
  <si>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</si>
  <si>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</si>
  <si>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</si>
  <si>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</si>
  <si>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</si>
  <si>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</si>
  <si>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</si>
  <si>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</si>
  <si>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</si>
  <si>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</si>
  <si>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</si>
  <si>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</si>
  <si>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</si>
  <si>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</si>
  <si>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</si>
  <si>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</si>
  <si>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</si>
  <si>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</si>
  <si>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</si>
  <si>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</si>
  <si>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</si>
  <si>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</si>
  <si>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</si>
  <si>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</si>
  <si>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</si>
  <si>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</si>
  <si>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</si>
  <si>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</si>
  <si>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</si>
  <si>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</si>
  <si>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</si>
  <si>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</si>
  <si>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</si>
  <si>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</si>
  <si>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G5532-1333</t>
  </si>
  <si>
    <t>G5532-1333_Crv.xls</t>
  </si>
  <si>
    <t>EBEW</t>
  </si>
  <si>
    <t>Crv</t>
  </si>
  <si>
    <t>VSX</t>
  </si>
  <si>
    <t>IBVS 5992</t>
  </si>
  <si>
    <t>I</t>
  </si>
  <si>
    <t>IBVS 6029</t>
  </si>
  <si>
    <t>VSB 069</t>
  </si>
  <si>
    <t>Ic</t>
  </si>
  <si>
    <t>pg</t>
  </si>
  <si>
    <t>vis</t>
  </si>
  <si>
    <t>PE</t>
  </si>
  <si>
    <t>CCD</t>
  </si>
  <si>
    <t>AF CrV / GSC 5532-1333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</si>
</sst>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5532-1333 -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crossBetween val="midCat"/>
        <c:dispUnits/>
      </c:val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0</xdr:row>
      <xdr:rowOff>0</xdr:rowOff>
    </xdr:from>
    <xdr:to>
      <xdr:col>17</xdr:col>
      <xdr:colOff>66675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1.00390625" style="0" customWidth="1"/>
    <col min="6" max="6" width="15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53</v>
      </c>
      <c r="E1" t="s">
        <v>40</v>
      </c>
    </row>
    <row r="2" spans="1:6" ht="12.75">
      <c r="A2" t="s">
        <v>23</v>
      </c>
      <c r="B2" t="s">
        <v>41</v>
      </c>
      <c r="C2" s="30" t="s">
        <v>38</v>
      </c>
      <c r="D2" s="3" t="s">
        <v>42</v>
      </c>
      <c r="E2" s="31" t="s">
        <v>39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55615.9549</v>
      </c>
      <c r="D7" s="29" t="s">
        <v>43</v>
      </c>
    </row>
    <row r="8" spans="1:4" ht="12.75">
      <c r="A8" t="s">
        <v>3</v>
      </c>
      <c r="C8" s="8">
        <v>0.474492</v>
      </c>
      <c r="D8" s="29" t="s">
        <v>43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INTERCEPT(INDIRECT($D$9):G991,INDIRECT($C$9):F991)</f>
        <v>-0.0007784523053717823</v>
      </c>
      <c r="D11" s="3"/>
      <c r="E11" s="10"/>
    </row>
    <row r="12" spans="1:5" ht="12.75">
      <c r="A12" s="10" t="s">
        <v>16</v>
      </c>
      <c r="B12" s="10"/>
      <c r="C12" s="21">
        <f ca="1">SLOPE(INDIRECT($D$9):G991,INDIRECT($C$9):F991)</f>
        <v>1.7301506980998723E-05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(C7+C11)+(C8+C12)*INT(MAX(F21:F3532))</f>
        <v>58946.06039952369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0.474509301506981</v>
      </c>
      <c r="E16" s="14" t="s">
        <v>30</v>
      </c>
      <c r="F16" s="15">
        <f ca="1">NOW()+15018.5+$C$5/24</f>
        <v>59896.710905555556</v>
      </c>
    </row>
    <row r="17" spans="1:6" ht="13.5" thickBot="1">
      <c r="A17" s="14" t="s">
        <v>27</v>
      </c>
      <c r="B17" s="10"/>
      <c r="C17" s="10">
        <f>COUNT(C21:C2190)</f>
        <v>4</v>
      </c>
      <c r="E17" s="14" t="s">
        <v>35</v>
      </c>
      <c r="F17" s="15">
        <f>ROUND(2*(F16-$C$7)/$C$8,0)/2+F15</f>
        <v>9023</v>
      </c>
    </row>
    <row r="18" spans="1:6" ht="14.25" thickBot="1" thickTop="1">
      <c r="A18" s="16" t="s">
        <v>5</v>
      </c>
      <c r="B18" s="10"/>
      <c r="C18" s="19">
        <f>+C15</f>
        <v>58946.06039952369</v>
      </c>
      <c r="D18" s="20">
        <f>+C16</f>
        <v>0.474509301506981</v>
      </c>
      <c r="E18" s="14" t="s">
        <v>36</v>
      </c>
      <c r="F18" s="23">
        <f>ROUND(2*(F16-$C$15)/$C$16,0)/2+F15</f>
        <v>2004.5</v>
      </c>
    </row>
    <row r="19" spans="5:19" ht="13.5" thickTop="1">
      <c r="E19" s="14" t="s">
        <v>31</v>
      </c>
      <c r="F19" s="18">
        <f>+$C$15+$C$16*F18-15018.5-$C$5/24</f>
        <v>44879.11012772777</v>
      </c>
      <c r="S19">
        <f>SQRT(SUM(S21:S49)/(COUNT(S21:S49)-1))</f>
        <v>0.0007425097547663988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49</v>
      </c>
      <c r="I20" s="7" t="s">
        <v>50</v>
      </c>
      <c r="J20" s="7" t="s">
        <v>51</v>
      </c>
      <c r="K20" s="7" t="s">
        <v>52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9" ht="12.75">
      <c r="A21" s="32" t="s">
        <v>44</v>
      </c>
      <c r="B21" s="33" t="s">
        <v>45</v>
      </c>
      <c r="C21" s="32">
        <v>55615.9549</v>
      </c>
      <c r="D21" s="32">
        <v>0.0006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>+C$11+C$12*$F21</f>
        <v>-0.0007784523053717823</v>
      </c>
      <c r="Q21" s="2">
        <f>+C21-15018.5</f>
        <v>40597.4549</v>
      </c>
      <c r="S21">
        <f>+(O21-G21)^2</f>
        <v>6.059879917386426E-07</v>
      </c>
    </row>
    <row r="22" spans="1:19" ht="12.75">
      <c r="A22" s="34" t="s">
        <v>46</v>
      </c>
      <c r="B22" s="35" t="s">
        <v>45</v>
      </c>
      <c r="C22" s="34">
        <v>55980.8511</v>
      </c>
      <c r="D22" s="34">
        <v>0.0002</v>
      </c>
      <c r="E22">
        <f>+(C22-C$7)/C$8</f>
        <v>769.0249782925799</v>
      </c>
      <c r="F22">
        <f>ROUND(2*E22,0)/2</f>
        <v>769</v>
      </c>
      <c r="G22">
        <f>+C22-(C$7+F22*C$8)</f>
        <v>0.011852000003273133</v>
      </c>
      <c r="K22">
        <f>+G22</f>
        <v>0.011852000003273133</v>
      </c>
      <c r="O22">
        <f>+C$11+C$12*$F22</f>
        <v>0.012526406563016235</v>
      </c>
      <c r="Q22" s="2">
        <f>+C22-15018.5</f>
        <v>40962.3511</v>
      </c>
      <c r="S22">
        <f>+(O22-G22)^2</f>
        <v>4.548242078245255E-07</v>
      </c>
    </row>
    <row r="23" spans="1:19" ht="12.75">
      <c r="A23" s="34" t="s">
        <v>46</v>
      </c>
      <c r="B23" s="35" t="s">
        <v>45</v>
      </c>
      <c r="C23" s="34">
        <v>56048.7064</v>
      </c>
      <c r="D23" s="34">
        <v>0.0004</v>
      </c>
      <c r="E23">
        <f>+(C23-C$7)/C$8</f>
        <v>912.0311828229048</v>
      </c>
      <c r="F23">
        <f>ROUND(2*E23,0)/2</f>
        <v>912</v>
      </c>
      <c r="G23">
        <f>+C23-(C$7+F23*C$8)</f>
        <v>0.014796000003116205</v>
      </c>
      <c r="K23">
        <f>+G23</f>
        <v>0.014796000003116205</v>
      </c>
      <c r="O23">
        <f>+C$11+C$12*$F23</f>
        <v>0.015000522061299051</v>
      </c>
      <c r="Q23" s="2">
        <f>+C23-15018.5</f>
        <v>41030.2064</v>
      </c>
      <c r="S23">
        <f>+(O23-G23)^2</f>
        <v>4.1829272283347474E-08</v>
      </c>
    </row>
    <row r="24" spans="1:17" ht="12.75">
      <c r="A24" s="36" t="s">
        <v>47</v>
      </c>
      <c r="B24" s="37" t="s">
        <v>45</v>
      </c>
      <c r="C24" s="38">
        <v>58946.0605</v>
      </c>
      <c r="D24" s="38" t="s">
        <v>48</v>
      </c>
      <c r="E24">
        <f>+(C24-C$7)/C$8</f>
        <v>7018.2544700437575</v>
      </c>
      <c r="F24" s="39">
        <f>ROUND(2*E24,0)/2-0.5</f>
        <v>7018</v>
      </c>
      <c r="G24">
        <f>+C24-(C$7+F24*C$8)</f>
        <v>0.12074399999983143</v>
      </c>
      <c r="K24">
        <f>+G24</f>
        <v>0.12074399999983143</v>
      </c>
      <c r="O24">
        <f>+C$11+C$12*$F24</f>
        <v>0.12064352368727725</v>
      </c>
      <c r="Q24" s="2">
        <f>+C24-15018.5</f>
        <v>43927.5605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otectedRanges>
    <protectedRange sqref="A24:D24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2022-11-13T04:03:42Z</dcterms:modified>
  <cp:category/>
  <cp:version/>
  <cp:contentType/>
  <cp:contentStatus/>
</cp:coreProperties>
</file>