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/>
  <mc:AlternateContent xmlns:mc="http://schemas.openxmlformats.org/markup-compatibility/2006">
    <mc:Choice Requires="x15">
      <x15ac:absPath xmlns:x15ac="http://schemas.microsoft.com/office/spreadsheetml/2010/11/ac" url="D:\Users\Robert &amp; Bonnie\Documents\Documents\Robert\Astronomy\Variable research\Variables\Bob Nelson\Master workbooks for stars\2023 Updated only\"/>
    </mc:Choice>
  </mc:AlternateContent>
  <xr:revisionPtr revIDLastSave="0" documentId="13_ncr:1_{3310FAE4-2788-4AE3-A99E-602CA1EF6DC0}" xr6:coauthVersionLast="47" xr6:coauthVersionMax="47" xr10:uidLastSave="{00000000-0000-0000-0000-000000000000}"/>
  <bookViews>
    <workbookView xWindow="13965" yWindow="1110" windowWidth="12975" windowHeight="14640" xr2:uid="{00000000-000D-0000-FFFF-FFFF00000000}"/>
  </bookViews>
  <sheets>
    <sheet name="Active" sheetId="1" r:id="rId1"/>
    <sheet name="BAV" sheetId="2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73" i="1" l="1"/>
  <c r="F273" i="1" s="1"/>
  <c r="G273" i="1" s="1"/>
  <c r="K273" i="1" s="1"/>
  <c r="Q273" i="1"/>
  <c r="E274" i="1"/>
  <c r="F274" i="1"/>
  <c r="G274" i="1" s="1"/>
  <c r="K274" i="1" s="1"/>
  <c r="Q274" i="1"/>
  <c r="E275" i="1"/>
  <c r="F275" i="1" s="1"/>
  <c r="G275" i="1" s="1"/>
  <c r="K275" i="1" s="1"/>
  <c r="Q275" i="1"/>
  <c r="E276" i="1"/>
  <c r="F276" i="1"/>
  <c r="G276" i="1"/>
  <c r="K276" i="1" s="1"/>
  <c r="Q276" i="1"/>
  <c r="E277" i="1"/>
  <c r="F277" i="1" s="1"/>
  <c r="G277" i="1" s="1"/>
  <c r="K277" i="1" s="1"/>
  <c r="Q277" i="1"/>
  <c r="E278" i="1"/>
  <c r="F278" i="1"/>
  <c r="G278" i="1" s="1"/>
  <c r="K278" i="1" s="1"/>
  <c r="Q278" i="1"/>
  <c r="E279" i="1"/>
  <c r="F279" i="1" s="1"/>
  <c r="G279" i="1" s="1"/>
  <c r="K279" i="1" s="1"/>
  <c r="Q279" i="1"/>
  <c r="Q272" i="1"/>
  <c r="C7" i="1"/>
  <c r="C8" i="1"/>
  <c r="E259" i="1"/>
  <c r="F259" i="1"/>
  <c r="E260" i="1"/>
  <c r="F260" i="1"/>
  <c r="G260" i="1"/>
  <c r="E261" i="1"/>
  <c r="F261" i="1"/>
  <c r="G261" i="1"/>
  <c r="K261" i="1"/>
  <c r="E262" i="1"/>
  <c r="F262" i="1"/>
  <c r="G262" i="1"/>
  <c r="K262" i="1"/>
  <c r="E263" i="1"/>
  <c r="F263" i="1"/>
  <c r="G263" i="1"/>
  <c r="K263" i="1"/>
  <c r="E264" i="1"/>
  <c r="F264" i="1"/>
  <c r="G264" i="1"/>
  <c r="I264" i="1"/>
  <c r="E265" i="1"/>
  <c r="F265" i="1"/>
  <c r="G265" i="1"/>
  <c r="I265" i="1"/>
  <c r="E266" i="1"/>
  <c r="F266" i="1"/>
  <c r="G266" i="1"/>
  <c r="E267" i="1"/>
  <c r="F267" i="1"/>
  <c r="G267" i="1"/>
  <c r="E268" i="1"/>
  <c r="F268" i="1"/>
  <c r="G268" i="1"/>
  <c r="E269" i="1"/>
  <c r="F269" i="1"/>
  <c r="G269" i="1"/>
  <c r="K269" i="1"/>
  <c r="E270" i="1"/>
  <c r="F270" i="1"/>
  <c r="G270" i="1"/>
  <c r="E271" i="1"/>
  <c r="F271" i="1"/>
  <c r="G271" i="1"/>
  <c r="D9" i="1"/>
  <c r="C9" i="1"/>
  <c r="E200" i="1"/>
  <c r="F200" i="1"/>
  <c r="G200" i="1"/>
  <c r="J200" i="1"/>
  <c r="E201" i="1"/>
  <c r="F201" i="1"/>
  <c r="G201" i="1"/>
  <c r="E202" i="1"/>
  <c r="F202" i="1"/>
  <c r="G202" i="1"/>
  <c r="E203" i="1"/>
  <c r="F203" i="1"/>
  <c r="G203" i="1"/>
  <c r="E204" i="1"/>
  <c r="F204" i="1"/>
  <c r="G204" i="1"/>
  <c r="J204" i="1"/>
  <c r="E205" i="1"/>
  <c r="F205" i="1"/>
  <c r="G205" i="1"/>
  <c r="E206" i="1"/>
  <c r="F206" i="1"/>
  <c r="G206" i="1"/>
  <c r="J206" i="1"/>
  <c r="E207" i="1"/>
  <c r="F207" i="1"/>
  <c r="G207" i="1"/>
  <c r="E208" i="1"/>
  <c r="F208" i="1"/>
  <c r="G208" i="1"/>
  <c r="J208" i="1"/>
  <c r="E209" i="1"/>
  <c r="F209" i="1"/>
  <c r="G209" i="1"/>
  <c r="E210" i="1"/>
  <c r="F210" i="1"/>
  <c r="G210" i="1"/>
  <c r="E211" i="1"/>
  <c r="F211" i="1"/>
  <c r="G211" i="1"/>
  <c r="E212" i="1"/>
  <c r="F212" i="1"/>
  <c r="G212" i="1"/>
  <c r="E213" i="1"/>
  <c r="F213" i="1"/>
  <c r="G213" i="1"/>
  <c r="E214" i="1"/>
  <c r="F214" i="1"/>
  <c r="G214" i="1"/>
  <c r="E215" i="1"/>
  <c r="F215" i="1"/>
  <c r="G215" i="1"/>
  <c r="E216" i="1"/>
  <c r="F216" i="1"/>
  <c r="G216" i="1"/>
  <c r="I216" i="1"/>
  <c r="E217" i="1"/>
  <c r="F217" i="1"/>
  <c r="G217" i="1"/>
  <c r="E218" i="1"/>
  <c r="F218" i="1"/>
  <c r="G218" i="1"/>
  <c r="E219" i="1"/>
  <c r="F219" i="1"/>
  <c r="G219" i="1"/>
  <c r="E220" i="1"/>
  <c r="F220" i="1"/>
  <c r="G220" i="1"/>
  <c r="E223" i="1"/>
  <c r="F223" i="1"/>
  <c r="G223" i="1"/>
  <c r="E224" i="1"/>
  <c r="F224" i="1"/>
  <c r="G224" i="1"/>
  <c r="E225" i="1"/>
  <c r="F225" i="1"/>
  <c r="E226" i="1"/>
  <c r="F226" i="1"/>
  <c r="E227" i="1"/>
  <c r="F227" i="1"/>
  <c r="G227" i="1"/>
  <c r="E229" i="1"/>
  <c r="F229" i="1"/>
  <c r="G229" i="1"/>
  <c r="E230" i="1"/>
  <c r="F230" i="1"/>
  <c r="G230" i="1"/>
  <c r="E231" i="1"/>
  <c r="F231" i="1"/>
  <c r="G231" i="1"/>
  <c r="E232" i="1"/>
  <c r="F232" i="1"/>
  <c r="G232" i="1"/>
  <c r="E233" i="1"/>
  <c r="F233" i="1"/>
  <c r="G233" i="1"/>
  <c r="E234" i="1"/>
  <c r="F234" i="1"/>
  <c r="G234" i="1"/>
  <c r="E235" i="1"/>
  <c r="F235" i="1"/>
  <c r="G235" i="1"/>
  <c r="E237" i="1"/>
  <c r="F237" i="1"/>
  <c r="G237" i="1"/>
  <c r="E238" i="1"/>
  <c r="F238" i="1"/>
  <c r="G238" i="1"/>
  <c r="E239" i="1"/>
  <c r="F239" i="1"/>
  <c r="G239" i="1"/>
  <c r="E240" i="1"/>
  <c r="F240" i="1"/>
  <c r="G240" i="1"/>
  <c r="E241" i="1"/>
  <c r="F241" i="1"/>
  <c r="G241" i="1"/>
  <c r="E242" i="1"/>
  <c r="F242" i="1"/>
  <c r="G242" i="1"/>
  <c r="E243" i="1"/>
  <c r="F243" i="1"/>
  <c r="E244" i="1"/>
  <c r="F244" i="1"/>
  <c r="G244" i="1"/>
  <c r="E245" i="1"/>
  <c r="F245" i="1"/>
  <c r="G245" i="1"/>
  <c r="E246" i="1"/>
  <c r="F246" i="1"/>
  <c r="G246" i="1"/>
  <c r="E247" i="1"/>
  <c r="F247" i="1"/>
  <c r="G247" i="1"/>
  <c r="E248" i="1"/>
  <c r="F248" i="1"/>
  <c r="G248" i="1"/>
  <c r="E249" i="1"/>
  <c r="F249" i="1"/>
  <c r="G249" i="1"/>
  <c r="E250" i="1"/>
  <c r="F250" i="1"/>
  <c r="G250" i="1"/>
  <c r="E251" i="1"/>
  <c r="F251" i="1"/>
  <c r="E253" i="1"/>
  <c r="F253" i="1"/>
  <c r="G253" i="1"/>
  <c r="E254" i="1"/>
  <c r="F254" i="1"/>
  <c r="G254" i="1"/>
  <c r="E255" i="1"/>
  <c r="F255" i="1"/>
  <c r="G255" i="1"/>
  <c r="E256" i="1"/>
  <c r="F256" i="1"/>
  <c r="G256" i="1"/>
  <c r="E257" i="1"/>
  <c r="F257" i="1"/>
  <c r="G257" i="1"/>
  <c r="E258" i="1"/>
  <c r="F258" i="1"/>
  <c r="G258" i="1"/>
  <c r="E221" i="1"/>
  <c r="F221" i="1"/>
  <c r="E222" i="1"/>
  <c r="F222" i="1"/>
  <c r="E228" i="1"/>
  <c r="F228" i="1"/>
  <c r="E236" i="1"/>
  <c r="F236" i="1"/>
  <c r="K236" i="1"/>
  <c r="E252" i="1"/>
  <c r="F252" i="1"/>
  <c r="Q263" i="1"/>
  <c r="Q264" i="1"/>
  <c r="Q265" i="1"/>
  <c r="Q259" i="1"/>
  <c r="Q262" i="1"/>
  <c r="Q271" i="1"/>
  <c r="Q270" i="1"/>
  <c r="Q269" i="1"/>
  <c r="Q268" i="1"/>
  <c r="Q267" i="1"/>
  <c r="E190" i="1"/>
  <c r="F190" i="1"/>
  <c r="G190" i="1"/>
  <c r="E192" i="1"/>
  <c r="F192" i="1"/>
  <c r="G192" i="1"/>
  <c r="E193" i="1"/>
  <c r="F193" i="1"/>
  <c r="E194" i="1"/>
  <c r="F194" i="1"/>
  <c r="G194" i="1"/>
  <c r="E196" i="1"/>
  <c r="F196" i="1"/>
  <c r="G196" i="1"/>
  <c r="J196" i="1"/>
  <c r="E197" i="1"/>
  <c r="F197" i="1"/>
  <c r="E198" i="1"/>
  <c r="F198" i="1"/>
  <c r="G198" i="1"/>
  <c r="Q266" i="1"/>
  <c r="Q261" i="1"/>
  <c r="E51" i="1"/>
  <c r="F51" i="1"/>
  <c r="J51" i="1"/>
  <c r="E164" i="1"/>
  <c r="F164" i="1"/>
  <c r="J164" i="1"/>
  <c r="E66" i="1"/>
  <c r="F66" i="1"/>
  <c r="J66" i="1"/>
  <c r="E78" i="1"/>
  <c r="F78" i="1"/>
  <c r="G78" i="1"/>
  <c r="Q234" i="1"/>
  <c r="Q216" i="1"/>
  <c r="Q213" i="1"/>
  <c r="Q211" i="1"/>
  <c r="Q208" i="1"/>
  <c r="Q206" i="1"/>
  <c r="Q204" i="1"/>
  <c r="Q201" i="1"/>
  <c r="Q200" i="1"/>
  <c r="Q182" i="1"/>
  <c r="E182" i="1"/>
  <c r="F182" i="1"/>
  <c r="G182" i="1"/>
  <c r="J182" i="1"/>
  <c r="Q178" i="1"/>
  <c r="E178" i="1"/>
  <c r="F178" i="1"/>
  <c r="G178" i="1"/>
  <c r="J178" i="1"/>
  <c r="Q174" i="1"/>
  <c r="E174" i="1"/>
  <c r="F174" i="1"/>
  <c r="G174" i="1"/>
  <c r="J174" i="1"/>
  <c r="Q173" i="1"/>
  <c r="E173" i="1"/>
  <c r="F173" i="1"/>
  <c r="G173" i="1"/>
  <c r="J173" i="1"/>
  <c r="Q172" i="1"/>
  <c r="E172" i="1"/>
  <c r="F172" i="1"/>
  <c r="G172" i="1"/>
  <c r="J172" i="1"/>
  <c r="Q170" i="1"/>
  <c r="E170" i="1"/>
  <c r="F170" i="1"/>
  <c r="G170" i="1"/>
  <c r="J170" i="1"/>
  <c r="Q166" i="1"/>
  <c r="E166" i="1"/>
  <c r="F166" i="1"/>
  <c r="G166" i="1"/>
  <c r="I166" i="1"/>
  <c r="Q165" i="1"/>
  <c r="E165" i="1"/>
  <c r="F165" i="1"/>
  <c r="G165" i="1"/>
  <c r="J165" i="1"/>
  <c r="Q159" i="1"/>
  <c r="E159" i="1"/>
  <c r="F159" i="1"/>
  <c r="G159" i="1"/>
  <c r="I159" i="1"/>
  <c r="Q156" i="1"/>
  <c r="E156" i="1"/>
  <c r="F156" i="1"/>
  <c r="G156" i="1"/>
  <c r="J156" i="1"/>
  <c r="Q154" i="1"/>
  <c r="E154" i="1"/>
  <c r="F154" i="1"/>
  <c r="G154" i="1"/>
  <c r="J154" i="1"/>
  <c r="Q153" i="1"/>
  <c r="E153" i="1"/>
  <c r="F153" i="1"/>
  <c r="G153" i="1"/>
  <c r="J153" i="1"/>
  <c r="Q146" i="1"/>
  <c r="E146" i="1"/>
  <c r="F146" i="1"/>
  <c r="G146" i="1"/>
  <c r="J146" i="1"/>
  <c r="Q143" i="1"/>
  <c r="E143" i="1"/>
  <c r="F143" i="1"/>
  <c r="G143" i="1"/>
  <c r="I143" i="1"/>
  <c r="Q142" i="1"/>
  <c r="E142" i="1"/>
  <c r="F142" i="1"/>
  <c r="G142" i="1"/>
  <c r="I142" i="1"/>
  <c r="Q136" i="1"/>
  <c r="E136" i="1"/>
  <c r="F136" i="1"/>
  <c r="G136" i="1"/>
  <c r="I136" i="1"/>
  <c r="Q133" i="1"/>
  <c r="E133" i="1"/>
  <c r="F133" i="1"/>
  <c r="G133" i="1"/>
  <c r="I133" i="1"/>
  <c r="Q131" i="1"/>
  <c r="E131" i="1"/>
  <c r="F131" i="1"/>
  <c r="G131" i="1"/>
  <c r="J131" i="1"/>
  <c r="Q98" i="1"/>
  <c r="E98" i="1"/>
  <c r="F98" i="1"/>
  <c r="G98" i="1"/>
  <c r="I98" i="1"/>
  <c r="Q94" i="1"/>
  <c r="E94" i="1"/>
  <c r="F94" i="1"/>
  <c r="G94" i="1"/>
  <c r="J94" i="1"/>
  <c r="Q93" i="1"/>
  <c r="E93" i="1"/>
  <c r="F93" i="1"/>
  <c r="G93" i="1"/>
  <c r="J93" i="1"/>
  <c r="Q86" i="1"/>
  <c r="E86" i="1"/>
  <c r="F86" i="1"/>
  <c r="G86" i="1"/>
  <c r="J86" i="1"/>
  <c r="Q85" i="1"/>
  <c r="E85" i="1"/>
  <c r="F85" i="1"/>
  <c r="G85" i="1"/>
  <c r="J85" i="1"/>
  <c r="Q84" i="1"/>
  <c r="E84" i="1"/>
  <c r="F84" i="1"/>
  <c r="G84" i="1"/>
  <c r="J84" i="1"/>
  <c r="Q83" i="1"/>
  <c r="E83" i="1"/>
  <c r="F83" i="1"/>
  <c r="G83" i="1"/>
  <c r="J83" i="1"/>
  <c r="Q82" i="1"/>
  <c r="E82" i="1"/>
  <c r="F82" i="1"/>
  <c r="G82" i="1"/>
  <c r="J82" i="1"/>
  <c r="Q81" i="1"/>
  <c r="E81" i="1"/>
  <c r="F81" i="1"/>
  <c r="G81" i="1"/>
  <c r="J81" i="1"/>
  <c r="Q80" i="1"/>
  <c r="E80" i="1"/>
  <c r="F80" i="1"/>
  <c r="G80" i="1"/>
  <c r="J80" i="1"/>
  <c r="Q78" i="1"/>
  <c r="Q76" i="1"/>
  <c r="E76" i="1"/>
  <c r="F76" i="1"/>
  <c r="G76" i="1"/>
  <c r="I76" i="1"/>
  <c r="Q75" i="1"/>
  <c r="E75" i="1"/>
  <c r="F75" i="1"/>
  <c r="G75" i="1"/>
  <c r="J75" i="1"/>
  <c r="Q74" i="1"/>
  <c r="E74" i="1"/>
  <c r="F74" i="1"/>
  <c r="G74" i="1"/>
  <c r="J74" i="1"/>
  <c r="Q73" i="1"/>
  <c r="E73" i="1"/>
  <c r="F73" i="1"/>
  <c r="G73" i="1"/>
  <c r="J73" i="1"/>
  <c r="Q67" i="1"/>
  <c r="E67" i="1"/>
  <c r="F67" i="1"/>
  <c r="G67" i="1"/>
  <c r="J67" i="1"/>
  <c r="Q60" i="1"/>
  <c r="E60" i="1"/>
  <c r="F60" i="1"/>
  <c r="G60" i="1"/>
  <c r="J60" i="1"/>
  <c r="Q57" i="1"/>
  <c r="E57" i="1"/>
  <c r="F57" i="1"/>
  <c r="G57" i="1"/>
  <c r="J57" i="1"/>
  <c r="Q52" i="1"/>
  <c r="E52" i="1"/>
  <c r="F52" i="1"/>
  <c r="G52" i="1"/>
  <c r="J52" i="1"/>
  <c r="Q49" i="1"/>
  <c r="E49" i="1"/>
  <c r="F49" i="1"/>
  <c r="G49" i="1"/>
  <c r="J49" i="1"/>
  <c r="Q48" i="1"/>
  <c r="E48" i="1"/>
  <c r="F48" i="1"/>
  <c r="G48" i="1"/>
  <c r="I48" i="1"/>
  <c r="Q46" i="1"/>
  <c r="E46" i="1"/>
  <c r="F46" i="1"/>
  <c r="G46" i="1"/>
  <c r="I46" i="1"/>
  <c r="Q31" i="1"/>
  <c r="E31" i="1"/>
  <c r="F31" i="1"/>
  <c r="G31" i="1"/>
  <c r="I31" i="1"/>
  <c r="Q24" i="1"/>
  <c r="E24" i="1"/>
  <c r="F24" i="1"/>
  <c r="G24" i="1"/>
  <c r="I24" i="1"/>
  <c r="Q23" i="1"/>
  <c r="E23" i="1"/>
  <c r="F23" i="1"/>
  <c r="G23" i="1"/>
  <c r="I23" i="1"/>
  <c r="Q22" i="1"/>
  <c r="E22" i="1"/>
  <c r="F22" i="1"/>
  <c r="G22" i="1"/>
  <c r="I22" i="1"/>
  <c r="Q21" i="1"/>
  <c r="E21" i="1"/>
  <c r="F21" i="1"/>
  <c r="G21" i="1"/>
  <c r="I21" i="1"/>
  <c r="Q260" i="1"/>
  <c r="G33" i="2"/>
  <c r="C33" i="2"/>
  <c r="E33" i="2"/>
  <c r="G222" i="2"/>
  <c r="C222" i="2"/>
  <c r="E222" i="2"/>
  <c r="G165" i="2"/>
  <c r="C165" i="2"/>
  <c r="E165" i="2"/>
  <c r="G164" i="2"/>
  <c r="C164" i="2"/>
  <c r="E164" i="2"/>
  <c r="G163" i="2"/>
  <c r="C163" i="2"/>
  <c r="E163" i="2"/>
  <c r="G162" i="2"/>
  <c r="C162" i="2"/>
  <c r="G161" i="2"/>
  <c r="C161" i="2"/>
  <c r="E161" i="2"/>
  <c r="G160" i="2"/>
  <c r="C160" i="2"/>
  <c r="E160" i="2"/>
  <c r="G159" i="2"/>
  <c r="C159" i="2"/>
  <c r="E159" i="2"/>
  <c r="G158" i="2"/>
  <c r="C158" i="2"/>
  <c r="G157" i="2"/>
  <c r="C157" i="2"/>
  <c r="E157" i="2"/>
  <c r="G156" i="2"/>
  <c r="C156" i="2"/>
  <c r="E156" i="2"/>
  <c r="G155" i="2"/>
  <c r="C155" i="2"/>
  <c r="E155" i="2"/>
  <c r="G154" i="2"/>
  <c r="C154" i="2"/>
  <c r="G153" i="2"/>
  <c r="C153" i="2"/>
  <c r="E153" i="2"/>
  <c r="G152" i="2"/>
  <c r="C152" i="2"/>
  <c r="E152" i="2"/>
  <c r="G151" i="2"/>
  <c r="C151" i="2"/>
  <c r="E151" i="2"/>
  <c r="G150" i="2"/>
  <c r="C150" i="2"/>
  <c r="G149" i="2"/>
  <c r="C149" i="2"/>
  <c r="E149" i="2"/>
  <c r="G148" i="2"/>
  <c r="C148" i="2"/>
  <c r="E148" i="2"/>
  <c r="G147" i="2"/>
  <c r="C147" i="2"/>
  <c r="E147" i="2"/>
  <c r="G146" i="2"/>
  <c r="C146" i="2"/>
  <c r="G145" i="2"/>
  <c r="C145" i="2"/>
  <c r="E145" i="2"/>
  <c r="G221" i="2"/>
  <c r="C221" i="2"/>
  <c r="E221" i="2"/>
  <c r="G144" i="2"/>
  <c r="C144" i="2"/>
  <c r="E144" i="2"/>
  <c r="G143" i="2"/>
  <c r="C143" i="2"/>
  <c r="G142" i="2"/>
  <c r="C142" i="2"/>
  <c r="E142" i="2"/>
  <c r="G141" i="2"/>
  <c r="C141" i="2"/>
  <c r="E141" i="2"/>
  <c r="G140" i="2"/>
  <c r="C140" i="2"/>
  <c r="G139" i="2"/>
  <c r="C139" i="2"/>
  <c r="E139" i="2"/>
  <c r="G138" i="2"/>
  <c r="C138" i="2"/>
  <c r="E138" i="2"/>
  <c r="G137" i="2"/>
  <c r="C137" i="2"/>
  <c r="E137" i="2"/>
  <c r="G136" i="2"/>
  <c r="C136" i="2"/>
  <c r="G220" i="2"/>
  <c r="C220" i="2"/>
  <c r="E220" i="2"/>
  <c r="G135" i="2"/>
  <c r="C135" i="2"/>
  <c r="E135" i="2"/>
  <c r="G134" i="2"/>
  <c r="C134" i="2"/>
  <c r="E134" i="2"/>
  <c r="G219" i="2"/>
  <c r="C219" i="2"/>
  <c r="G218" i="2"/>
  <c r="C218" i="2"/>
  <c r="E218" i="2"/>
  <c r="G133" i="2"/>
  <c r="C133" i="2"/>
  <c r="E133" i="2"/>
  <c r="G132" i="2"/>
  <c r="C132" i="2"/>
  <c r="E132" i="2"/>
  <c r="G217" i="2"/>
  <c r="C217" i="2"/>
  <c r="E217" i="2"/>
  <c r="G216" i="2"/>
  <c r="C216" i="2"/>
  <c r="E216" i="2"/>
  <c r="G215" i="2"/>
  <c r="C215" i="2"/>
  <c r="E215" i="2"/>
  <c r="G131" i="2"/>
  <c r="C131" i="2"/>
  <c r="E131" i="2"/>
  <c r="G214" i="2"/>
  <c r="C214" i="2"/>
  <c r="G213" i="2"/>
  <c r="C213" i="2"/>
  <c r="E213" i="2"/>
  <c r="G130" i="2"/>
  <c r="C130" i="2"/>
  <c r="G129" i="2"/>
  <c r="C129" i="2"/>
  <c r="E129" i="2"/>
  <c r="G128" i="2"/>
  <c r="C128" i="2"/>
  <c r="E128" i="2"/>
  <c r="G127" i="2"/>
  <c r="C127" i="2"/>
  <c r="E127" i="2"/>
  <c r="G126" i="2"/>
  <c r="C126" i="2"/>
  <c r="G125" i="2"/>
  <c r="C125" i="2"/>
  <c r="E125" i="2"/>
  <c r="G124" i="2"/>
  <c r="C124" i="2"/>
  <c r="E124" i="2"/>
  <c r="G123" i="2"/>
  <c r="C123" i="2"/>
  <c r="E123" i="2"/>
  <c r="G122" i="2"/>
  <c r="C122" i="2"/>
  <c r="G121" i="2"/>
  <c r="C121" i="2"/>
  <c r="E121" i="2"/>
  <c r="G120" i="2"/>
  <c r="C120" i="2"/>
  <c r="E120" i="2"/>
  <c r="E189" i="1"/>
  <c r="G119" i="2"/>
  <c r="C119" i="2"/>
  <c r="E119" i="2"/>
  <c r="E188" i="1"/>
  <c r="G118" i="2"/>
  <c r="C118" i="2"/>
  <c r="E187" i="1"/>
  <c r="G117" i="2"/>
  <c r="C117" i="2"/>
  <c r="E117" i="2"/>
  <c r="E186" i="1"/>
  <c r="G116" i="2"/>
  <c r="C116" i="2"/>
  <c r="E185" i="1"/>
  <c r="G115" i="2"/>
  <c r="C115" i="2"/>
  <c r="E115" i="2"/>
  <c r="E183" i="1"/>
  <c r="G212" i="2"/>
  <c r="C212" i="2"/>
  <c r="E212" i="2"/>
  <c r="G114" i="2"/>
  <c r="C114" i="2"/>
  <c r="E114" i="2"/>
  <c r="E180" i="1"/>
  <c r="G113" i="2"/>
  <c r="C113" i="2"/>
  <c r="E179" i="1"/>
  <c r="E113" i="2"/>
  <c r="G211" i="2"/>
  <c r="C211" i="2"/>
  <c r="E211" i="2"/>
  <c r="G112" i="2"/>
  <c r="C112" i="2"/>
  <c r="E112" i="2"/>
  <c r="E177" i="1"/>
  <c r="G111" i="2"/>
  <c r="C111" i="2"/>
  <c r="E111" i="2"/>
  <c r="E176" i="1"/>
  <c r="G110" i="2"/>
  <c r="C110" i="2"/>
  <c r="E110" i="2"/>
  <c r="E175" i="1"/>
  <c r="G210" i="2"/>
  <c r="C210" i="2"/>
  <c r="E210" i="2"/>
  <c r="G209" i="2"/>
  <c r="C209" i="2"/>
  <c r="E209" i="2"/>
  <c r="G208" i="2"/>
  <c r="C208" i="2"/>
  <c r="E208" i="2"/>
  <c r="G109" i="2"/>
  <c r="C109" i="2"/>
  <c r="E171" i="1"/>
  <c r="E109" i="2"/>
  <c r="G207" i="2"/>
  <c r="C207" i="2"/>
  <c r="E207" i="2"/>
  <c r="G206" i="2"/>
  <c r="C206" i="2"/>
  <c r="E206" i="2"/>
  <c r="G205" i="2"/>
  <c r="C205" i="2"/>
  <c r="E205" i="2"/>
  <c r="G108" i="2"/>
  <c r="C108" i="2"/>
  <c r="E167" i="1"/>
  <c r="G204" i="2"/>
  <c r="C204" i="2"/>
  <c r="E204" i="2"/>
  <c r="G203" i="2"/>
  <c r="C203" i="2"/>
  <c r="E203" i="2"/>
  <c r="G107" i="2"/>
  <c r="C107" i="2"/>
  <c r="E107" i="2"/>
  <c r="E163" i="1"/>
  <c r="G106" i="2"/>
  <c r="C106" i="2"/>
  <c r="E106" i="2"/>
  <c r="E162" i="1"/>
  <c r="G105" i="2"/>
  <c r="C105" i="2"/>
  <c r="E105" i="2"/>
  <c r="E161" i="1"/>
  <c r="G104" i="2"/>
  <c r="C104" i="2"/>
  <c r="E104" i="2"/>
  <c r="E160" i="1"/>
  <c r="G202" i="2"/>
  <c r="C202" i="2"/>
  <c r="E202" i="2"/>
  <c r="G103" i="2"/>
  <c r="C103" i="2"/>
  <c r="E103" i="2"/>
  <c r="E158" i="1"/>
  <c r="G102" i="2"/>
  <c r="C102" i="2"/>
  <c r="E102" i="2"/>
  <c r="E157" i="1"/>
  <c r="G101" i="2"/>
  <c r="C101" i="2"/>
  <c r="E101" i="2"/>
  <c r="G201" i="2"/>
  <c r="C201" i="2"/>
  <c r="E201" i="2"/>
  <c r="G100" i="2"/>
  <c r="C100" i="2"/>
  <c r="E155" i="1"/>
  <c r="E100" i="2"/>
  <c r="G200" i="2"/>
  <c r="C200" i="2"/>
  <c r="E200" i="2"/>
  <c r="G199" i="2"/>
  <c r="C199" i="2"/>
  <c r="E199" i="2"/>
  <c r="G99" i="2"/>
  <c r="C99" i="2"/>
  <c r="E99" i="2"/>
  <c r="E152" i="1"/>
  <c r="G98" i="2"/>
  <c r="C98" i="2"/>
  <c r="E98" i="2"/>
  <c r="E151" i="1"/>
  <c r="G97" i="2"/>
  <c r="C97" i="2"/>
  <c r="E97" i="2"/>
  <c r="E150" i="1"/>
  <c r="G96" i="2"/>
  <c r="C96" i="2"/>
  <c r="E96" i="2"/>
  <c r="E149" i="1"/>
  <c r="G95" i="2"/>
  <c r="C95" i="2"/>
  <c r="E95" i="2"/>
  <c r="E148" i="1"/>
  <c r="G94" i="2"/>
  <c r="C94" i="2"/>
  <c r="E94" i="2"/>
  <c r="E147" i="1"/>
  <c r="G198" i="2"/>
  <c r="C198" i="2"/>
  <c r="E198" i="2"/>
  <c r="G93" i="2"/>
  <c r="C93" i="2"/>
  <c r="E93" i="2"/>
  <c r="E145" i="1"/>
  <c r="G197" i="2"/>
  <c r="C197" i="2"/>
  <c r="E197" i="2"/>
  <c r="G196" i="2"/>
  <c r="C196" i="2"/>
  <c r="E196" i="2"/>
  <c r="G92" i="2"/>
  <c r="C92" i="2"/>
  <c r="E92" i="2"/>
  <c r="E140" i="1"/>
  <c r="G91" i="2"/>
  <c r="C91" i="2"/>
  <c r="E91" i="2"/>
  <c r="E139" i="1"/>
  <c r="G90" i="2"/>
  <c r="C90" i="2"/>
  <c r="E90" i="2"/>
  <c r="E138" i="1"/>
  <c r="G195" i="2"/>
  <c r="C195" i="2"/>
  <c r="E195" i="2"/>
  <c r="G89" i="2"/>
  <c r="C89" i="2"/>
  <c r="E89" i="2"/>
  <c r="E135" i="1"/>
  <c r="G88" i="2"/>
  <c r="C88" i="2"/>
  <c r="E88" i="2"/>
  <c r="E134" i="1"/>
  <c r="G194" i="2"/>
  <c r="C194" i="2"/>
  <c r="E194" i="2"/>
  <c r="G87" i="2"/>
  <c r="C87" i="2"/>
  <c r="E87" i="2"/>
  <c r="E132" i="1"/>
  <c r="G193" i="2"/>
  <c r="C193" i="2"/>
  <c r="E193" i="2"/>
  <c r="G86" i="2"/>
  <c r="C86" i="2"/>
  <c r="E130" i="1"/>
  <c r="E86" i="2"/>
  <c r="G85" i="2"/>
  <c r="C85" i="2"/>
  <c r="E129" i="1"/>
  <c r="E85" i="2"/>
  <c r="G84" i="2"/>
  <c r="C84" i="2"/>
  <c r="E128" i="1"/>
  <c r="E84" i="2"/>
  <c r="G83" i="2"/>
  <c r="C83" i="2"/>
  <c r="E127" i="1"/>
  <c r="E83" i="2"/>
  <c r="G82" i="2"/>
  <c r="C82" i="2"/>
  <c r="E82" i="2"/>
  <c r="E126" i="1"/>
  <c r="G81" i="2"/>
  <c r="C81" i="2"/>
  <c r="E125" i="1"/>
  <c r="E81" i="2"/>
  <c r="G80" i="2"/>
  <c r="C80" i="2"/>
  <c r="E80" i="2"/>
  <c r="E124" i="1"/>
  <c r="G79" i="2"/>
  <c r="C79" i="2"/>
  <c r="E123" i="1"/>
  <c r="E79" i="2"/>
  <c r="G78" i="2"/>
  <c r="C78" i="2"/>
  <c r="E78" i="2"/>
  <c r="E122" i="1"/>
  <c r="G77" i="2"/>
  <c r="C77" i="2"/>
  <c r="E121" i="1"/>
  <c r="E77" i="2"/>
  <c r="G76" i="2"/>
  <c r="C76" i="2"/>
  <c r="E76" i="2"/>
  <c r="E120" i="1"/>
  <c r="G75" i="2"/>
  <c r="C75" i="2"/>
  <c r="E119" i="1"/>
  <c r="F119" i="1"/>
  <c r="E75" i="2"/>
  <c r="G74" i="2"/>
  <c r="C74" i="2"/>
  <c r="E74" i="2"/>
  <c r="E118" i="1"/>
  <c r="G73" i="2"/>
  <c r="C73" i="2"/>
  <c r="E117" i="1"/>
  <c r="E73" i="2"/>
  <c r="G72" i="2"/>
  <c r="C72" i="2"/>
  <c r="E72" i="2"/>
  <c r="E116" i="1"/>
  <c r="G71" i="2"/>
  <c r="C71" i="2"/>
  <c r="E115" i="1"/>
  <c r="E71" i="2"/>
  <c r="G70" i="2"/>
  <c r="C70" i="2"/>
  <c r="E114" i="1"/>
  <c r="E70" i="2"/>
  <c r="G69" i="2"/>
  <c r="C69" i="2"/>
  <c r="E113" i="1"/>
  <c r="E69" i="2"/>
  <c r="G68" i="2"/>
  <c r="C68" i="2"/>
  <c r="E68" i="2"/>
  <c r="E112" i="1"/>
  <c r="G67" i="2"/>
  <c r="C67" i="2"/>
  <c r="E67" i="2"/>
  <c r="E111" i="1"/>
  <c r="F111" i="1"/>
  <c r="G111" i="1"/>
  <c r="J111" i="1"/>
  <c r="G66" i="2"/>
  <c r="C66" i="2"/>
  <c r="E110" i="1"/>
  <c r="E66" i="2"/>
  <c r="G65" i="2"/>
  <c r="C65" i="2"/>
  <c r="E109" i="1"/>
  <c r="E65" i="2"/>
  <c r="G64" i="2"/>
  <c r="C64" i="2"/>
  <c r="E64" i="2"/>
  <c r="E108" i="1"/>
  <c r="G63" i="2"/>
  <c r="C63" i="2"/>
  <c r="E63" i="2"/>
  <c r="E107" i="1"/>
  <c r="G62" i="2"/>
  <c r="C62" i="2"/>
  <c r="E106" i="1"/>
  <c r="E62" i="2"/>
  <c r="G61" i="2"/>
  <c r="C61" i="2"/>
  <c r="E105" i="1"/>
  <c r="E61" i="2"/>
  <c r="G60" i="2"/>
  <c r="C60" i="2"/>
  <c r="E60" i="2"/>
  <c r="E103" i="1"/>
  <c r="G59" i="2"/>
  <c r="C59" i="2"/>
  <c r="E59" i="2"/>
  <c r="E102" i="1"/>
  <c r="F102" i="1"/>
  <c r="G102" i="1"/>
  <c r="G58" i="2"/>
  <c r="C58" i="2"/>
  <c r="E101" i="1"/>
  <c r="E58" i="2"/>
  <c r="G57" i="2"/>
  <c r="C57" i="2"/>
  <c r="E100" i="1"/>
  <c r="E57" i="2"/>
  <c r="G56" i="2"/>
  <c r="C56" i="2"/>
  <c r="E56" i="2"/>
  <c r="E99" i="1"/>
  <c r="G192" i="2"/>
  <c r="C192" i="2"/>
  <c r="E192" i="2"/>
  <c r="G55" i="2"/>
  <c r="C55" i="2"/>
  <c r="E55" i="2"/>
  <c r="E97" i="1"/>
  <c r="G54" i="2"/>
  <c r="C54" i="2"/>
  <c r="E54" i="2"/>
  <c r="E96" i="1"/>
  <c r="G53" i="2"/>
  <c r="C53" i="2"/>
  <c r="E53" i="2"/>
  <c r="E95" i="1"/>
  <c r="G191" i="2"/>
  <c r="C191" i="2"/>
  <c r="E191" i="2"/>
  <c r="G190" i="2"/>
  <c r="C190" i="2"/>
  <c r="E190" i="2"/>
  <c r="G52" i="2"/>
  <c r="C52" i="2"/>
  <c r="E52" i="2"/>
  <c r="E92" i="1"/>
  <c r="G51" i="2"/>
  <c r="C51" i="2"/>
  <c r="E51" i="2"/>
  <c r="E91" i="1"/>
  <c r="G50" i="2"/>
  <c r="C50" i="2"/>
  <c r="E90" i="1"/>
  <c r="G49" i="2"/>
  <c r="C49" i="2"/>
  <c r="E49" i="2"/>
  <c r="E89" i="1"/>
  <c r="G48" i="2"/>
  <c r="C48" i="2"/>
  <c r="E48" i="2"/>
  <c r="E88" i="1"/>
  <c r="G47" i="2"/>
  <c r="C47" i="2"/>
  <c r="E87" i="1"/>
  <c r="F87" i="1"/>
  <c r="G189" i="2"/>
  <c r="C189" i="2"/>
  <c r="E189" i="2"/>
  <c r="G188" i="2"/>
  <c r="C188" i="2"/>
  <c r="E188" i="2"/>
  <c r="G187" i="2"/>
  <c r="C187" i="2"/>
  <c r="E187" i="2"/>
  <c r="G186" i="2"/>
  <c r="C186" i="2"/>
  <c r="E186" i="2"/>
  <c r="G185" i="2"/>
  <c r="C185" i="2"/>
  <c r="E185" i="2"/>
  <c r="G184" i="2"/>
  <c r="C184" i="2"/>
  <c r="E184" i="2"/>
  <c r="G183" i="2"/>
  <c r="C183" i="2"/>
  <c r="E183" i="2"/>
  <c r="G46" i="2"/>
  <c r="C46" i="2"/>
  <c r="E46" i="2"/>
  <c r="E79" i="1"/>
  <c r="G182" i="2"/>
  <c r="C182" i="2"/>
  <c r="E182" i="2"/>
  <c r="G45" i="2"/>
  <c r="C45" i="2"/>
  <c r="E45" i="2"/>
  <c r="E77" i="1"/>
  <c r="G181" i="2"/>
  <c r="C181" i="2"/>
  <c r="E181" i="2"/>
  <c r="G180" i="2"/>
  <c r="C180" i="2"/>
  <c r="E180" i="2"/>
  <c r="G179" i="2"/>
  <c r="C179" i="2"/>
  <c r="E179" i="2"/>
  <c r="G178" i="2"/>
  <c r="C178" i="2"/>
  <c r="E178" i="2"/>
  <c r="G44" i="2"/>
  <c r="C44" i="2"/>
  <c r="E72" i="1"/>
  <c r="F72" i="1"/>
  <c r="G43" i="2"/>
  <c r="C43" i="2"/>
  <c r="E71" i="1"/>
  <c r="G42" i="2"/>
  <c r="C42" i="2"/>
  <c r="E70" i="1"/>
  <c r="G41" i="2"/>
  <c r="C41" i="2"/>
  <c r="E41" i="2"/>
  <c r="E69" i="1"/>
  <c r="G40" i="2"/>
  <c r="C40" i="2"/>
  <c r="E40" i="2"/>
  <c r="E68" i="1"/>
  <c r="G177" i="2"/>
  <c r="C177" i="2"/>
  <c r="E177" i="2"/>
  <c r="G39" i="2"/>
  <c r="C39" i="2"/>
  <c r="E39" i="2"/>
  <c r="E65" i="1"/>
  <c r="G38" i="2"/>
  <c r="C38" i="2"/>
  <c r="E38" i="2"/>
  <c r="E64" i="1"/>
  <c r="G37" i="2"/>
  <c r="C37" i="2"/>
  <c r="E63" i="1"/>
  <c r="E37" i="2"/>
  <c r="G36" i="2"/>
  <c r="C36" i="2"/>
  <c r="E62" i="1"/>
  <c r="E36" i="2"/>
  <c r="G176" i="2"/>
  <c r="C176" i="2"/>
  <c r="E176" i="2"/>
  <c r="G35" i="2"/>
  <c r="C35" i="2"/>
  <c r="E35" i="2"/>
  <c r="E59" i="1"/>
  <c r="G175" i="2"/>
  <c r="C175" i="2"/>
  <c r="E175" i="2"/>
  <c r="G34" i="2"/>
  <c r="C34" i="2"/>
  <c r="E34" i="2"/>
  <c r="E56" i="1"/>
  <c r="G32" i="2"/>
  <c r="C32" i="2"/>
  <c r="E32" i="2"/>
  <c r="E54" i="1"/>
  <c r="G31" i="2"/>
  <c r="C31" i="2"/>
  <c r="E53" i="1"/>
  <c r="F53" i="1"/>
  <c r="I53" i="1"/>
  <c r="G174" i="2"/>
  <c r="C174" i="2"/>
  <c r="E174" i="2"/>
  <c r="G173" i="2"/>
  <c r="C173" i="2"/>
  <c r="E173" i="2"/>
  <c r="G172" i="2"/>
  <c r="C172" i="2"/>
  <c r="E172" i="2"/>
  <c r="G30" i="2"/>
  <c r="C30" i="2"/>
  <c r="E30" i="2"/>
  <c r="E47" i="1"/>
  <c r="G171" i="2"/>
  <c r="C171" i="2"/>
  <c r="E171" i="2"/>
  <c r="G29" i="2"/>
  <c r="C29" i="2"/>
  <c r="E29" i="2"/>
  <c r="E45" i="1"/>
  <c r="G28" i="2"/>
  <c r="C28" i="2"/>
  <c r="E28" i="2"/>
  <c r="E44" i="1"/>
  <c r="G27" i="2"/>
  <c r="C27" i="2"/>
  <c r="E27" i="2"/>
  <c r="E43" i="1"/>
  <c r="G26" i="2"/>
  <c r="C26" i="2"/>
  <c r="E42" i="1"/>
  <c r="F42" i="1"/>
  <c r="G25" i="2"/>
  <c r="C25" i="2"/>
  <c r="E25" i="2"/>
  <c r="E41" i="1"/>
  <c r="G24" i="2"/>
  <c r="C24" i="2"/>
  <c r="E24" i="2"/>
  <c r="E40" i="1"/>
  <c r="G23" i="2"/>
  <c r="C23" i="2"/>
  <c r="E23" i="2"/>
  <c r="E39" i="1"/>
  <c r="G22" i="2"/>
  <c r="C22" i="2"/>
  <c r="E38" i="1"/>
  <c r="G21" i="2"/>
  <c r="C21" i="2"/>
  <c r="E21" i="2"/>
  <c r="E37" i="1"/>
  <c r="G20" i="2"/>
  <c r="C20" i="2"/>
  <c r="E20" i="2"/>
  <c r="E36" i="1"/>
  <c r="G19" i="2"/>
  <c r="C19" i="2"/>
  <c r="E35" i="1"/>
  <c r="F35" i="1"/>
  <c r="G18" i="2"/>
  <c r="C18" i="2"/>
  <c r="E34" i="1"/>
  <c r="G17" i="2"/>
  <c r="C17" i="2"/>
  <c r="E17" i="2"/>
  <c r="E33" i="1"/>
  <c r="G16" i="2"/>
  <c r="C16" i="2"/>
  <c r="E16" i="2"/>
  <c r="E32" i="1"/>
  <c r="G170" i="2"/>
  <c r="C170" i="2"/>
  <c r="E170" i="2"/>
  <c r="G15" i="2"/>
  <c r="C15" i="2"/>
  <c r="E30" i="1"/>
  <c r="F30" i="1"/>
  <c r="G30" i="1"/>
  <c r="E15" i="2"/>
  <c r="G14" i="2"/>
  <c r="C14" i="2"/>
  <c r="E14" i="2"/>
  <c r="E29" i="1"/>
  <c r="F29" i="1"/>
  <c r="G13" i="2"/>
  <c r="C13" i="2"/>
  <c r="E28" i="1"/>
  <c r="G12" i="2"/>
  <c r="C12" i="2"/>
  <c r="E27" i="1"/>
  <c r="E12" i="2"/>
  <c r="G11" i="2"/>
  <c r="C11" i="2"/>
  <c r="E11" i="2"/>
  <c r="E26" i="1"/>
  <c r="G169" i="2"/>
  <c r="C169" i="2"/>
  <c r="E169" i="2"/>
  <c r="G168" i="2"/>
  <c r="C168" i="2"/>
  <c r="E168" i="2"/>
  <c r="G167" i="2"/>
  <c r="C167" i="2"/>
  <c r="E167" i="2"/>
  <c r="G166" i="2"/>
  <c r="C166" i="2"/>
  <c r="E166" i="2"/>
  <c r="A220" i="2"/>
  <c r="H220" i="2"/>
  <c r="B220" i="2"/>
  <c r="D220" i="2"/>
  <c r="A136" i="2"/>
  <c r="H136" i="2"/>
  <c r="B136" i="2"/>
  <c r="D136" i="2"/>
  <c r="A137" i="2"/>
  <c r="H137" i="2"/>
  <c r="B137" i="2"/>
  <c r="D137" i="2"/>
  <c r="A138" i="2"/>
  <c r="H138" i="2"/>
  <c r="B138" i="2"/>
  <c r="D138" i="2"/>
  <c r="A139" i="2"/>
  <c r="H139" i="2"/>
  <c r="B139" i="2"/>
  <c r="D139" i="2"/>
  <c r="A140" i="2"/>
  <c r="H140" i="2"/>
  <c r="B140" i="2"/>
  <c r="D140" i="2"/>
  <c r="A141" i="2"/>
  <c r="H141" i="2"/>
  <c r="B141" i="2"/>
  <c r="D141" i="2"/>
  <c r="A142" i="2"/>
  <c r="H142" i="2"/>
  <c r="B142" i="2"/>
  <c r="D142" i="2"/>
  <c r="A143" i="2"/>
  <c r="H143" i="2"/>
  <c r="B143" i="2"/>
  <c r="D143" i="2"/>
  <c r="A144" i="2"/>
  <c r="H144" i="2"/>
  <c r="B144" i="2"/>
  <c r="D144" i="2"/>
  <c r="A221" i="2"/>
  <c r="H221" i="2"/>
  <c r="B221" i="2"/>
  <c r="D221" i="2"/>
  <c r="A145" i="2"/>
  <c r="H145" i="2"/>
  <c r="B145" i="2"/>
  <c r="D145" i="2"/>
  <c r="A146" i="2"/>
  <c r="H146" i="2"/>
  <c r="B146" i="2"/>
  <c r="D146" i="2"/>
  <c r="A147" i="2"/>
  <c r="H147" i="2"/>
  <c r="B147" i="2"/>
  <c r="D147" i="2"/>
  <c r="A148" i="2"/>
  <c r="H148" i="2"/>
  <c r="B148" i="2"/>
  <c r="D148" i="2"/>
  <c r="A149" i="2"/>
  <c r="H149" i="2"/>
  <c r="B149" i="2"/>
  <c r="D149" i="2"/>
  <c r="A150" i="2"/>
  <c r="H150" i="2"/>
  <c r="B150" i="2"/>
  <c r="D150" i="2"/>
  <c r="A151" i="2"/>
  <c r="H151" i="2"/>
  <c r="B151" i="2"/>
  <c r="D151" i="2"/>
  <c r="A152" i="2"/>
  <c r="H152" i="2"/>
  <c r="B152" i="2"/>
  <c r="D152" i="2"/>
  <c r="A153" i="2"/>
  <c r="H153" i="2"/>
  <c r="B153" i="2"/>
  <c r="D153" i="2"/>
  <c r="A154" i="2"/>
  <c r="H154" i="2"/>
  <c r="B154" i="2"/>
  <c r="D154" i="2"/>
  <c r="A155" i="2"/>
  <c r="H155" i="2"/>
  <c r="B155" i="2"/>
  <c r="D155" i="2"/>
  <c r="A156" i="2"/>
  <c r="H156" i="2"/>
  <c r="B156" i="2"/>
  <c r="D156" i="2"/>
  <c r="A157" i="2"/>
  <c r="H157" i="2"/>
  <c r="B157" i="2"/>
  <c r="D157" i="2"/>
  <c r="A158" i="2"/>
  <c r="H158" i="2"/>
  <c r="B158" i="2"/>
  <c r="D158" i="2"/>
  <c r="A159" i="2"/>
  <c r="H159" i="2"/>
  <c r="B159" i="2"/>
  <c r="D159" i="2"/>
  <c r="A160" i="2"/>
  <c r="H160" i="2"/>
  <c r="B160" i="2"/>
  <c r="D160" i="2"/>
  <c r="A161" i="2"/>
  <c r="H161" i="2"/>
  <c r="B161" i="2"/>
  <c r="D161" i="2"/>
  <c r="A162" i="2"/>
  <c r="H162" i="2"/>
  <c r="B162" i="2"/>
  <c r="D162" i="2"/>
  <c r="A163" i="2"/>
  <c r="H163" i="2"/>
  <c r="B163" i="2"/>
  <c r="D163" i="2"/>
  <c r="A164" i="2"/>
  <c r="H164" i="2"/>
  <c r="B164" i="2"/>
  <c r="D164" i="2"/>
  <c r="A165" i="2"/>
  <c r="H165" i="2"/>
  <c r="B165" i="2"/>
  <c r="D165" i="2"/>
  <c r="A222" i="2"/>
  <c r="H222" i="2"/>
  <c r="B222" i="2"/>
  <c r="D222" i="2"/>
  <c r="A33" i="2"/>
  <c r="H33" i="2"/>
  <c r="B33" i="2"/>
  <c r="D33" i="2"/>
  <c r="H135" i="2"/>
  <c r="D135" i="2"/>
  <c r="B135" i="2"/>
  <c r="A135" i="2"/>
  <c r="H134" i="2"/>
  <c r="D134" i="2"/>
  <c r="B134" i="2"/>
  <c r="A134" i="2"/>
  <c r="H219" i="2"/>
  <c r="D219" i="2"/>
  <c r="B219" i="2"/>
  <c r="A219" i="2"/>
  <c r="H218" i="2"/>
  <c r="D218" i="2"/>
  <c r="B218" i="2"/>
  <c r="A218" i="2"/>
  <c r="H133" i="2"/>
  <c r="D133" i="2"/>
  <c r="B133" i="2"/>
  <c r="A133" i="2"/>
  <c r="H132" i="2"/>
  <c r="D132" i="2"/>
  <c r="B132" i="2"/>
  <c r="A132" i="2"/>
  <c r="H217" i="2"/>
  <c r="D217" i="2"/>
  <c r="B217" i="2"/>
  <c r="A217" i="2"/>
  <c r="H216" i="2"/>
  <c r="D216" i="2"/>
  <c r="B216" i="2"/>
  <c r="A216" i="2"/>
  <c r="H215" i="2"/>
  <c r="D215" i="2"/>
  <c r="B215" i="2"/>
  <c r="A215" i="2"/>
  <c r="H131" i="2"/>
  <c r="D131" i="2"/>
  <c r="B131" i="2"/>
  <c r="A131" i="2"/>
  <c r="H214" i="2"/>
  <c r="D214" i="2"/>
  <c r="B214" i="2"/>
  <c r="A214" i="2"/>
  <c r="H213" i="2"/>
  <c r="D213" i="2"/>
  <c r="B213" i="2"/>
  <c r="A213" i="2"/>
  <c r="H130" i="2"/>
  <c r="D130" i="2"/>
  <c r="B130" i="2"/>
  <c r="A130" i="2"/>
  <c r="H129" i="2"/>
  <c r="D129" i="2"/>
  <c r="B129" i="2"/>
  <c r="A129" i="2"/>
  <c r="H128" i="2"/>
  <c r="D128" i="2"/>
  <c r="B128" i="2"/>
  <c r="A128" i="2"/>
  <c r="H127" i="2"/>
  <c r="D127" i="2"/>
  <c r="B127" i="2"/>
  <c r="A127" i="2"/>
  <c r="H126" i="2"/>
  <c r="D126" i="2"/>
  <c r="B126" i="2"/>
  <c r="A126" i="2"/>
  <c r="H125" i="2"/>
  <c r="D125" i="2"/>
  <c r="B125" i="2"/>
  <c r="A125" i="2"/>
  <c r="H124" i="2"/>
  <c r="D124" i="2"/>
  <c r="B124" i="2"/>
  <c r="A124" i="2"/>
  <c r="H123" i="2"/>
  <c r="D123" i="2"/>
  <c r="B123" i="2"/>
  <c r="A123" i="2"/>
  <c r="H122" i="2"/>
  <c r="D122" i="2"/>
  <c r="B122" i="2"/>
  <c r="A122" i="2"/>
  <c r="H121" i="2"/>
  <c r="D121" i="2"/>
  <c r="B121" i="2"/>
  <c r="A121" i="2"/>
  <c r="H120" i="2"/>
  <c r="D120" i="2"/>
  <c r="B120" i="2"/>
  <c r="A120" i="2"/>
  <c r="H119" i="2"/>
  <c r="D119" i="2"/>
  <c r="B119" i="2"/>
  <c r="A119" i="2"/>
  <c r="H118" i="2"/>
  <c r="D118" i="2"/>
  <c r="B118" i="2"/>
  <c r="A118" i="2"/>
  <c r="H117" i="2"/>
  <c r="D117" i="2"/>
  <c r="B117" i="2"/>
  <c r="A117" i="2"/>
  <c r="H116" i="2"/>
  <c r="D116" i="2"/>
  <c r="B116" i="2"/>
  <c r="A116" i="2"/>
  <c r="H115" i="2"/>
  <c r="D115" i="2"/>
  <c r="B115" i="2"/>
  <c r="A115" i="2"/>
  <c r="H212" i="2"/>
  <c r="D212" i="2"/>
  <c r="B212" i="2"/>
  <c r="A212" i="2"/>
  <c r="H114" i="2"/>
  <c r="D114" i="2"/>
  <c r="B114" i="2"/>
  <c r="A114" i="2"/>
  <c r="H113" i="2"/>
  <c r="D113" i="2"/>
  <c r="B113" i="2"/>
  <c r="A113" i="2"/>
  <c r="H211" i="2"/>
  <c r="D211" i="2"/>
  <c r="B211" i="2"/>
  <c r="A211" i="2"/>
  <c r="H112" i="2"/>
  <c r="D112" i="2"/>
  <c r="B112" i="2"/>
  <c r="A112" i="2"/>
  <c r="H111" i="2"/>
  <c r="D111" i="2"/>
  <c r="B111" i="2"/>
  <c r="A111" i="2"/>
  <c r="H110" i="2"/>
  <c r="D110" i="2"/>
  <c r="B110" i="2"/>
  <c r="A110" i="2"/>
  <c r="H210" i="2"/>
  <c r="D210" i="2"/>
  <c r="B210" i="2"/>
  <c r="A210" i="2"/>
  <c r="H209" i="2"/>
  <c r="D209" i="2"/>
  <c r="B209" i="2"/>
  <c r="A209" i="2"/>
  <c r="H208" i="2"/>
  <c r="D208" i="2"/>
  <c r="B208" i="2"/>
  <c r="A208" i="2"/>
  <c r="H109" i="2"/>
  <c r="D109" i="2"/>
  <c r="B109" i="2"/>
  <c r="A109" i="2"/>
  <c r="H207" i="2"/>
  <c r="D207" i="2"/>
  <c r="B207" i="2"/>
  <c r="A207" i="2"/>
  <c r="H206" i="2"/>
  <c r="D206" i="2"/>
  <c r="B206" i="2"/>
  <c r="A206" i="2"/>
  <c r="H205" i="2"/>
  <c r="D205" i="2"/>
  <c r="B205" i="2"/>
  <c r="A205" i="2"/>
  <c r="H108" i="2"/>
  <c r="D108" i="2"/>
  <c r="B108" i="2"/>
  <c r="A108" i="2"/>
  <c r="H204" i="2"/>
  <c r="D204" i="2"/>
  <c r="B204" i="2"/>
  <c r="A204" i="2"/>
  <c r="H203" i="2"/>
  <c r="D203" i="2"/>
  <c r="B203" i="2"/>
  <c r="A203" i="2"/>
  <c r="H107" i="2"/>
  <c r="D107" i="2"/>
  <c r="B107" i="2"/>
  <c r="A107" i="2"/>
  <c r="H106" i="2"/>
  <c r="D106" i="2"/>
  <c r="B106" i="2"/>
  <c r="A106" i="2"/>
  <c r="H105" i="2"/>
  <c r="D105" i="2"/>
  <c r="B105" i="2"/>
  <c r="A105" i="2"/>
  <c r="H104" i="2"/>
  <c r="D104" i="2"/>
  <c r="B104" i="2"/>
  <c r="A104" i="2"/>
  <c r="H202" i="2"/>
  <c r="D202" i="2"/>
  <c r="B202" i="2"/>
  <c r="A202" i="2"/>
  <c r="H103" i="2"/>
  <c r="D103" i="2"/>
  <c r="B103" i="2"/>
  <c r="A103" i="2"/>
  <c r="H102" i="2"/>
  <c r="D102" i="2"/>
  <c r="B102" i="2"/>
  <c r="A102" i="2"/>
  <c r="H101" i="2"/>
  <c r="D101" i="2"/>
  <c r="B101" i="2"/>
  <c r="A101" i="2"/>
  <c r="H201" i="2"/>
  <c r="D201" i="2"/>
  <c r="B201" i="2"/>
  <c r="A201" i="2"/>
  <c r="H100" i="2"/>
  <c r="D100" i="2"/>
  <c r="B100" i="2"/>
  <c r="A100" i="2"/>
  <c r="H200" i="2"/>
  <c r="D200" i="2"/>
  <c r="B200" i="2"/>
  <c r="A200" i="2"/>
  <c r="H199" i="2"/>
  <c r="D199" i="2"/>
  <c r="B199" i="2"/>
  <c r="A199" i="2"/>
  <c r="H99" i="2"/>
  <c r="D99" i="2"/>
  <c r="B99" i="2"/>
  <c r="A99" i="2"/>
  <c r="H98" i="2"/>
  <c r="D98" i="2"/>
  <c r="B98" i="2"/>
  <c r="A98" i="2"/>
  <c r="H97" i="2"/>
  <c r="D97" i="2"/>
  <c r="B97" i="2"/>
  <c r="A97" i="2"/>
  <c r="H96" i="2"/>
  <c r="D96" i="2"/>
  <c r="B96" i="2"/>
  <c r="A96" i="2"/>
  <c r="H95" i="2"/>
  <c r="D95" i="2"/>
  <c r="B95" i="2"/>
  <c r="A95" i="2"/>
  <c r="H94" i="2"/>
  <c r="D94" i="2"/>
  <c r="B94" i="2"/>
  <c r="A94" i="2"/>
  <c r="H198" i="2"/>
  <c r="D198" i="2"/>
  <c r="B198" i="2"/>
  <c r="A198" i="2"/>
  <c r="H93" i="2"/>
  <c r="D93" i="2"/>
  <c r="B93" i="2"/>
  <c r="A93" i="2"/>
  <c r="H197" i="2"/>
  <c r="D197" i="2"/>
  <c r="B197" i="2"/>
  <c r="A197" i="2"/>
  <c r="H196" i="2"/>
  <c r="D196" i="2"/>
  <c r="B196" i="2"/>
  <c r="A196" i="2"/>
  <c r="H92" i="2"/>
  <c r="D92" i="2"/>
  <c r="B92" i="2"/>
  <c r="A92" i="2"/>
  <c r="H91" i="2"/>
  <c r="D91" i="2"/>
  <c r="B91" i="2"/>
  <c r="A91" i="2"/>
  <c r="H90" i="2"/>
  <c r="D90" i="2"/>
  <c r="B90" i="2"/>
  <c r="A90" i="2"/>
  <c r="H195" i="2"/>
  <c r="D195" i="2"/>
  <c r="B195" i="2"/>
  <c r="A195" i="2"/>
  <c r="H89" i="2"/>
  <c r="D89" i="2"/>
  <c r="B89" i="2"/>
  <c r="A89" i="2"/>
  <c r="H88" i="2"/>
  <c r="D88" i="2"/>
  <c r="B88" i="2"/>
  <c r="A88" i="2"/>
  <c r="H194" i="2"/>
  <c r="D194" i="2"/>
  <c r="B194" i="2"/>
  <c r="A194" i="2"/>
  <c r="H87" i="2"/>
  <c r="D87" i="2"/>
  <c r="B87" i="2"/>
  <c r="A87" i="2"/>
  <c r="H193" i="2"/>
  <c r="D193" i="2"/>
  <c r="B193" i="2"/>
  <c r="A193" i="2"/>
  <c r="H86" i="2"/>
  <c r="D86" i="2"/>
  <c r="B86" i="2"/>
  <c r="A86" i="2"/>
  <c r="H85" i="2"/>
  <c r="D85" i="2"/>
  <c r="B85" i="2"/>
  <c r="A85" i="2"/>
  <c r="H84" i="2"/>
  <c r="D84" i="2"/>
  <c r="B84" i="2"/>
  <c r="A84" i="2"/>
  <c r="H83" i="2"/>
  <c r="D83" i="2"/>
  <c r="B83" i="2"/>
  <c r="A83" i="2"/>
  <c r="H82" i="2"/>
  <c r="D82" i="2"/>
  <c r="B82" i="2"/>
  <c r="A82" i="2"/>
  <c r="H81" i="2"/>
  <c r="D81" i="2"/>
  <c r="B81" i="2"/>
  <c r="A81" i="2"/>
  <c r="H80" i="2"/>
  <c r="D80" i="2"/>
  <c r="B80" i="2"/>
  <c r="A80" i="2"/>
  <c r="H79" i="2"/>
  <c r="D79" i="2"/>
  <c r="B79" i="2"/>
  <c r="A79" i="2"/>
  <c r="H78" i="2"/>
  <c r="D78" i="2"/>
  <c r="B78" i="2"/>
  <c r="A78" i="2"/>
  <c r="H77" i="2"/>
  <c r="D77" i="2"/>
  <c r="B77" i="2"/>
  <c r="A77" i="2"/>
  <c r="H76" i="2"/>
  <c r="D76" i="2"/>
  <c r="B76" i="2"/>
  <c r="A76" i="2"/>
  <c r="H75" i="2"/>
  <c r="D75" i="2"/>
  <c r="B75" i="2"/>
  <c r="A75" i="2"/>
  <c r="H74" i="2"/>
  <c r="D74" i="2"/>
  <c r="B74" i="2"/>
  <c r="A74" i="2"/>
  <c r="H73" i="2"/>
  <c r="D73" i="2"/>
  <c r="B73" i="2"/>
  <c r="A73" i="2"/>
  <c r="H72" i="2"/>
  <c r="D72" i="2"/>
  <c r="B72" i="2"/>
  <c r="A72" i="2"/>
  <c r="H71" i="2"/>
  <c r="D71" i="2"/>
  <c r="B71" i="2"/>
  <c r="A71" i="2"/>
  <c r="H70" i="2"/>
  <c r="D70" i="2"/>
  <c r="B70" i="2"/>
  <c r="A70" i="2"/>
  <c r="H69" i="2"/>
  <c r="D69" i="2"/>
  <c r="B69" i="2"/>
  <c r="A69" i="2"/>
  <c r="H68" i="2"/>
  <c r="D68" i="2"/>
  <c r="B68" i="2"/>
  <c r="A68" i="2"/>
  <c r="H67" i="2"/>
  <c r="D67" i="2"/>
  <c r="B67" i="2"/>
  <c r="A67" i="2"/>
  <c r="H66" i="2"/>
  <c r="D66" i="2"/>
  <c r="B66" i="2"/>
  <c r="A66" i="2"/>
  <c r="H65" i="2"/>
  <c r="D65" i="2"/>
  <c r="B65" i="2"/>
  <c r="A65" i="2"/>
  <c r="H64" i="2"/>
  <c r="D64" i="2"/>
  <c r="B64" i="2"/>
  <c r="A64" i="2"/>
  <c r="H63" i="2"/>
  <c r="D63" i="2"/>
  <c r="B63" i="2"/>
  <c r="A63" i="2"/>
  <c r="H62" i="2"/>
  <c r="D62" i="2"/>
  <c r="B62" i="2"/>
  <c r="A62" i="2"/>
  <c r="H61" i="2"/>
  <c r="D61" i="2"/>
  <c r="B61" i="2"/>
  <c r="A61" i="2"/>
  <c r="H60" i="2"/>
  <c r="D60" i="2"/>
  <c r="B60" i="2"/>
  <c r="A60" i="2"/>
  <c r="H59" i="2"/>
  <c r="D59" i="2"/>
  <c r="B59" i="2"/>
  <c r="A59" i="2"/>
  <c r="H58" i="2"/>
  <c r="D58" i="2"/>
  <c r="B58" i="2"/>
  <c r="A58" i="2"/>
  <c r="H57" i="2"/>
  <c r="D57" i="2"/>
  <c r="B57" i="2"/>
  <c r="A57" i="2"/>
  <c r="H56" i="2"/>
  <c r="F56" i="2"/>
  <c r="D56" i="2"/>
  <c r="B56" i="2"/>
  <c r="A56" i="2"/>
  <c r="H192" i="2"/>
  <c r="B192" i="2"/>
  <c r="F192" i="2"/>
  <c r="D192" i="2"/>
  <c r="A192" i="2"/>
  <c r="H55" i="2"/>
  <c r="B55" i="2"/>
  <c r="F55" i="2"/>
  <c r="D55" i="2"/>
  <c r="A55" i="2"/>
  <c r="H54" i="2"/>
  <c r="F54" i="2"/>
  <c r="D54" i="2"/>
  <c r="B54" i="2"/>
  <c r="A54" i="2"/>
  <c r="H53" i="2"/>
  <c r="F53" i="2"/>
  <c r="D53" i="2"/>
  <c r="B53" i="2"/>
  <c r="A53" i="2"/>
  <c r="H191" i="2"/>
  <c r="B191" i="2"/>
  <c r="D191" i="2"/>
  <c r="A191" i="2"/>
  <c r="H190" i="2"/>
  <c r="B190" i="2"/>
  <c r="D190" i="2"/>
  <c r="A190" i="2"/>
  <c r="H52" i="2"/>
  <c r="B52" i="2"/>
  <c r="D52" i="2"/>
  <c r="A52" i="2"/>
  <c r="H51" i="2"/>
  <c r="B51" i="2"/>
  <c r="D51" i="2"/>
  <c r="A51" i="2"/>
  <c r="H50" i="2"/>
  <c r="B50" i="2"/>
  <c r="D50" i="2"/>
  <c r="A50" i="2"/>
  <c r="H49" i="2"/>
  <c r="B49" i="2"/>
  <c r="D49" i="2"/>
  <c r="A49" i="2"/>
  <c r="H48" i="2"/>
  <c r="B48" i="2"/>
  <c r="D48" i="2"/>
  <c r="A48" i="2"/>
  <c r="H47" i="2"/>
  <c r="B47" i="2"/>
  <c r="D47" i="2"/>
  <c r="A47" i="2"/>
  <c r="H189" i="2"/>
  <c r="B189" i="2"/>
  <c r="D189" i="2"/>
  <c r="A189" i="2"/>
  <c r="H188" i="2"/>
  <c r="B188" i="2"/>
  <c r="D188" i="2"/>
  <c r="A188" i="2"/>
  <c r="H187" i="2"/>
  <c r="B187" i="2"/>
  <c r="D187" i="2"/>
  <c r="A187" i="2"/>
  <c r="H186" i="2"/>
  <c r="B186" i="2"/>
  <c r="D186" i="2"/>
  <c r="A186" i="2"/>
  <c r="H185" i="2"/>
  <c r="B185" i="2"/>
  <c r="D185" i="2"/>
  <c r="A185" i="2"/>
  <c r="H184" i="2"/>
  <c r="B184" i="2"/>
  <c r="D184" i="2"/>
  <c r="A184" i="2"/>
  <c r="H183" i="2"/>
  <c r="B183" i="2"/>
  <c r="D183" i="2"/>
  <c r="A183" i="2"/>
  <c r="H46" i="2"/>
  <c r="B46" i="2"/>
  <c r="D46" i="2"/>
  <c r="A46" i="2"/>
  <c r="H182" i="2"/>
  <c r="B182" i="2"/>
  <c r="D182" i="2"/>
  <c r="A182" i="2"/>
  <c r="H45" i="2"/>
  <c r="B45" i="2"/>
  <c r="D45" i="2"/>
  <c r="A45" i="2"/>
  <c r="H181" i="2"/>
  <c r="B181" i="2"/>
  <c r="D181" i="2"/>
  <c r="A181" i="2"/>
  <c r="H180" i="2"/>
  <c r="B180" i="2"/>
  <c r="D180" i="2"/>
  <c r="A180" i="2"/>
  <c r="H179" i="2"/>
  <c r="B179" i="2"/>
  <c r="D179" i="2"/>
  <c r="A179" i="2"/>
  <c r="H178" i="2"/>
  <c r="B178" i="2"/>
  <c r="D178" i="2"/>
  <c r="A178" i="2"/>
  <c r="H44" i="2"/>
  <c r="B44" i="2"/>
  <c r="D44" i="2"/>
  <c r="A44" i="2"/>
  <c r="H43" i="2"/>
  <c r="B43" i="2"/>
  <c r="D43" i="2"/>
  <c r="A43" i="2"/>
  <c r="H42" i="2"/>
  <c r="B42" i="2"/>
  <c r="D42" i="2"/>
  <c r="A42" i="2"/>
  <c r="H41" i="2"/>
  <c r="B41" i="2"/>
  <c r="D41" i="2"/>
  <c r="A41" i="2"/>
  <c r="H40" i="2"/>
  <c r="B40" i="2"/>
  <c r="D40" i="2"/>
  <c r="A40" i="2"/>
  <c r="H177" i="2"/>
  <c r="B177" i="2"/>
  <c r="D177" i="2"/>
  <c r="A177" i="2"/>
  <c r="H39" i="2"/>
  <c r="B39" i="2"/>
  <c r="D39" i="2"/>
  <c r="A39" i="2"/>
  <c r="H38" i="2"/>
  <c r="B38" i="2"/>
  <c r="D38" i="2"/>
  <c r="A38" i="2"/>
  <c r="H37" i="2"/>
  <c r="B37" i="2"/>
  <c r="D37" i="2"/>
  <c r="A37" i="2"/>
  <c r="H36" i="2"/>
  <c r="B36" i="2"/>
  <c r="D36" i="2"/>
  <c r="A36" i="2"/>
  <c r="H176" i="2"/>
  <c r="B176" i="2"/>
  <c r="D176" i="2"/>
  <c r="A176" i="2"/>
  <c r="H35" i="2"/>
  <c r="B35" i="2"/>
  <c r="D35" i="2"/>
  <c r="A35" i="2"/>
  <c r="H175" i="2"/>
  <c r="B175" i="2"/>
  <c r="D175" i="2"/>
  <c r="A175" i="2"/>
  <c r="H34" i="2"/>
  <c r="B34" i="2"/>
  <c r="D34" i="2"/>
  <c r="A34" i="2"/>
  <c r="H32" i="2"/>
  <c r="B32" i="2"/>
  <c r="D32" i="2"/>
  <c r="A32" i="2"/>
  <c r="H31" i="2"/>
  <c r="B31" i="2"/>
  <c r="D31" i="2"/>
  <c r="A31" i="2"/>
  <c r="H174" i="2"/>
  <c r="B174" i="2"/>
  <c r="D174" i="2"/>
  <c r="A174" i="2"/>
  <c r="H173" i="2"/>
  <c r="B173" i="2"/>
  <c r="D173" i="2"/>
  <c r="A173" i="2"/>
  <c r="H172" i="2"/>
  <c r="B172" i="2"/>
  <c r="D172" i="2"/>
  <c r="A172" i="2"/>
  <c r="H30" i="2"/>
  <c r="B30" i="2"/>
  <c r="D30" i="2"/>
  <c r="A30" i="2"/>
  <c r="H171" i="2"/>
  <c r="B171" i="2"/>
  <c r="D171" i="2"/>
  <c r="A171" i="2"/>
  <c r="H29" i="2"/>
  <c r="B29" i="2"/>
  <c r="D29" i="2"/>
  <c r="A29" i="2"/>
  <c r="H28" i="2"/>
  <c r="B28" i="2"/>
  <c r="D28" i="2"/>
  <c r="A28" i="2"/>
  <c r="H27" i="2"/>
  <c r="B27" i="2"/>
  <c r="D27" i="2"/>
  <c r="A27" i="2"/>
  <c r="H26" i="2"/>
  <c r="B26" i="2"/>
  <c r="D26" i="2"/>
  <c r="A26" i="2"/>
  <c r="H25" i="2"/>
  <c r="B25" i="2"/>
  <c r="D25" i="2"/>
  <c r="A25" i="2"/>
  <c r="H24" i="2"/>
  <c r="B24" i="2"/>
  <c r="D24" i="2"/>
  <c r="A24" i="2"/>
  <c r="H23" i="2"/>
  <c r="B23" i="2"/>
  <c r="D23" i="2"/>
  <c r="A23" i="2"/>
  <c r="H22" i="2"/>
  <c r="B22" i="2"/>
  <c r="D22" i="2"/>
  <c r="A22" i="2"/>
  <c r="H21" i="2"/>
  <c r="B21" i="2"/>
  <c r="D21" i="2"/>
  <c r="A21" i="2"/>
  <c r="H20" i="2"/>
  <c r="B20" i="2"/>
  <c r="D20" i="2"/>
  <c r="A20" i="2"/>
  <c r="H19" i="2"/>
  <c r="B19" i="2"/>
  <c r="D19" i="2"/>
  <c r="A19" i="2"/>
  <c r="H18" i="2"/>
  <c r="B18" i="2"/>
  <c r="D18" i="2"/>
  <c r="A18" i="2"/>
  <c r="H17" i="2"/>
  <c r="B17" i="2"/>
  <c r="D17" i="2"/>
  <c r="A17" i="2"/>
  <c r="H16" i="2"/>
  <c r="B16" i="2"/>
  <c r="D16" i="2"/>
  <c r="A16" i="2"/>
  <c r="H170" i="2"/>
  <c r="B170" i="2"/>
  <c r="D170" i="2"/>
  <c r="A170" i="2"/>
  <c r="H15" i="2"/>
  <c r="B15" i="2"/>
  <c r="D15" i="2"/>
  <c r="A15" i="2"/>
  <c r="H14" i="2"/>
  <c r="B14" i="2"/>
  <c r="D14" i="2"/>
  <c r="A14" i="2"/>
  <c r="H13" i="2"/>
  <c r="B13" i="2"/>
  <c r="D13" i="2"/>
  <c r="A13" i="2"/>
  <c r="H12" i="2"/>
  <c r="B12" i="2"/>
  <c r="D12" i="2"/>
  <c r="A12" i="2"/>
  <c r="H11" i="2"/>
  <c r="B11" i="2"/>
  <c r="D11" i="2"/>
  <c r="A11" i="2"/>
  <c r="H169" i="2"/>
  <c r="B169" i="2"/>
  <c r="D169" i="2"/>
  <c r="A169" i="2"/>
  <c r="H168" i="2"/>
  <c r="B168" i="2"/>
  <c r="D168" i="2"/>
  <c r="A168" i="2"/>
  <c r="H167" i="2"/>
  <c r="B167" i="2"/>
  <c r="D167" i="2"/>
  <c r="A167" i="2"/>
  <c r="H166" i="2"/>
  <c r="B166" i="2"/>
  <c r="D166" i="2"/>
  <c r="A166" i="2"/>
  <c r="J256" i="1"/>
  <c r="F179" i="1"/>
  <c r="F180" i="1"/>
  <c r="G180" i="1"/>
  <c r="F187" i="1"/>
  <c r="G187" i="1"/>
  <c r="F188" i="1"/>
  <c r="G188" i="1"/>
  <c r="F28" i="1"/>
  <c r="G53" i="1"/>
  <c r="F62" i="1"/>
  <c r="I62" i="1"/>
  <c r="F32" i="1"/>
  <c r="G32" i="1"/>
  <c r="F26" i="1"/>
  <c r="G26" i="1"/>
  <c r="F56" i="1"/>
  <c r="E58" i="1"/>
  <c r="F58" i="1"/>
  <c r="G58" i="1"/>
  <c r="J58" i="1"/>
  <c r="E61" i="1"/>
  <c r="F61" i="1"/>
  <c r="F37" i="1"/>
  <c r="G37" i="1"/>
  <c r="F63" i="1"/>
  <c r="G63" i="1"/>
  <c r="F64" i="1"/>
  <c r="J64" i="1"/>
  <c r="F65" i="1"/>
  <c r="G65" i="1"/>
  <c r="F69" i="1"/>
  <c r="G69" i="1"/>
  <c r="F70" i="1"/>
  <c r="G70" i="1"/>
  <c r="F71" i="1"/>
  <c r="G71" i="1"/>
  <c r="F39" i="1"/>
  <c r="G39" i="1"/>
  <c r="F113" i="1"/>
  <c r="G113" i="1"/>
  <c r="I113" i="1"/>
  <c r="F116" i="1"/>
  <c r="G116" i="1"/>
  <c r="I116" i="1"/>
  <c r="F117" i="1"/>
  <c r="G117" i="1"/>
  <c r="I117" i="1"/>
  <c r="F120" i="1"/>
  <c r="G120" i="1"/>
  <c r="I120" i="1"/>
  <c r="F121" i="1"/>
  <c r="G121" i="1"/>
  <c r="I121" i="1"/>
  <c r="F148" i="1"/>
  <c r="G148" i="1"/>
  <c r="I148" i="1"/>
  <c r="F163" i="1"/>
  <c r="G163" i="1"/>
  <c r="F122" i="1"/>
  <c r="G122" i="1"/>
  <c r="F123" i="1"/>
  <c r="G123" i="1"/>
  <c r="F126" i="1"/>
  <c r="G126" i="1"/>
  <c r="F129" i="1"/>
  <c r="G129" i="1"/>
  <c r="F130" i="1"/>
  <c r="G130" i="1"/>
  <c r="I129" i="1"/>
  <c r="F77" i="1"/>
  <c r="G77" i="1"/>
  <c r="F54" i="1"/>
  <c r="H54" i="1"/>
  <c r="F40" i="1"/>
  <c r="G40" i="1"/>
  <c r="F41" i="1"/>
  <c r="G41" i="1"/>
  <c r="F43" i="1"/>
  <c r="G43" i="1"/>
  <c r="F44" i="1"/>
  <c r="G44" i="1"/>
  <c r="F45" i="1"/>
  <c r="G45" i="1"/>
  <c r="F47" i="1"/>
  <c r="G47" i="1"/>
  <c r="G51" i="1"/>
  <c r="G164" i="1"/>
  <c r="G66" i="1"/>
  <c r="F68" i="1"/>
  <c r="G68" i="1"/>
  <c r="E25" i="1"/>
  <c r="F25" i="1"/>
  <c r="E50" i="1"/>
  <c r="F50" i="1"/>
  <c r="G50" i="1"/>
  <c r="G29" i="1"/>
  <c r="F114" i="1"/>
  <c r="G114" i="1"/>
  <c r="J114" i="1"/>
  <c r="G119" i="1"/>
  <c r="J119" i="1"/>
  <c r="F33" i="1"/>
  <c r="G33" i="1"/>
  <c r="F162" i="1"/>
  <c r="F124" i="1"/>
  <c r="F106" i="1"/>
  <c r="G106" i="1"/>
  <c r="J106" i="1"/>
  <c r="F107" i="1"/>
  <c r="G107" i="1"/>
  <c r="J107" i="1"/>
  <c r="F108" i="1"/>
  <c r="G108" i="1"/>
  <c r="J108" i="1"/>
  <c r="F109" i="1"/>
  <c r="G109" i="1"/>
  <c r="F110" i="1"/>
  <c r="G110" i="1"/>
  <c r="J110" i="1"/>
  <c r="E168" i="1"/>
  <c r="F168" i="1"/>
  <c r="G168" i="1"/>
  <c r="E169" i="1"/>
  <c r="F169" i="1"/>
  <c r="G169" i="1"/>
  <c r="J169" i="1"/>
  <c r="F155" i="1"/>
  <c r="G155" i="1"/>
  <c r="F157" i="1"/>
  <c r="G157" i="1"/>
  <c r="J157" i="1"/>
  <c r="F158" i="1"/>
  <c r="G158" i="1"/>
  <c r="J158" i="1"/>
  <c r="F160" i="1"/>
  <c r="G160" i="1"/>
  <c r="J160" i="1"/>
  <c r="F161" i="1"/>
  <c r="G161" i="1"/>
  <c r="I161" i="1"/>
  <c r="F167" i="1"/>
  <c r="G167" i="1"/>
  <c r="J167" i="1"/>
  <c r="F171" i="1"/>
  <c r="G171" i="1"/>
  <c r="I171" i="1"/>
  <c r="F175" i="1"/>
  <c r="G175" i="1"/>
  <c r="I175" i="1"/>
  <c r="F176" i="1"/>
  <c r="G176" i="1"/>
  <c r="F177" i="1"/>
  <c r="G177" i="1"/>
  <c r="E181" i="1"/>
  <c r="F181" i="1"/>
  <c r="F183" i="1"/>
  <c r="G183" i="1"/>
  <c r="J183" i="1"/>
  <c r="E184" i="1"/>
  <c r="F184" i="1"/>
  <c r="G184" i="1"/>
  <c r="F185" i="1"/>
  <c r="G185" i="1"/>
  <c r="F186" i="1"/>
  <c r="G186" i="1"/>
  <c r="I186" i="1"/>
  <c r="F189" i="1"/>
  <c r="G189" i="1"/>
  <c r="Q256" i="1"/>
  <c r="Q257" i="1"/>
  <c r="Q258" i="1"/>
  <c r="J255" i="1"/>
  <c r="Q255" i="1"/>
  <c r="J253" i="1"/>
  <c r="J250" i="1"/>
  <c r="Q237" i="1"/>
  <c r="Q250" i="1"/>
  <c r="Q253" i="1"/>
  <c r="Q254" i="1"/>
  <c r="Q251" i="1"/>
  <c r="Q252" i="1"/>
  <c r="F145" i="1"/>
  <c r="Q168" i="1"/>
  <c r="Q145" i="1"/>
  <c r="Q181" i="1"/>
  <c r="Q177" i="1"/>
  <c r="F27" i="1"/>
  <c r="G27" i="1"/>
  <c r="F34" i="1"/>
  <c r="F36" i="1"/>
  <c r="G36" i="1"/>
  <c r="F38" i="1"/>
  <c r="G38" i="1"/>
  <c r="E55" i="1"/>
  <c r="F55" i="1"/>
  <c r="G55" i="1"/>
  <c r="H55" i="1"/>
  <c r="F59" i="1"/>
  <c r="F79" i="1"/>
  <c r="G79" i="1"/>
  <c r="F88" i="1"/>
  <c r="G88" i="1"/>
  <c r="I88" i="1"/>
  <c r="F89" i="1"/>
  <c r="F90" i="1"/>
  <c r="F91" i="1"/>
  <c r="G91" i="1"/>
  <c r="I91" i="1"/>
  <c r="F92" i="1"/>
  <c r="G92" i="1"/>
  <c r="I92" i="1"/>
  <c r="F95" i="1"/>
  <c r="F96" i="1"/>
  <c r="G96" i="1"/>
  <c r="I96" i="1"/>
  <c r="F97" i="1"/>
  <c r="F99" i="1"/>
  <c r="G99" i="1"/>
  <c r="I99" i="1"/>
  <c r="F100" i="1"/>
  <c r="F101" i="1"/>
  <c r="F103" i="1"/>
  <c r="E104" i="1"/>
  <c r="F104" i="1"/>
  <c r="F105" i="1"/>
  <c r="J105" i="1"/>
  <c r="G105" i="1"/>
  <c r="F112" i="1"/>
  <c r="F115" i="1"/>
  <c r="F118" i="1"/>
  <c r="F125" i="1"/>
  <c r="G125" i="1"/>
  <c r="I124" i="1"/>
  <c r="F127" i="1"/>
  <c r="G127" i="1"/>
  <c r="I127" i="1"/>
  <c r="F128" i="1"/>
  <c r="G128" i="1"/>
  <c r="J128" i="1"/>
  <c r="F132" i="1"/>
  <c r="F134" i="1"/>
  <c r="G134" i="1"/>
  <c r="J134" i="1"/>
  <c r="F135" i="1"/>
  <c r="G135" i="1"/>
  <c r="J135" i="1"/>
  <c r="E137" i="1"/>
  <c r="F137" i="1"/>
  <c r="F138" i="1"/>
  <c r="G138" i="1"/>
  <c r="I138" i="1"/>
  <c r="F139" i="1"/>
  <c r="G139" i="1"/>
  <c r="I139" i="1"/>
  <c r="F140" i="1"/>
  <c r="G140" i="1"/>
  <c r="J140" i="1"/>
  <c r="E141" i="1"/>
  <c r="F141" i="1"/>
  <c r="G141" i="1"/>
  <c r="J141" i="1"/>
  <c r="E144" i="1"/>
  <c r="F144" i="1"/>
  <c r="G144" i="1"/>
  <c r="I144" i="1"/>
  <c r="F147" i="1"/>
  <c r="F149" i="1"/>
  <c r="G149" i="1"/>
  <c r="J149" i="1"/>
  <c r="F150" i="1"/>
  <c r="G150" i="1"/>
  <c r="I150" i="1"/>
  <c r="F151" i="1"/>
  <c r="F152" i="1"/>
  <c r="F16" i="1"/>
  <c r="F17" i="1" s="1"/>
  <c r="C17" i="1"/>
  <c r="I38" i="1"/>
  <c r="Q38" i="1"/>
  <c r="I39" i="1"/>
  <c r="Q39" i="1"/>
  <c r="H40" i="1"/>
  <c r="Q40" i="1"/>
  <c r="H41" i="1"/>
  <c r="Q41" i="1"/>
  <c r="Q42" i="1"/>
  <c r="H43" i="1"/>
  <c r="Q43" i="1"/>
  <c r="H44" i="1"/>
  <c r="Q44" i="1"/>
  <c r="H45" i="1"/>
  <c r="Q45" i="1"/>
  <c r="J47" i="1"/>
  <c r="Q47" i="1"/>
  <c r="Q50" i="1"/>
  <c r="Q51" i="1"/>
  <c r="Q53" i="1"/>
  <c r="Q54" i="1"/>
  <c r="Q56" i="1"/>
  <c r="Q58" i="1"/>
  <c r="Q61" i="1"/>
  <c r="Q62" i="1"/>
  <c r="J63" i="1"/>
  <c r="Q63" i="1"/>
  <c r="Q64" i="1"/>
  <c r="J65" i="1"/>
  <c r="Q65" i="1"/>
  <c r="Q66" i="1"/>
  <c r="I68" i="1"/>
  <c r="Q68" i="1"/>
  <c r="J69" i="1"/>
  <c r="Q69" i="1"/>
  <c r="J70" i="1"/>
  <c r="Q70" i="1"/>
  <c r="J71" i="1"/>
  <c r="Q71" i="1"/>
  <c r="Q72" i="1"/>
  <c r="I26" i="1"/>
  <c r="G34" i="1"/>
  <c r="Q26" i="1"/>
  <c r="I27" i="1"/>
  <c r="Q27" i="1"/>
  <c r="Q28" i="1"/>
  <c r="H29" i="1"/>
  <c r="Q29" i="1"/>
  <c r="I30" i="1"/>
  <c r="Q30" i="1"/>
  <c r="I32" i="1"/>
  <c r="Q32" i="1"/>
  <c r="H33" i="1"/>
  <c r="Q33" i="1"/>
  <c r="I34" i="1"/>
  <c r="Q34" i="1"/>
  <c r="Q35" i="1"/>
  <c r="I36" i="1"/>
  <c r="Q36" i="1"/>
  <c r="Q37" i="1"/>
  <c r="Q25" i="1"/>
  <c r="G59" i="1"/>
  <c r="I59" i="1"/>
  <c r="Q59" i="1"/>
  <c r="K247" i="1"/>
  <c r="Q247" i="1"/>
  <c r="Q248" i="1"/>
  <c r="Q249" i="1"/>
  <c r="I79" i="1"/>
  <c r="G87" i="1"/>
  <c r="I87" i="1"/>
  <c r="G89" i="1"/>
  <c r="I89" i="1"/>
  <c r="G90" i="1"/>
  <c r="J90" i="1"/>
  <c r="G95" i="1"/>
  <c r="G97" i="1"/>
  <c r="I97" i="1"/>
  <c r="G100" i="1"/>
  <c r="G101" i="1"/>
  <c r="J101" i="1"/>
  <c r="G103" i="1"/>
  <c r="J103" i="1"/>
  <c r="G112" i="1"/>
  <c r="J112" i="1"/>
  <c r="G115" i="1"/>
  <c r="J115" i="1"/>
  <c r="G118" i="1"/>
  <c r="I118" i="1"/>
  <c r="G132" i="1"/>
  <c r="J132" i="1"/>
  <c r="G137" i="1"/>
  <c r="G147" i="1"/>
  <c r="G151" i="1"/>
  <c r="G152" i="1"/>
  <c r="J152" i="1"/>
  <c r="Q222" i="1"/>
  <c r="Q221" i="1"/>
  <c r="Q228" i="1"/>
  <c r="Q238" i="1"/>
  <c r="J239" i="1"/>
  <c r="Q239" i="1"/>
  <c r="J240" i="1"/>
  <c r="Q240" i="1"/>
  <c r="Q241" i="1"/>
  <c r="Q242" i="1"/>
  <c r="Q243" i="1"/>
  <c r="J244" i="1"/>
  <c r="Q244" i="1"/>
  <c r="Q245" i="1"/>
  <c r="J246" i="1"/>
  <c r="Q246" i="1"/>
  <c r="Q225" i="1"/>
  <c r="Q231" i="1"/>
  <c r="Q233" i="1"/>
  <c r="Q235" i="1"/>
  <c r="Q236" i="1"/>
  <c r="K229" i="1"/>
  <c r="Q229" i="1"/>
  <c r="Q232" i="1"/>
  <c r="J230" i="1"/>
  <c r="Q230" i="1"/>
  <c r="Q223" i="1"/>
  <c r="Q224" i="1"/>
  <c r="Q226" i="1"/>
  <c r="Q227" i="1"/>
  <c r="Q203" i="1"/>
  <c r="Q205" i="1"/>
  <c r="Q207" i="1"/>
  <c r="J190" i="1"/>
  <c r="Q190" i="1"/>
  <c r="Q104" i="1"/>
  <c r="Q105" i="1"/>
  <c r="J187" i="1"/>
  <c r="Q187" i="1"/>
  <c r="J188" i="1"/>
  <c r="Q188" i="1"/>
  <c r="Q191" i="1"/>
  <c r="Q202" i="1"/>
  <c r="Q209" i="1"/>
  <c r="J184" i="1"/>
  <c r="Q184" i="1"/>
  <c r="Q214" i="1"/>
  <c r="J215" i="1"/>
  <c r="Q215" i="1"/>
  <c r="Q210" i="1"/>
  <c r="Q179" i="1"/>
  <c r="J180" i="1"/>
  <c r="Q180" i="1"/>
  <c r="Q212" i="1"/>
  <c r="J212" i="1"/>
  <c r="J218" i="1"/>
  <c r="J219" i="1"/>
  <c r="J220" i="1"/>
  <c r="Q217" i="1"/>
  <c r="Q218" i="1"/>
  <c r="Q219" i="1"/>
  <c r="Q220" i="1"/>
  <c r="Q77" i="1"/>
  <c r="Q79" i="1"/>
  <c r="Q87" i="1"/>
  <c r="Q88" i="1"/>
  <c r="Q89" i="1"/>
  <c r="Q90" i="1"/>
  <c r="Q91" i="1"/>
  <c r="Q92" i="1"/>
  <c r="I95" i="1"/>
  <c r="Q95" i="1"/>
  <c r="Q96" i="1"/>
  <c r="Q97" i="1"/>
  <c r="Q99" i="1"/>
  <c r="I100" i="1"/>
  <c r="Q100" i="1"/>
  <c r="Q101" i="1"/>
  <c r="J102" i="1"/>
  <c r="Q102" i="1"/>
  <c r="Q103" i="1"/>
  <c r="Q106" i="1"/>
  <c r="Q107" i="1"/>
  <c r="Q108" i="1"/>
  <c r="J109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I163" i="1"/>
  <c r="Q122" i="1"/>
  <c r="I122" i="1"/>
  <c r="Q123" i="1"/>
  <c r="Q124" i="1"/>
  <c r="Q125" i="1"/>
  <c r="Q126" i="1"/>
  <c r="Q127" i="1"/>
  <c r="Q128" i="1"/>
  <c r="I126" i="1"/>
  <c r="Q129" i="1"/>
  <c r="Q130" i="1"/>
  <c r="Q132" i="1"/>
  <c r="Q134" i="1"/>
  <c r="Q135" i="1"/>
  <c r="I137" i="1"/>
  <c r="Q137" i="1"/>
  <c r="Q138" i="1"/>
  <c r="Q139" i="1"/>
  <c r="Q140" i="1"/>
  <c r="Q141" i="1"/>
  <c r="Q144" i="1"/>
  <c r="I147" i="1"/>
  <c r="Q147" i="1"/>
  <c r="Q148" i="1"/>
  <c r="Q149" i="1"/>
  <c r="Q150" i="1"/>
  <c r="J151" i="1"/>
  <c r="Q151" i="1"/>
  <c r="Q152" i="1"/>
  <c r="J155" i="1"/>
  <c r="Q155" i="1"/>
  <c r="Q157" i="1"/>
  <c r="Q158" i="1"/>
  <c r="Q160" i="1"/>
  <c r="Q161" i="1"/>
  <c r="Q162" i="1"/>
  <c r="I162" i="1"/>
  <c r="Q163" i="1"/>
  <c r="Q164" i="1"/>
  <c r="Q167" i="1"/>
  <c r="Q169" i="1"/>
  <c r="Q171" i="1"/>
  <c r="Q175" i="1"/>
  <c r="J176" i="1"/>
  <c r="Q176" i="1"/>
  <c r="Q183" i="1"/>
  <c r="J185" i="1"/>
  <c r="Q185" i="1"/>
  <c r="Q186" i="1"/>
  <c r="I189" i="1"/>
  <c r="Q189" i="1"/>
  <c r="J192" i="1"/>
  <c r="Q192" i="1"/>
  <c r="Q193" i="1"/>
  <c r="J194" i="1"/>
  <c r="Q194" i="1"/>
  <c r="Q195" i="1"/>
  <c r="Q196" i="1"/>
  <c r="Q197" i="1"/>
  <c r="I198" i="1"/>
  <c r="Q198" i="1"/>
  <c r="Q199" i="1"/>
  <c r="Q55" i="1"/>
  <c r="J257" i="1"/>
  <c r="K248" i="1"/>
  <c r="K235" i="1"/>
  <c r="K231" i="1"/>
  <c r="I130" i="1"/>
  <c r="J210" i="1"/>
  <c r="J214" i="1"/>
  <c r="J242" i="1"/>
  <c r="J238" i="1"/>
  <c r="J177" i="1"/>
  <c r="J168" i="1"/>
  <c r="G62" i="1"/>
  <c r="K233" i="1"/>
  <c r="E195" i="1"/>
  <c r="F195" i="1"/>
  <c r="E126" i="2"/>
  <c r="J202" i="1"/>
  <c r="J224" i="1"/>
  <c r="G54" i="1"/>
  <c r="G64" i="1"/>
  <c r="E136" i="2"/>
  <c r="E146" i="2"/>
  <c r="E191" i="1"/>
  <c r="E122" i="2"/>
  <c r="E199" i="1"/>
  <c r="F199" i="1"/>
  <c r="G199" i="1"/>
  <c r="I199" i="1"/>
  <c r="G197" i="1"/>
  <c r="J197" i="1"/>
  <c r="G195" i="1"/>
  <c r="J195" i="1"/>
  <c r="G193" i="1"/>
  <c r="J193" i="1"/>
  <c r="F191" i="1"/>
  <c r="J191" i="1"/>
  <c r="U252" i="1"/>
  <c r="J260" i="1"/>
  <c r="K234" i="1"/>
  <c r="K213" i="1"/>
  <c r="K211" i="1"/>
  <c r="J207" i="1"/>
  <c r="J205" i="1"/>
  <c r="J203" i="1"/>
  <c r="K270" i="1"/>
  <c r="K266" i="1"/>
  <c r="K271" i="1"/>
  <c r="K267" i="1"/>
  <c r="K268" i="1"/>
  <c r="E162" i="2"/>
  <c r="K232" i="1"/>
  <c r="J241" i="1"/>
  <c r="J201" i="1"/>
  <c r="J209" i="1"/>
  <c r="J217" i="1"/>
  <c r="J227" i="1"/>
  <c r="K237" i="1"/>
  <c r="J245" i="1"/>
  <c r="J254" i="1"/>
  <c r="E130" i="2"/>
  <c r="E154" i="2"/>
  <c r="E140" i="2"/>
  <c r="K249" i="1"/>
  <c r="E143" i="2"/>
  <c r="E150" i="2"/>
  <c r="E214" i="2"/>
  <c r="J223" i="1"/>
  <c r="E158" i="2"/>
  <c r="E219" i="2"/>
  <c r="G104" i="1"/>
  <c r="J104" i="1"/>
  <c r="G25" i="1"/>
  <c r="I25" i="1"/>
  <c r="E26" i="2"/>
  <c r="I37" i="1"/>
  <c r="G28" i="1"/>
  <c r="I28" i="1"/>
  <c r="J50" i="1"/>
  <c r="J56" i="1"/>
  <c r="G56" i="1"/>
  <c r="G191" i="1"/>
  <c r="I125" i="1"/>
  <c r="E31" i="2"/>
  <c r="H42" i="1"/>
  <c r="G42" i="1"/>
  <c r="G226" i="1"/>
  <c r="J226" i="1"/>
  <c r="G145" i="1"/>
  <c r="J145" i="1"/>
  <c r="E18" i="2"/>
  <c r="G179" i="1"/>
  <c r="J179" i="1"/>
  <c r="G35" i="1"/>
  <c r="I35" i="1"/>
  <c r="K258" i="1"/>
  <c r="G181" i="1"/>
  <c r="J181" i="1"/>
  <c r="G61" i="1"/>
  <c r="J61" i="1"/>
  <c r="G72" i="1"/>
  <c r="J72" i="1"/>
  <c r="E19" i="2"/>
  <c r="E44" i="2"/>
  <c r="E47" i="2"/>
  <c r="K225" i="1"/>
  <c r="G225" i="1"/>
  <c r="E13" i="2"/>
  <c r="E22" i="2"/>
  <c r="E50" i="2"/>
  <c r="E116" i="2"/>
  <c r="G251" i="1"/>
  <c r="K251" i="1"/>
  <c r="E42" i="2"/>
  <c r="E108" i="2"/>
  <c r="J78" i="1"/>
  <c r="I77" i="1"/>
  <c r="E43" i="2"/>
  <c r="G259" i="1"/>
  <c r="K259" i="1"/>
  <c r="E118" i="2"/>
  <c r="G243" i="1"/>
  <c r="J243" i="1"/>
  <c r="E272" i="1"/>
  <c r="F272" i="1"/>
  <c r="G272" i="1"/>
  <c r="K272" i="1"/>
  <c r="C12" i="1"/>
  <c r="C11" i="1"/>
  <c r="O275" i="1" l="1"/>
  <c r="O279" i="1"/>
  <c r="O274" i="1"/>
  <c r="O278" i="1"/>
  <c r="O273" i="1"/>
  <c r="O277" i="1"/>
  <c r="O276" i="1"/>
  <c r="O253" i="1"/>
  <c r="O235" i="1"/>
  <c r="O234" i="1"/>
  <c r="O231" i="1"/>
  <c r="O250" i="1"/>
  <c r="O254" i="1"/>
  <c r="O251" i="1"/>
  <c r="O243" i="1"/>
  <c r="O271" i="1"/>
  <c r="O259" i="1"/>
  <c r="O269" i="1"/>
  <c r="O263" i="1"/>
  <c r="O255" i="1"/>
  <c r="O233" i="1"/>
  <c r="O267" i="1"/>
  <c r="C15" i="1"/>
  <c r="O264" i="1"/>
  <c r="O266" i="1"/>
  <c r="O268" i="1"/>
  <c r="O261" i="1"/>
  <c r="O242" i="1"/>
  <c r="O249" i="1"/>
  <c r="O248" i="1"/>
  <c r="O237" i="1"/>
  <c r="O232" i="1"/>
  <c r="O270" i="1"/>
  <c r="O272" i="1"/>
  <c r="O257" i="1"/>
  <c r="O236" i="1"/>
  <c r="O246" i="1"/>
  <c r="O245" i="1"/>
  <c r="O244" i="1"/>
  <c r="O265" i="1"/>
  <c r="O252" i="1"/>
  <c r="O241" i="1"/>
  <c r="O262" i="1"/>
  <c r="O239" i="1"/>
  <c r="O260" i="1"/>
  <c r="O256" i="1"/>
  <c r="O247" i="1"/>
  <c r="O258" i="1"/>
  <c r="O240" i="1"/>
  <c r="O238" i="1"/>
  <c r="C16" i="1"/>
  <c r="D18" i="1" s="1"/>
  <c r="C18" i="1" l="1"/>
  <c r="F18" i="1"/>
  <c r="F19" i="1" s="1"/>
</calcChain>
</file>

<file path=xl/sharedStrings.xml><?xml version="1.0" encoding="utf-8"?>
<sst xmlns="http://schemas.openxmlformats.org/spreadsheetml/2006/main" count="2411" uniqueCount="951">
  <si>
    <t>IBVS 6244</t>
  </si>
  <si>
    <t>OEJV 0191</t>
  </si>
  <si>
    <t>OEJV 0179</t>
  </si>
  <si>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</si>
  <si>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</si>
  <si>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</si>
  <si>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</si>
  <si>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</si>
  <si>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</si>
  <si>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</si>
  <si>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</si>
  <si>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</si>
  <si>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</si>
  <si>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</si>
  <si>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</si>
  <si>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GCVS 4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</si>
  <si>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</si>
  <si>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</si>
  <si>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</si>
  <si>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</si>
  <si>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</si>
  <si>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</si>
  <si>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</si>
  <si>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</si>
  <si>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</si>
  <si>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</si>
  <si>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</si>
  <si>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System Type:</t>
  </si>
  <si>
    <t>S5</t>
  </si>
  <si>
    <t>Misc</t>
  </si>
  <si>
    <t>v</t>
  </si>
  <si>
    <t>MVS 8,28</t>
  </si>
  <si>
    <t>K</t>
  </si>
  <si>
    <t>Diethelm R</t>
  </si>
  <si>
    <t>BBSAG Bull...24</t>
  </si>
  <si>
    <t>B</t>
  </si>
  <si>
    <t>BBSAG Bull.34</t>
  </si>
  <si>
    <t>BBSAG Bull.35</t>
  </si>
  <si>
    <t>Germann R</t>
  </si>
  <si>
    <t>BBSAG Bull.38</t>
  </si>
  <si>
    <t>AN 302,1,54</t>
  </si>
  <si>
    <t>BBSAG Bull.39</t>
  </si>
  <si>
    <t>BBSAG Bull.44</t>
  </si>
  <si>
    <t>BAV-M 38</t>
  </si>
  <si>
    <t>BAV-M 36</t>
  </si>
  <si>
    <t>phe</t>
  </si>
  <si>
    <t>IBVS 2793</t>
  </si>
  <si>
    <t>IBVS 2743</t>
  </si>
  <si>
    <t>IBVS 2842</t>
  </si>
  <si>
    <t>BAAVSS 67,7</t>
  </si>
  <si>
    <t>pg</t>
  </si>
  <si>
    <t>MVS 11,7,155</t>
  </si>
  <si>
    <t>UNP.</t>
  </si>
  <si>
    <t>Mavrofridis G</t>
  </si>
  <si>
    <t>BBSAG Bull.83</t>
  </si>
  <si>
    <t>MVS 11,7,164</t>
  </si>
  <si>
    <t>MVS 12,16</t>
  </si>
  <si>
    <t>BAV-M 52</t>
  </si>
  <si>
    <t>BAAVSS 72,22</t>
  </si>
  <si>
    <t>IBVS 3950</t>
  </si>
  <si>
    <t>BAV-M 60</t>
  </si>
  <si>
    <t>:</t>
  </si>
  <si>
    <t>BAV-R 40,68</t>
  </si>
  <si>
    <t>V</t>
  </si>
  <si>
    <t>BAV-M 59</t>
  </si>
  <si>
    <t>MVS 12,103</t>
  </si>
  <si>
    <t>BBSAG Bull.98</t>
  </si>
  <si>
    <t>AA 42,363</t>
  </si>
  <si>
    <t>Blaettler E</t>
  </si>
  <si>
    <t>BBSAG Bull.99</t>
  </si>
  <si>
    <t>MVS 12,141</t>
  </si>
  <si>
    <t>PRIV. INF.</t>
  </si>
  <si>
    <t>BAV-M 62</t>
  </si>
  <si>
    <t>IBVS 3897</t>
  </si>
  <si>
    <t>U</t>
  </si>
  <si>
    <t>BAV-M 68</t>
  </si>
  <si>
    <t>IBVS 4172</t>
  </si>
  <si>
    <t>BAV-M 79</t>
  </si>
  <si>
    <t>IBVS 4383</t>
  </si>
  <si>
    <t>ASS 253,107</t>
  </si>
  <si>
    <t>Martignoni M</t>
  </si>
  <si>
    <t>BBSAG Bull.113</t>
  </si>
  <si>
    <t>BAV-M 101</t>
  </si>
  <si>
    <t>IBVS 4534</t>
  </si>
  <si>
    <t>II</t>
  </si>
  <si>
    <t>IBVS 5456</t>
  </si>
  <si>
    <t>I</t>
  </si>
  <si>
    <t>IBVS 5016</t>
  </si>
  <si>
    <t>IBVS 4562</t>
  </si>
  <si>
    <t>IBVS 4606</t>
  </si>
  <si>
    <t>IBVS 4222</t>
  </si>
  <si>
    <t>IBVS 5296</t>
  </si>
  <si>
    <t>EB/KE</t>
  </si>
  <si>
    <t/>
  </si>
  <si>
    <t>Oh, et al 1999</t>
  </si>
  <si>
    <t>GO Cyg / GSC 2694-0550</t>
  </si>
  <si>
    <t>IBVS 5649</t>
  </si>
  <si>
    <t># of data points:</t>
  </si>
  <si>
    <t>My time zone &gt;&gt;&gt;&gt;&gt;</t>
  </si>
  <si>
    <t>(PST=8, PDT=MDT=7, MDT=CST=6, etc.)</t>
  </si>
  <si>
    <t>JD today</t>
  </si>
  <si>
    <t>New Cycle</t>
  </si>
  <si>
    <t>Next ToM</t>
  </si>
  <si>
    <t>IBVS 5753</t>
  </si>
  <si>
    <t>IBVS 5777</t>
  </si>
  <si>
    <t>IBVS 5754</t>
  </si>
  <si>
    <t>Start of linear fit &gt;&gt;&gt;&gt;&gt;&gt;&gt;&gt;&gt;&gt;&gt;&gt;&gt;&gt;&gt;&gt;&gt;&gt;&gt;&gt;&gt;</t>
  </si>
  <si>
    <t>IBVS 5487</t>
  </si>
  <si>
    <t>IBVS 5645</t>
  </si>
  <si>
    <t>IBVS 5791</t>
  </si>
  <si>
    <t>IBVS 5887</t>
  </si>
  <si>
    <t>OEJV 0074</t>
  </si>
  <si>
    <t>CCD+V</t>
  </si>
  <si>
    <t>1964AJ.....69..316F</t>
  </si>
  <si>
    <t>?</t>
  </si>
  <si>
    <t>IBVS 5917</t>
  </si>
  <si>
    <t>IBVS 5924</t>
  </si>
  <si>
    <t>IBVS 5945</t>
  </si>
  <si>
    <t>vis</t>
  </si>
  <si>
    <t>PE</t>
  </si>
  <si>
    <t>PE(V)</t>
  </si>
  <si>
    <t>PE(B)</t>
  </si>
  <si>
    <t>Schneller, H.: 1928, Astron.Nachr. 235, 85.</t>
  </si>
  <si>
    <t>Kukarkin, B.W.: 1932, VS 4, 1, 19.</t>
  </si>
  <si>
    <t>Beyer, M.: 1936, Astron.Nachr. 258, 273.</t>
  </si>
  <si>
    <t>Iwanowska, W. and Dziewulski, W.: 1932, Wilno Bull. 13, 30.</t>
  </si>
  <si>
    <t>Szczyrbak, S.: 1932, SAC 10, 44.</t>
  </si>
  <si>
    <t>Kordylewski, K.: 1933, AAc 2, 48.</t>
  </si>
  <si>
    <t>Warmbier, E.: 1938, AAc 3, 95.</t>
  </si>
  <si>
    <t>Dziewulski, W.: 1936, Wilno Bull. Tome II, 6.</t>
  </si>
  <si>
    <t>Liau, S.P.: 1935, Publ. Lyon 1, Fasc. 13.</t>
  </si>
  <si>
    <t>Micaika, G.R.: 1939, BZ 21, 78.</t>
  </si>
  <si>
    <t>Pierce, N.L.: 1939, Astron.J. 48, 113.</t>
  </si>
  <si>
    <t>Piotrowski, S.L. and Strzalkowski, A.: 1951, AA 4, 129</t>
  </si>
  <si>
    <t>Szafraniec, R.: 1962, AA 12, 181.</t>
  </si>
  <si>
    <t>Popper, D.M.: 1957, Astrophys.J.Suppl. III, 107.</t>
  </si>
  <si>
    <t>Kaho, S.: 1952, Tokyo Astr.Bull. Ser. II, No. 49.</t>
  </si>
  <si>
    <t>Ovenden, M.W.: 1954, MN 114, 569.</t>
  </si>
  <si>
    <t>Kwee, K.K.: 1958, BAN 14, 131.</t>
  </si>
  <si>
    <t>Koch, J.C. and Koch, R.N.: 1962, Astron.J. 67, 462.</t>
  </si>
  <si>
    <t>Mannino, G.: 1963, Publ. Bologna 8, No. 15.</t>
  </si>
  <si>
    <t>Purgathofer, A. and Widorn, Th.: 1964, Mitt.Univ.-Sternw.Wien 12, 31.</t>
  </si>
  <si>
    <t>Add cycle</t>
  </si>
  <si>
    <t>Old Cycle</t>
  </si>
  <si>
    <t>??</t>
  </si>
  <si>
    <t>IBVS 6048</t>
  </si>
  <si>
    <t>BAD?</t>
  </si>
  <si>
    <t>2013JAVSO..41..122</t>
  </si>
  <si>
    <t>OEJV 0160</t>
  </si>
  <si>
    <t>IBVS 6070</t>
  </si>
  <si>
    <t>OEJV</t>
  </si>
  <si>
    <t>IBVS 6118</t>
  </si>
  <si>
    <t>IBVS 6149</t>
  </si>
  <si>
    <t>OEJV 0168</t>
  </si>
  <si>
    <t>Minima from the Lichtenknecker Database of the BAV</t>
  </si>
  <si>
    <t>C</t>
  </si>
  <si>
    <t>CCD</t>
  </si>
  <si>
    <t>E</t>
  </si>
  <si>
    <t>http://www.bav-astro.de/LkDB/index.php?lang=en&amp;sprache_dial=en</t>
  </si>
  <si>
    <t>F</t>
  </si>
  <si>
    <t>P</t>
  </si>
  <si>
    <t>F </t>
  </si>
  <si>
    <t> Koch &amp; Koch </t>
  </si>
  <si>
    <t>IBVS 6157</t>
  </si>
  <si>
    <t>2416162.898 </t>
  </si>
  <si>
    <t> 17.02.1903 09:33 </t>
  </si>
  <si>
    <t> -0.341 </t>
  </si>
  <si>
    <t>P </t>
  </si>
  <si>
    <t> N.F.Florja </t>
  </si>
  <si>
    <t> WILN 17.10 </t>
  </si>
  <si>
    <t>2420311.381 </t>
  </si>
  <si>
    <t> 27.06.1914 21:08 </t>
  </si>
  <si>
    <t> -0.174 </t>
  </si>
  <si>
    <t> S.Gaposchkin </t>
  </si>
  <si>
    <t> HA 113.73 </t>
  </si>
  <si>
    <t>2425502.42 </t>
  </si>
  <si>
    <t> 12.09.1928 22:04 </t>
  </si>
  <si>
    <t> -0.00 </t>
  </si>
  <si>
    <t> H.Schneller </t>
  </si>
  <si>
    <t> AN 235.86 </t>
  </si>
  <si>
    <t>2425535.49 </t>
  </si>
  <si>
    <t> 15.10.1928 23:45 </t>
  </si>
  <si>
    <t> 0.05 </t>
  </si>
  <si>
    <t>2425864.905 </t>
  </si>
  <si>
    <t> 10.09.1929 09:43 </t>
  </si>
  <si>
    <t> 0.011 </t>
  </si>
  <si>
    <t>V </t>
  </si>
  <si>
    <t> B.V.Kukarkin </t>
  </si>
  <si>
    <t> PZ 4.19 </t>
  </si>
  <si>
    <t>2426112.539 </t>
  </si>
  <si>
    <t> 16.05.1930 00:56 </t>
  </si>
  <si>
    <t> 0.017 </t>
  </si>
  <si>
    <t> M.Beyer </t>
  </si>
  <si>
    <t> AN 258.282 </t>
  </si>
  <si>
    <t>2426120.424 </t>
  </si>
  <si>
    <t> 23.05.1930 22:10 </t>
  </si>
  <si>
    <t> 0.007 </t>
  </si>
  <si>
    <t> W.Iwanowska </t>
  </si>
  <si>
    <t> WILN 13.30 </t>
  </si>
  <si>
    <t>2426509.467 </t>
  </si>
  <si>
    <t> 16.06.1931 23:12 </t>
  </si>
  <si>
    <t> 0.022 </t>
  </si>
  <si>
    <t> S.Szczyrbak </t>
  </si>
  <si>
    <t> SAC 10.44 </t>
  </si>
  <si>
    <t>2426540.327 </t>
  </si>
  <si>
    <t> 17.07.1931 19:50 </t>
  </si>
  <si>
    <t> 0.018 </t>
  </si>
  <si>
    <t>2426676.340 </t>
  </si>
  <si>
    <t> 30.11.1931 20:09 </t>
  </si>
  <si>
    <t> 0.014 </t>
  </si>
  <si>
    <t> K.Kordylewski </t>
  </si>
  <si>
    <t> AAC 2.48 </t>
  </si>
  <si>
    <t>2426711.145 </t>
  </si>
  <si>
    <t> 04.01.1932 15:28 </t>
  </si>
  <si>
    <t> 0.008 </t>
  </si>
  <si>
    <t>2426957.355 </t>
  </si>
  <si>
    <t> 06.09.1932 20:31 </t>
  </si>
  <si>
    <t> 0.025 </t>
  </si>
  <si>
    <t> E.Warmbier </t>
  </si>
  <si>
    <t> AAC 3.95 </t>
  </si>
  <si>
    <t>2427058.553 </t>
  </si>
  <si>
    <t> 17.12.1932 01:16 </t>
  </si>
  <si>
    <t>2427140.3745 </t>
  </si>
  <si>
    <t> 08.03.1933 20:59 </t>
  </si>
  <si>
    <t> 0.0146 </t>
  </si>
  <si>
    <t> W.Dziewulski </t>
  </si>
  <si>
    <t>2427325.561 </t>
  </si>
  <si>
    <t> 10.09.1933 01:27 </t>
  </si>
  <si>
    <t> W.Zonn </t>
  </si>
  <si>
    <t>2427330.589 </t>
  </si>
  <si>
    <t> 15.09.1933 02:08 </t>
  </si>
  <si>
    <t> S.P.Liau </t>
  </si>
  <si>
    <t> PLYN 1.13 </t>
  </si>
  <si>
    <t>2427417.433 </t>
  </si>
  <si>
    <t> 10.12.1933 22:23 </t>
  </si>
  <si>
    <t> 0.016 </t>
  </si>
  <si>
    <t>2428035.431 </t>
  </si>
  <si>
    <t> 20.08.1935 22:20 </t>
  </si>
  <si>
    <t> 0.020 </t>
  </si>
  <si>
    <t> G.R.Miczaika </t>
  </si>
  <si>
    <t> BZ 21.78 </t>
  </si>
  <si>
    <t>2428398.612 </t>
  </si>
  <si>
    <t> 18.08.1936 02:41 </t>
  </si>
  <si>
    <t> 0.012 </t>
  </si>
  <si>
    <t> N.L.Pierce </t>
  </si>
  <si>
    <t> AJ 48.113 </t>
  </si>
  <si>
    <t>2428418.708 </t>
  </si>
  <si>
    <t> 07.09.1936 04:59 </t>
  </si>
  <si>
    <t>2428797.688 </t>
  </si>
  <si>
    <t> 21.09.1937 04:30 </t>
  </si>
  <si>
    <t>2428807.744 </t>
  </si>
  <si>
    <t> 01.10.1937 05:51 </t>
  </si>
  <si>
    <t> 0.019 </t>
  </si>
  <si>
    <t>2428823.529 </t>
  </si>
  <si>
    <t> 17.10.1937 00:41 </t>
  </si>
  <si>
    <t> 0.013 </t>
  </si>
  <si>
    <t>2428838.604 </t>
  </si>
  <si>
    <t> 01.11.1937 02:29 </t>
  </si>
  <si>
    <t> 0.015 </t>
  </si>
  <si>
    <t>2429045.313 </t>
  </si>
  <si>
    <t> 26.05.1938 19:30 </t>
  </si>
  <si>
    <t> AAC 4.14 </t>
  </si>
  <si>
    <t>2433111.4392 </t>
  </si>
  <si>
    <t> 13.07.1949 22:32 </t>
  </si>
  <si>
    <t> 0.0021 </t>
  </si>
  <si>
    <t>E </t>
  </si>
  <si>
    <t> S.Piotrowski </t>
  </si>
  <si>
    <t> AAC 4.132 </t>
  </si>
  <si>
    <t>2433410.750 </t>
  </si>
  <si>
    <t> 09.05.1950 06:00 </t>
  </si>
  <si>
    <t> 0.005 </t>
  </si>
  <si>
    <t> E.Pocher </t>
  </si>
  <si>
    <t>BAVM 4 </t>
  </si>
  <si>
    <t>2433483.9569 </t>
  </si>
  <si>
    <t> 21.07.1950 10:57 </t>
  </si>
  <si>
    <t> 0.0004 </t>
  </si>
  <si>
    <t> Popper (Szafran.) </t>
  </si>
  <si>
    <t> AA 12.184 </t>
  </si>
  <si>
    <t>2433496.8785 </t>
  </si>
  <si>
    <t> 03.08.1950 09:05 </t>
  </si>
  <si>
    <t> 0.0022 </t>
  </si>
  <si>
    <t>2433539.944 </t>
  </si>
  <si>
    <t> 15.09.1950 10:39 </t>
  </si>
  <si>
    <t> 0.002 </t>
  </si>
  <si>
    <t> S.Kaho </t>
  </si>
  <si>
    <t> BTOK 49.384 </t>
  </si>
  <si>
    <t>2433861.499 </t>
  </si>
  <si>
    <t> 02.08.1951 23:58 </t>
  </si>
  <si>
    <t> -0.001 </t>
  </si>
  <si>
    <t> M.W.Ovenden </t>
  </si>
  <si>
    <t> MN 114.569 </t>
  </si>
  <si>
    <t>2433930.4060 </t>
  </si>
  <si>
    <t> 10.10.1951 21:44 </t>
  </si>
  <si>
    <t> K.K.Kwee </t>
  </si>
  <si>
    <t> BAN 14.131 </t>
  </si>
  <si>
    <t>2434309.3856 </t>
  </si>
  <si>
    <t> 23.10.1952 21:15 </t>
  </si>
  <si>
    <t> 0.0007 </t>
  </si>
  <si>
    <t>2434516.818 </t>
  </si>
  <si>
    <t> 19.05.1953 07:37 </t>
  </si>
  <si>
    <t> W.S.Fitch </t>
  </si>
  <si>
    <t> AJ 69.316 </t>
  </si>
  <si>
    <t>2434606.5398 </t>
  </si>
  <si>
    <t> 17.08.1953 00:57 </t>
  </si>
  <si>
    <t>2434923.786 </t>
  </si>
  <si>
    <t> 30.06.1954 06:51 </t>
  </si>
  <si>
    <t> -0.005 </t>
  </si>
  <si>
    <t> AJ 77.462 </t>
  </si>
  <si>
    <t>2436782.442 </t>
  </si>
  <si>
    <t> 01.08.1959 22:36 </t>
  </si>
  <si>
    <t> G.Mannino </t>
  </si>
  <si>
    <t> PBOL 8/15 </t>
  </si>
  <si>
    <t>2437106.5092 </t>
  </si>
  <si>
    <t> 21.06.1960 00:13 </t>
  </si>
  <si>
    <t> -0.0013 </t>
  </si>
  <si>
    <t>2437106.5116 </t>
  </si>
  <si>
    <t> 21.06.1960 00:16 </t>
  </si>
  <si>
    <t> 0.0011 </t>
  </si>
  <si>
    <t>2437147.4226 </t>
  </si>
  <si>
    <t> 31.07.1960 22:08 </t>
  </si>
  <si>
    <t> -0.0004 </t>
  </si>
  <si>
    <t> Purgathofer&amp;Widorn </t>
  </si>
  <si>
    <t> MWIE 12.31 </t>
  </si>
  <si>
    <t>2437189.4170 </t>
  </si>
  <si>
    <t> 11.09.1960 22:00 </t>
  </si>
  <si>
    <t> 0.0048 </t>
  </si>
  <si>
    <t>2437882.4140 </t>
  </si>
  <si>
    <t> 05.08.1962 21:56 </t>
  </si>
  <si>
    <t> 0.0008 </t>
  </si>
  <si>
    <t>2437887.4377 </t>
  </si>
  <si>
    <t> 10.08.1962 22:30 </t>
  </si>
  <si>
    <t> 0.0002 </t>
  </si>
  <si>
    <t>2437888.516 </t>
  </si>
  <si>
    <t> 12.08.1962 00:23 </t>
  </si>
  <si>
    <t>2437910.4056 </t>
  </si>
  <si>
    <t> 02.09.1962 21:44 </t>
  </si>
  <si>
    <t>2438242.7313 </t>
  </si>
  <si>
    <t> 01.08.1963 05:33 </t>
  </si>
  <si>
    <t> D.Hall &amp; H.Louth </t>
  </si>
  <si>
    <t> JAA 11.271 </t>
  </si>
  <si>
    <t>2438260.6772 </t>
  </si>
  <si>
    <t> 19.08.1963 04:15 </t>
  </si>
  <si>
    <t> 0.0025 </t>
  </si>
  <si>
    <t>2438268.5673 </t>
  </si>
  <si>
    <t> 27.08.1963 01:36 </t>
  </si>
  <si>
    <t> -0.0028 </t>
  </si>
  <si>
    <t>2438589.410 </t>
  </si>
  <si>
    <t> 12.07.1964 21:50 </t>
  </si>
  <si>
    <t> K.Carbol </t>
  </si>
  <si>
    <t> BRNO 6 </t>
  </si>
  <si>
    <t>2439029.386 </t>
  </si>
  <si>
    <t> 25.09.1965 21:15 </t>
  </si>
  <si>
    <t> -0.014 </t>
  </si>
  <si>
    <t> H.Busch </t>
  </si>
  <si>
    <t> MVS 8.28 </t>
  </si>
  <si>
    <t>2439757.5743 </t>
  </si>
  <si>
    <t> 24.09.1967 01:46 </t>
  </si>
  <si>
    <t> 0.0031 </t>
  </si>
  <si>
    <t>2440725.464 </t>
  </si>
  <si>
    <t> 18.05.1970 23:08 </t>
  </si>
  <si>
    <t> -0.012 </t>
  </si>
  <si>
    <t> R.Diethelm </t>
  </si>
  <si>
    <t> ORI 119 </t>
  </si>
  <si>
    <t>2441540.5066 </t>
  </si>
  <si>
    <t> 11.08.1972 00:09 </t>
  </si>
  <si>
    <t> 0.0101 </t>
  </si>
  <si>
    <t> B.Cester et al. </t>
  </si>
  <si>
    <t> AA 29.435 </t>
  </si>
  <si>
    <t>2441543.3755 </t>
  </si>
  <si>
    <t> 13.08.1972 21:00 </t>
  </si>
  <si>
    <t> 0.0079 </t>
  </si>
  <si>
    <t>2441595.4104 </t>
  </si>
  <si>
    <t> 04.10.1972 21:50 </t>
  </si>
  <si>
    <t> 0.0050 </t>
  </si>
  <si>
    <t>2441608.3315 </t>
  </si>
  <si>
    <t> 17.10.1972 19:57 </t>
  </si>
  <si>
    <t> 0.0063 </t>
  </si>
  <si>
    <t>2441895.4339 </t>
  </si>
  <si>
    <t> 31.07.1973 22:24 </t>
  </si>
  <si>
    <t> 0.0032 </t>
  </si>
  <si>
    <t>2442210.5350 </t>
  </si>
  <si>
    <t> 12.06.1974 00:50 </t>
  </si>
  <si>
    <t> 0.0060 </t>
  </si>
  <si>
    <t>2442714.4081 </t>
  </si>
  <si>
    <t> 28.10.1975 21:47 </t>
  </si>
  <si>
    <t> 0.0089 </t>
  </si>
  <si>
    <t>2443360.372 </t>
  </si>
  <si>
    <t> 04.08.1977 20:55 </t>
  </si>
  <si>
    <t> -0.015 </t>
  </si>
  <si>
    <t> BBS 34 </t>
  </si>
  <si>
    <t>2443434.318 </t>
  </si>
  <si>
    <t> 17.10.1977 19:37 </t>
  </si>
  <si>
    <t> BBS 35 </t>
  </si>
  <si>
    <t>2443739.366 </t>
  </si>
  <si>
    <t> 18.08.1978 20:47 </t>
  </si>
  <si>
    <t> 0.000 </t>
  </si>
  <si>
    <t> R.Germann </t>
  </si>
  <si>
    <t> BBS 38 </t>
  </si>
  <si>
    <t>2443749.409 </t>
  </si>
  <si>
    <t> 28.08.1978 21:48 </t>
  </si>
  <si>
    <t> -0.006 </t>
  </si>
  <si>
    <t> D.Lichtenknecker </t>
  </si>
  <si>
    <t>BAVM 31 </t>
  </si>
  <si>
    <t>2443762.326 </t>
  </si>
  <si>
    <t> 10.09.1978 19:49 </t>
  </si>
  <si>
    <t> -0.008 </t>
  </si>
  <si>
    <t> BBS 39 </t>
  </si>
  <si>
    <t>2443767.350 </t>
  </si>
  <si>
    <t> 15.09.1978 20:24 </t>
  </si>
  <si>
    <t> -0.009 </t>
  </si>
  <si>
    <t>2443795.7225 </t>
  </si>
  <si>
    <t> 14.10.1978 05:20 </t>
  </si>
  <si>
    <t> 0.0121 </t>
  </si>
  <si>
    <t>2443822.6396 </t>
  </si>
  <si>
    <t> 10.11.1978 03:21 </t>
  </si>
  <si>
    <t> 0.0130 </t>
  </si>
  <si>
    <t>2444082.436 </t>
  </si>
  <si>
    <t> 27.07.1979 22:27 </t>
  </si>
  <si>
    <t> -0.021 </t>
  </si>
  <si>
    <t> BBS 44 </t>
  </si>
  <si>
    <t>2444090.355 </t>
  </si>
  <si>
    <t> 04.08.1979 20:31 </t>
  </si>
  <si>
    <t> 0.003 </t>
  </si>
  <si>
    <t>2444166.427 </t>
  </si>
  <si>
    <t> 19.10.1979 22:14 </t>
  </si>
  <si>
    <t>BAVM 38 </t>
  </si>
  <si>
    <t>2445280.390 </t>
  </si>
  <si>
    <t> 06.11.1982 21:21 </t>
  </si>
  <si>
    <t> W.Braune </t>
  </si>
  <si>
    <t>BAVM 36 </t>
  </si>
  <si>
    <t>2445280.391 </t>
  </si>
  <si>
    <t> 06.11.1982 21:23 </t>
  </si>
  <si>
    <t> J.Hübscher </t>
  </si>
  <si>
    <t>2445539.538 </t>
  </si>
  <si>
    <t> 24.07.1983 00:54 </t>
  </si>
  <si>
    <t>2445866.4836 </t>
  </si>
  <si>
    <t> 14.06.1984 23:36 </t>
  </si>
  <si>
    <t> 0.0246 </t>
  </si>
  <si>
    <t> N.Güdür </t>
  </si>
  <si>
    <t>IBVS 2793 </t>
  </si>
  <si>
    <t>2445874.376 </t>
  </si>
  <si>
    <t> 22.06.1984 21:01 </t>
  </si>
  <si>
    <t> C.Sezer et al. </t>
  </si>
  <si>
    <t>2445954.4082 </t>
  </si>
  <si>
    <t> 10.09.1984 21:47 </t>
  </si>
  <si>
    <t> 0.0231 </t>
  </si>
  <si>
    <t>2445972.3535 </t>
  </si>
  <si>
    <t> 28.09.1984 20:29 </t>
  </si>
  <si>
    <t> 0.0243 </t>
  </si>
  <si>
    <t>2445982.4010 </t>
  </si>
  <si>
    <t> 08.10.1984 21:37 </t>
  </si>
  <si>
    <t>2446264.4795 </t>
  </si>
  <si>
    <t> 17.07.1985 23:30 </t>
  </si>
  <si>
    <t> 0.0204 </t>
  </si>
  <si>
    <t> P.Rovithis </t>
  </si>
  <si>
    <t>IBVS 2842 </t>
  </si>
  <si>
    <t>2446325.4892 </t>
  </si>
  <si>
    <t> 16.09.1985 23:44 </t>
  </si>
  <si>
    <t> 0.0202 </t>
  </si>
  <si>
    <t>2446327.2790 </t>
  </si>
  <si>
    <t> 18.09.1985 18:41 </t>
  </si>
  <si>
    <t> 0.0156 </t>
  </si>
  <si>
    <t>2446328.3597 </t>
  </si>
  <si>
    <t> 19.09.1985 20:37 </t>
  </si>
  <si>
    <t> 0.0196 </t>
  </si>
  <si>
    <t>2446329.4275 </t>
  </si>
  <si>
    <t> 20.09.1985 22:15 </t>
  </si>
  <si>
    <t> 0.0108 </t>
  </si>
  <si>
    <t>2446351.3333 </t>
  </si>
  <si>
    <t> 12.10.1985 19:59 </t>
  </si>
  <si>
    <t> 0.0248 </t>
  </si>
  <si>
    <t> J.Ells </t>
  </si>
  <si>
    <t> VSSC 67.8 </t>
  </si>
  <si>
    <t>2446597.494 </t>
  </si>
  <si>
    <t> 15.06.1986 23:51 </t>
  </si>
  <si>
    <t> -0.007 </t>
  </si>
  <si>
    <t> D.Brauckhoff </t>
  </si>
  <si>
    <t> MVS 11.155 </t>
  </si>
  <si>
    <t>2446705.5481 </t>
  </si>
  <si>
    <t> 02.10.1986 01:09 </t>
  </si>
  <si>
    <t> P.Flin </t>
  </si>
  <si>
    <t> IAPP 55.74 </t>
  </si>
  <si>
    <t>2446712.3731 </t>
  </si>
  <si>
    <t> 08.10.1986 20:57 </t>
  </si>
  <si>
    <t> 0.0294 </t>
  </si>
  <si>
    <t>2446736.047 </t>
  </si>
  <si>
    <t> 01.11.1986 13:07 </t>
  </si>
  <si>
    <t> P.Enskonatus </t>
  </si>
  <si>
    <t>2446736.405 </t>
  </si>
  <si>
    <t> 01.11.1986 21:43 </t>
  </si>
  <si>
    <t>2446768.333 </t>
  </si>
  <si>
    <t> 03.12.1986 19:59 </t>
  </si>
  <si>
    <t> 0.004 </t>
  </si>
  <si>
    <t> G.Mavrofridis </t>
  </si>
  <si>
    <t> BBS 83 </t>
  </si>
  <si>
    <t>2447086.3319 </t>
  </si>
  <si>
    <t> 17.10.1987 19:57 </t>
  </si>
  <si>
    <t> 0.0332 </t>
  </si>
  <si>
    <t>2447102.125 </t>
  </si>
  <si>
    <t> 02.11.1987 15:00 </t>
  </si>
  <si>
    <t> 0.036 </t>
  </si>
  <si>
    <t> MVS 11.164 </t>
  </si>
  <si>
    <t>2447102.500 </t>
  </si>
  <si>
    <t> 03.11.1987 00:00 </t>
  </si>
  <si>
    <t> 0.052 </t>
  </si>
  <si>
    <t>2447375.560 </t>
  </si>
  <si>
    <t> 02.08.1988 01:26 </t>
  </si>
  <si>
    <t> MVS 12.16 </t>
  </si>
  <si>
    <t>2447378.432 </t>
  </si>
  <si>
    <t> 04.08.1988 22:22 </t>
  </si>
  <si>
    <t>2447380.534 </t>
  </si>
  <si>
    <t> 07.08.1988 00:48 </t>
  </si>
  <si>
    <t> -0.048 </t>
  </si>
  <si>
    <t>2447388.508 </t>
  </si>
  <si>
    <t> 15.08.1988 00:11 </t>
  </si>
  <si>
    <t> 0.031 </t>
  </si>
  <si>
    <t> J.Pietz </t>
  </si>
  <si>
    <t>BAVM 52 </t>
  </si>
  <si>
    <t>2447411.450 </t>
  </si>
  <si>
    <t> 06.09.1988 22:48 </t>
  </si>
  <si>
    <t>2447452.388 </t>
  </si>
  <si>
    <t> 17.10.1988 21:18 </t>
  </si>
  <si>
    <t> 0.030 </t>
  </si>
  <si>
    <t>2447470.3398 </t>
  </si>
  <si>
    <t> 04.11.1988 20:09 </t>
  </si>
  <si>
    <t> 0.0375 </t>
  </si>
  <si>
    <t> VSSC 72.25 </t>
  </si>
  <si>
    <t>2447474.990 </t>
  </si>
  <si>
    <t> 09.11.1988 11:45 </t>
  </si>
  <si>
    <t>2447475.376 </t>
  </si>
  <si>
    <t> 09.11.1988 21:01 </t>
  </si>
  <si>
    <t> 0.049 </t>
  </si>
  <si>
    <t>2447762.4709 </t>
  </si>
  <si>
    <t> 23.08.1989 23:18 </t>
  </si>
  <si>
    <t> 0.0387 </t>
  </si>
  <si>
    <t> VSSC 73 </t>
  </si>
  <si>
    <t>2447802.3114 </t>
  </si>
  <si>
    <t> 02.10.1989 19:28 </t>
  </si>
  <si>
    <t> 0.0433 </t>
  </si>
  <si>
    <t> Operescu&amp;Dumitres. </t>
  </si>
  <si>
    <t>IBVS 3950 </t>
  </si>
  <si>
    <t>2447834.940 </t>
  </si>
  <si>
    <t> 04.11.1989 10:33 </t>
  </si>
  <si>
    <t> MVS 12.51 </t>
  </si>
  <si>
    <t>2448016.5601 </t>
  </si>
  <si>
    <t> 05.05.1990 01:26 </t>
  </si>
  <si>
    <t> 0.0395 </t>
  </si>
  <si>
    <t> F.Agerer </t>
  </si>
  <si>
    <t>BAVM 60 </t>
  </si>
  <si>
    <t>2448016.5617 </t>
  </si>
  <si>
    <t> 05.05.1990 01:28 </t>
  </si>
  <si>
    <t> 0.0411 </t>
  </si>
  <si>
    <t>B;V</t>
  </si>
  <si>
    <t>2448043.476 </t>
  </si>
  <si>
    <t> 31.05.1990 23:25 </t>
  </si>
  <si>
    <t> 0.039 </t>
  </si>
  <si>
    <t>BAVM 59 </t>
  </si>
  <si>
    <t>2448095.511 </t>
  </si>
  <si>
    <t> 23.07.1990 00:15 </t>
  </si>
  <si>
    <t>2448146.475 </t>
  </si>
  <si>
    <t> 11.09.1990 23:24 </t>
  </si>
  <si>
    <t>2448176.2725 </t>
  </si>
  <si>
    <t> 11.10.1990 18:32 </t>
  </si>
  <si>
    <t> 0.0495 </t>
  </si>
  <si>
    <t>2448177.340 </t>
  </si>
  <si>
    <t> 12.10.1990 20:09 </t>
  </si>
  <si>
    <t> 0.040 </t>
  </si>
  <si>
    <t>2448177.3405 </t>
  </si>
  <si>
    <t> 12.10.1990 20:10 </t>
  </si>
  <si>
    <t> 0.0408 </t>
  </si>
  <si>
    <t>2448180.2689 </t>
  </si>
  <si>
    <t> 15.10.1990 18:27 </t>
  </si>
  <si>
    <t> 0.0982 </t>
  </si>
  <si>
    <t>2448194.5677 </t>
  </si>
  <si>
    <t> 30.10.1990 01:37 </t>
  </si>
  <si>
    <t> 0.0417 </t>
  </si>
  <si>
    <t> A.F.Goss </t>
  </si>
  <si>
    <t> IAPP 53.26 </t>
  </si>
  <si>
    <t>2448205.319 </t>
  </si>
  <si>
    <t> 09.11.1990 19:39 </t>
  </si>
  <si>
    <t> 0.027 </t>
  </si>
  <si>
    <t>2448206.046 </t>
  </si>
  <si>
    <t> 10.11.1990 13:06 </t>
  </si>
  <si>
    <t> MVS 12.103 </t>
  </si>
  <si>
    <t>2448449.3807 </t>
  </si>
  <si>
    <t> 11.07.1991 21:08 </t>
  </si>
  <si>
    <t> 0.0485 </t>
  </si>
  <si>
    <t>o</t>
  </si>
  <si>
    <t> P.Sterzinger </t>
  </si>
  <si>
    <t>2448459.4260 </t>
  </si>
  <si>
    <t> 21.07.1991 22:13 </t>
  </si>
  <si>
    <t> 0.0452 </t>
  </si>
  <si>
    <t> BBS 98 </t>
  </si>
  <si>
    <t>2448460.5021 </t>
  </si>
  <si>
    <t> 23.07.1991 00:03 </t>
  </si>
  <si>
    <t> 0.0446 </t>
  </si>
  <si>
    <t>2448460.5049 </t>
  </si>
  <si>
    <t> 23.07.1991 00:07 </t>
  </si>
  <si>
    <t> 0.0474 </t>
  </si>
  <si>
    <t>2448474.4977 </t>
  </si>
  <si>
    <t> 05.08.1991 23:56 </t>
  </si>
  <si>
    <t> 0.0438 </t>
  </si>
  <si>
    <t>G</t>
  </si>
  <si>
    <t> F.Dalmau et al. </t>
  </si>
  <si>
    <t> IAPP 54.34 </t>
  </si>
  <si>
    <t>2448475.574 </t>
  </si>
  <si>
    <t> 07.08.1991 01:46 </t>
  </si>
  <si>
    <t> 0.043 </t>
  </si>
  <si>
    <t>2448479.5213 </t>
  </si>
  <si>
    <t> 11.08.1991 00:30 </t>
  </si>
  <si>
    <t> 0.0431 </t>
  </si>
  <si>
    <t> Wolf &amp; Diethelm </t>
  </si>
  <si>
    <t> AA 42.363 </t>
  </si>
  <si>
    <t>2448484.5452 </t>
  </si>
  <si>
    <t> 16.08.1991 01:05 </t>
  </si>
  <si>
    <t> 0.0426 </t>
  </si>
  <si>
    <t>2448484.5473 </t>
  </si>
  <si>
    <t> 16.08.1991 01:08 </t>
  </si>
  <si>
    <t> 0.0447 </t>
  </si>
  <si>
    <t>2448496.3888 </t>
  </si>
  <si>
    <t> 27.08.1991 21:19 </t>
  </si>
  <si>
    <t>2448506.081 </t>
  </si>
  <si>
    <t> 06.09.1991 13:56 </t>
  </si>
  <si>
    <t> 0.046 </t>
  </si>
  <si>
    <t> K.Nagai </t>
  </si>
  <si>
    <t>VSB 47 </t>
  </si>
  <si>
    <t>2448524.3823 </t>
  </si>
  <si>
    <t> 24.09.1991 21:10 </t>
  </si>
  <si>
    <t> E.Blättler </t>
  </si>
  <si>
    <t> BBS 99 </t>
  </si>
  <si>
    <t>2448534.444 </t>
  </si>
  <si>
    <t> 04.10.1991 22:39 </t>
  </si>
  <si>
    <t> 0.057 </t>
  </si>
  <si>
    <t> J.Schmidt </t>
  </si>
  <si>
    <t>2448553.311 </t>
  </si>
  <si>
    <t> 23.10.1991 19:27 </t>
  </si>
  <si>
    <t> -0.097 </t>
  </si>
  <si>
    <t> MVS 12.141 </t>
  </si>
  <si>
    <t>2448553.465 </t>
  </si>
  <si>
    <t> 23.10.1991 23:09 </t>
  </si>
  <si>
    <t>2448839.8439 </t>
  </si>
  <si>
    <t> 05.08.1992 08:15 </t>
  </si>
  <si>
    <t> 0.0482 </t>
  </si>
  <si>
    <t> L.Snyder </t>
  </si>
  <si>
    <t>2448844.5110 </t>
  </si>
  <si>
    <t> 10.08.1992 00:15 </t>
  </si>
  <si>
    <t> 0.0499 </t>
  </si>
  <si>
    <t>BAVM 62 </t>
  </si>
  <si>
    <t>2448844.5133 </t>
  </si>
  <si>
    <t> 10.08.1992 00:19 </t>
  </si>
  <si>
    <t> 0.0522 </t>
  </si>
  <si>
    <t>2448855.2584 </t>
  </si>
  <si>
    <t> 20.08.1992 18:12 </t>
  </si>
  <si>
    <t> 0.0308 </t>
  </si>
  <si>
    <t> Jassur &amp; Puladi </t>
  </si>
  <si>
    <t>IBVS 3897 </t>
  </si>
  <si>
    <t>2448856.3346 </t>
  </si>
  <si>
    <t> 21.08.1992 20:01 </t>
  </si>
  <si>
    <t> 0.0304 </t>
  </si>
  <si>
    <t>2448862.8117 </t>
  </si>
  <si>
    <t> 28.08.1992 07:28 </t>
  </si>
  <si>
    <t> 0.0476 </t>
  </si>
  <si>
    <t>2448935.319 </t>
  </si>
  <si>
    <t> 08.11.1992 19:39 </t>
  </si>
  <si>
    <t> 0.061 </t>
  </si>
  <si>
    <t>2449239.645 </t>
  </si>
  <si>
    <t> 09.09.1993 03:28 </t>
  </si>
  <si>
    <t> 0.055 </t>
  </si>
  <si>
    <t> G.Frey </t>
  </si>
  <si>
    <t>2449264.7625 </t>
  </si>
  <si>
    <t> 04.10.1993 06:18 </t>
  </si>
  <si>
    <t> 0.0506 </t>
  </si>
  <si>
    <t> R.Jones </t>
  </si>
  <si>
    <t>2449267.631 </t>
  </si>
  <si>
    <t> 07.10.1993 03:08 </t>
  </si>
  <si>
    <t> 0.048 </t>
  </si>
  <si>
    <t>2449316.456 </t>
  </si>
  <si>
    <t> 24.11.1993 22:56 </t>
  </si>
  <si>
    <t> 0.065 </t>
  </si>
  <si>
    <t>BAVM 68 </t>
  </si>
  <si>
    <t>2449467.5319 </t>
  </si>
  <si>
    <t> 25.04.1994 00:45 </t>
  </si>
  <si>
    <t> 0.0518 </t>
  </si>
  <si>
    <t>2449555.4585 </t>
  </si>
  <si>
    <t> 21.07.1994 23:00 </t>
  </si>
  <si>
    <t> 0.0523 </t>
  </si>
  <si>
    <t>BAVM 80 </t>
  </si>
  <si>
    <t>2449555.4589 </t>
  </si>
  <si>
    <t> 0.0527 </t>
  </si>
  <si>
    <t>2449556.5353 </t>
  </si>
  <si>
    <t> 23.07.1994 00:50 </t>
  </si>
  <si>
    <t> 0.0525 </t>
  </si>
  <si>
    <t>2449556.5366 </t>
  </si>
  <si>
    <t> 23.07.1994 00:52 </t>
  </si>
  <si>
    <t> 0.0538 </t>
  </si>
  <si>
    <t>2449605.3453 </t>
  </si>
  <si>
    <t> 09.09.1994 20:17 </t>
  </si>
  <si>
    <t> 0.0545 </t>
  </si>
  <si>
    <t> H.Rovitis et al. </t>
  </si>
  <si>
    <t>IBVS 4172 </t>
  </si>
  <si>
    <t>2449605.3459 </t>
  </si>
  <si>
    <t> 09.09.1994 20:18 </t>
  </si>
  <si>
    <t> 0.0551 </t>
  </si>
  <si>
    <t>2449623.2901 </t>
  </si>
  <si>
    <t> 27.09.1994 18:57 </t>
  </si>
  <si>
    <t> 0.0552 </t>
  </si>
  <si>
    <t>2449637.295 </t>
  </si>
  <si>
    <t> 11.10.1994 19:04 </t>
  </si>
  <si>
    <t> 0.064 </t>
  </si>
  <si>
    <t>BAVM 79 </t>
  </si>
  <si>
    <t>2449647.3328 </t>
  </si>
  <si>
    <t> 21.10.1994 19:59 </t>
  </si>
  <si>
    <t> 0.0528 </t>
  </si>
  <si>
    <t>BAVM 91 </t>
  </si>
  <si>
    <t>2449647.3330 </t>
  </si>
  <si>
    <t> 0.0530 </t>
  </si>
  <si>
    <t>2449688.244 </t>
  </si>
  <si>
    <t> 01.12.1994 17:51 </t>
  </si>
  <si>
    <t> 0.051 </t>
  </si>
  <si>
    <t>2449907.5249 </t>
  </si>
  <si>
    <t> 09.07.1995 00:35 </t>
  </si>
  <si>
    <t> 0.0555 </t>
  </si>
  <si>
    <t>2449907.5269 </t>
  </si>
  <si>
    <t> 09.07.1995 00:38 </t>
  </si>
  <si>
    <t> 0.0575 </t>
  </si>
  <si>
    <t>2449927.2509 </t>
  </si>
  <si>
    <t> 28.07.1995 18:01 </t>
  </si>
  <si>
    <t> 0.0430 </t>
  </si>
  <si>
    <t> Edalari&amp;Atighi </t>
  </si>
  <si>
    <t> ASS 253.111 </t>
  </si>
  <si>
    <t>2449927.2583 </t>
  </si>
  <si>
    <t> 28.07.1995 18:11 </t>
  </si>
  <si>
    <t> 0.0504 </t>
  </si>
  <si>
    <t>2449927.2621 </t>
  </si>
  <si>
    <t> 28.07.1995 18:17 </t>
  </si>
  <si>
    <t> 0.0542 </t>
  </si>
  <si>
    <t>2449945.5364 </t>
  </si>
  <si>
    <t> 16.08.1995 00:52 </t>
  </si>
  <si>
    <t> 0.0256 </t>
  </si>
  <si>
    <t>2449945.5532 </t>
  </si>
  <si>
    <t> 16.08.1995 01:16 </t>
  </si>
  <si>
    <t> 0.0424 </t>
  </si>
  <si>
    <t>2449945.5643 </t>
  </si>
  <si>
    <t> 16.08.1995 01:32 </t>
  </si>
  <si>
    <t> 0.0535 </t>
  </si>
  <si>
    <t>2449990.430 </t>
  </si>
  <si>
    <t> 29.09.1995 22:19 </t>
  </si>
  <si>
    <t> 0.059 </t>
  </si>
  <si>
    <t> M.Martignoni </t>
  </si>
  <si>
    <t> BBS 113 </t>
  </si>
  <si>
    <t>2450021.267 </t>
  </si>
  <si>
    <t> 30.10.1995 18:24 </t>
  </si>
  <si>
    <t> 0.032 </t>
  </si>
  <si>
    <t>BAVM 101 </t>
  </si>
  <si>
    <t>2450285.427 </t>
  </si>
  <si>
    <t> 20.07.1996 22:14 </t>
  </si>
  <si>
    <t> M.Vukasovic </t>
  </si>
  <si>
    <t> IAPP 67.11 </t>
  </si>
  <si>
    <t>2450285.428 </t>
  </si>
  <si>
    <t> 20.07.1996 22:16 </t>
  </si>
  <si>
    <t> 0.056 </t>
  </si>
  <si>
    <t>2450397.399 </t>
  </si>
  <si>
    <t> 09.11.1996 21:34 </t>
  </si>
  <si>
    <t>BAVM 102 </t>
  </si>
  <si>
    <t>2450400.9891 </t>
  </si>
  <si>
    <t> 13.11.1996 11:44 </t>
  </si>
  <si>
    <t> 0.0571 </t>
  </si>
  <si>
    <t> Kyu-Dong Oh et al. </t>
  </si>
  <si>
    <t> ASS 271.303 </t>
  </si>
  <si>
    <t>2450409.9578 </t>
  </si>
  <si>
    <t> 22.11.1996 10:59 </t>
  </si>
  <si>
    <t>2450428.9822 </t>
  </si>
  <si>
    <t> 11.12.1996 11:34 </t>
  </si>
  <si>
    <t> 0.0574 </t>
  </si>
  <si>
    <t>2450670.5090 </t>
  </si>
  <si>
    <t> 10.08.1997 00:12 </t>
  </si>
  <si>
    <t> 0.0567 </t>
  </si>
  <si>
    <t> W.Ogloza </t>
  </si>
  <si>
    <t>IBVS 4534 </t>
  </si>
  <si>
    <t>2450673.3822 </t>
  </si>
  <si>
    <t> 12.08.1997 21:10 </t>
  </si>
  <si>
    <t> 0.0589 </t>
  </si>
  <si>
    <t>BAVM 111 </t>
  </si>
  <si>
    <t>2451385.4029 </t>
  </si>
  <si>
    <t> 25.07.1999 21:40 </t>
  </si>
  <si>
    <t> 0.0578 </t>
  </si>
  <si>
    <t>BAVM 132 </t>
  </si>
  <si>
    <t>2451385.4060 </t>
  </si>
  <si>
    <t> 25.07.1999 21:44 </t>
  </si>
  <si>
    <t> 0.0609 </t>
  </si>
  <si>
    <t>2451806.3726 </t>
  </si>
  <si>
    <t> 18.09.2000 20:56 </t>
  </si>
  <si>
    <t> 0.0591 </t>
  </si>
  <si>
    <t>BAVM 152 </t>
  </si>
  <si>
    <t>2452144.4417 </t>
  </si>
  <si>
    <t> 22.08.2001 22:36 </t>
  </si>
  <si>
    <t> 0.0614 </t>
  </si>
  <si>
    <t>2452185.357 </t>
  </si>
  <si>
    <t> 02.10.2001 20:34 </t>
  </si>
  <si>
    <t> R.Meyer </t>
  </si>
  <si>
    <t>BAVM 154 </t>
  </si>
  <si>
    <t>2453198.4772 </t>
  </si>
  <si>
    <t> 11.07.2004 23:27 </t>
  </si>
  <si>
    <t> 0.0607 </t>
  </si>
  <si>
    <t> B.Albayrak et al. </t>
  </si>
  <si>
    <t>IBVS 5649 </t>
  </si>
  <si>
    <t>2453253.3879 </t>
  </si>
  <si>
    <t> 04.09.2004 21:18 </t>
  </si>
  <si>
    <t> 0.0625 </t>
  </si>
  <si>
    <t>2453266.30876 </t>
  </si>
  <si>
    <t> 17.09.2004 19:24 </t>
  </si>
  <si>
    <t> 0.06361 </t>
  </si>
  <si>
    <t>C </t>
  </si>
  <si>
    <t>R</t>
  </si>
  <si>
    <t> R.Ehrenberger </t>
  </si>
  <si>
    <t>OEJV 0074 </t>
  </si>
  <si>
    <t>2453271.3315 </t>
  </si>
  <si>
    <t> 22.09.2004 19:57 </t>
  </si>
  <si>
    <t> 0.0620 </t>
  </si>
  <si>
    <t>2453284.2532 </t>
  </si>
  <si>
    <t> 05.10.2004 18:04 </t>
  </si>
  <si>
    <t> 0.0640 </t>
  </si>
  <si>
    <t>2453590.3825 </t>
  </si>
  <si>
    <t> 07.08.2005 21:10 </t>
  </si>
  <si>
    <t> 0.0670 </t>
  </si>
  <si>
    <t> H.V. Senavci et al. </t>
  </si>
  <si>
    <t>IBVS 5754 </t>
  </si>
  <si>
    <t>2453622.32286 </t>
  </si>
  <si>
    <t> 08.09.2005 19:44 </t>
  </si>
  <si>
    <t> 0.06686 </t>
  </si>
  <si>
    <t>2453650.3114 </t>
  </si>
  <si>
    <t> 06.10.2005 19:28 </t>
  </si>
  <si>
    <t> 0.0626 </t>
  </si>
  <si>
    <t>m</t>
  </si>
  <si>
    <t> S. Parimucha et al. </t>
  </si>
  <si>
    <t>IBVS 5777 </t>
  </si>
  <si>
    <t>2453927.36813 </t>
  </si>
  <si>
    <t> 10.07.2006 20:50 </t>
  </si>
  <si>
    <t> 0.06250 </t>
  </si>
  <si>
    <t>2453957.1577 </t>
  </si>
  <si>
    <t> 09.08.2006 15:47 </t>
  </si>
  <si>
    <t> 0.0649 </t>
  </si>
  <si>
    <t> K. Nagai et al. </t>
  </si>
  <si>
    <t>VSB 45 </t>
  </si>
  <si>
    <t>2454001.30025 </t>
  </si>
  <si>
    <t> 22.09.2006 19:12 </t>
  </si>
  <si>
    <t> 0.06495 </t>
  </si>
  <si>
    <t>2454023.5496 </t>
  </si>
  <si>
    <t> 15.10.2006 01:11 </t>
  </si>
  <si>
    <t> 0.0636 </t>
  </si>
  <si>
    <t> V.Petriew </t>
  </si>
  <si>
    <t> JAAVSO 41;122 </t>
  </si>
  <si>
    <t>2454634.3658 </t>
  </si>
  <si>
    <t> 16.06.2008 20:46 </t>
  </si>
  <si>
    <t> 0.0628 </t>
  </si>
  <si>
    <t> G.Karagöz &amp; S.Eryilmaz </t>
  </si>
  <si>
    <t>IBVS 5887 </t>
  </si>
  <si>
    <t>2454640.4689 </t>
  </si>
  <si>
    <t> 22.06.2008 23:15 </t>
  </si>
  <si>
    <t> L.Çelik &amp; M.Pinarer </t>
  </si>
  <si>
    <t>2454653.3903 </t>
  </si>
  <si>
    <t> 05.07.2008 21:22 </t>
  </si>
  <si>
    <t> 0.0666 </t>
  </si>
  <si>
    <t> A.Bingöl &amp; C.Kiliç </t>
  </si>
  <si>
    <t>2454667.3843 </t>
  </si>
  <si>
    <t> 19.07.2008 21:13 </t>
  </si>
  <si>
    <t> 0.0642 </t>
  </si>
  <si>
    <t> L.Kalkan &amp; Z.Terzioglu </t>
  </si>
  <si>
    <t>2454677.4322 </t>
  </si>
  <si>
    <t> 29.07.2008 22:22 </t>
  </si>
  <si>
    <t> 0.0634 </t>
  </si>
  <si>
    <t> S.Saydam &amp; Y.Çetni </t>
  </si>
  <si>
    <t>2454692.5060 </t>
  </si>
  <si>
    <t> 14.08.2008 00:08 </t>
  </si>
  <si>
    <t> 0.0641 </t>
  </si>
  <si>
    <t> H.Karaca &amp; Ö.Taspinar </t>
  </si>
  <si>
    <t>2454700.4003 </t>
  </si>
  <si>
    <t> 21.08.2008 21:36 </t>
  </si>
  <si>
    <t> 0.0630 </t>
  </si>
  <si>
    <t> Ö.Bastürk &amp; C.Tezcan </t>
  </si>
  <si>
    <t>2454705.4257 </t>
  </si>
  <si>
    <t> 26.08.2008 22:13 </t>
  </si>
  <si>
    <t> M.Yilmaz &amp; H.Bozyel </t>
  </si>
  <si>
    <t>2454710.4500 </t>
  </si>
  <si>
    <t> 31.08.2008 22:48 </t>
  </si>
  <si>
    <t> N.Alan &amp; M.Yazici </t>
  </si>
  <si>
    <t>2454715.475 </t>
  </si>
  <si>
    <t> 05.09.2008 23:24 </t>
  </si>
  <si>
    <t>ns</t>
  </si>
  <si>
    <t> G.Marino et al. </t>
  </si>
  <si>
    <t>IBVS 5917 </t>
  </si>
  <si>
    <t>2455071.4840 </t>
  </si>
  <si>
    <t> 27.08.2009 23:36 </t>
  </si>
  <si>
    <t> N.Erkan et al. </t>
  </si>
  <si>
    <t>IBVS 5924 </t>
  </si>
  <si>
    <t>2455366.8495 </t>
  </si>
  <si>
    <t> 19.06.2010 08:23 </t>
  </si>
  <si>
    <t> 0.0685 </t>
  </si>
  <si>
    <t>IBVS 5945 </t>
  </si>
  <si>
    <t>2455833.3929 </t>
  </si>
  <si>
    <t> 28.09.2011 21:25 </t>
  </si>
  <si>
    <t> 0.0655 </t>
  </si>
  <si>
    <t> P.Frank </t>
  </si>
  <si>
    <t>BAVM 228 </t>
  </si>
  <si>
    <t>2455837.33973 </t>
  </si>
  <si>
    <t> 02.10.2011 20:09 </t>
  </si>
  <si>
    <t> 0.06458 </t>
  </si>
  <si>
    <t> S.Francesco </t>
  </si>
  <si>
    <t>OEJV 0160 </t>
  </si>
  <si>
    <t>2456158.5469 </t>
  </si>
  <si>
    <t> 19.08.2012 01:07 </t>
  </si>
  <si>
    <t> 0.0724 </t>
  </si>
  <si>
    <t>-I</t>
  </si>
  <si>
    <t>BAVM 231 </t>
  </si>
  <si>
    <t>2456188.3273 </t>
  </si>
  <si>
    <t> 17.09.2012 19:51 </t>
  </si>
  <si>
    <t>31010</t>
  </si>
  <si>
    <t> 0.0656 </t>
  </si>
  <si>
    <t>2456494.4538 </t>
  </si>
  <si>
    <t> 20.07.2013 22:53 </t>
  </si>
  <si>
    <t>31436.5</t>
  </si>
  <si>
    <t> 0.0659 </t>
  </si>
  <si>
    <t>BAVM 234 </t>
  </si>
  <si>
    <t>2456821.3933 </t>
  </si>
  <si>
    <t> 12.06.2014 21:26 </t>
  </si>
  <si>
    <t>31892</t>
  </si>
  <si>
    <t>BAVM 238 </t>
  </si>
  <si>
    <t>2456822.4724 </t>
  </si>
  <si>
    <t> 13.06.2014 23:20 </t>
  </si>
  <si>
    <t>31893.5</t>
  </si>
  <si>
    <t> 0.0664 </t>
  </si>
  <si>
    <t>2456950.5920 </t>
  </si>
  <si>
    <t> 20.10.2014 02:12 </t>
  </si>
  <si>
    <t>32072</t>
  </si>
  <si>
    <t> 0.0652 </t>
  </si>
  <si>
    <t> JAAVSO 43-1 </t>
  </si>
  <si>
    <t>2457178.4835 </t>
  </si>
  <si>
    <t> 04.06.2015 23:36 </t>
  </si>
  <si>
    <t>32389.5</t>
  </si>
  <si>
    <t> 0.0667 </t>
  </si>
  <si>
    <t>BAVM 241 (=IBVS 6157) </t>
  </si>
  <si>
    <t>RHN 2018</t>
  </si>
  <si>
    <t>RHN 2018 (B)</t>
  </si>
  <si>
    <t>RHN 2018 (V)</t>
  </si>
  <si>
    <t>RHN 2018 (I)</t>
  </si>
  <si>
    <t>JAVSO 43, 77</t>
  </si>
  <si>
    <t>JAVSO..45..121</t>
  </si>
  <si>
    <t>OEJV 0203</t>
  </si>
  <si>
    <t>IBVS, 63, 6262</t>
  </si>
  <si>
    <t>JBAV, 55</t>
  </si>
  <si>
    <t>JBAV, 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</si>
</sst>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_);\(&quot;$&quot;#,##0\)"/>
    <numFmt numFmtId="165" formatCode="0.0000"/>
    <numFmt numFmtId="166" formatCode="0.00000"/>
  </numFmts>
  <fonts count="42">
    <font>
      <sz val="10"/>
      <name val="Arial"/>
    </font>
    <font>
      <b/>
      <sz val="18"/>
      <name val="Arial"/>
    </font>
    <font>
      <b/>
      <sz val="12"/>
      <name val="Arial"/>
    </font>
    <font>
      <sz val="16"/>
      <name val="Arial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color indexed="20"/>
      <name val="Arial"/>
      <family val="2"/>
    </font>
    <font>
      <sz val="10"/>
      <color indexed="12"/>
      <name val="Arial"/>
      <family val="2"/>
    </font>
    <font>
      <sz val="10"/>
      <color indexed="14"/>
      <name val="Arial"/>
      <family val="2"/>
    </font>
    <font>
      <b/>
      <sz val="10"/>
      <color indexed="14"/>
      <name val="Arial"/>
      <family val="2"/>
    </font>
    <font>
      <b/>
      <sz val="12"/>
      <color indexed="8"/>
      <name val="Arial"/>
      <family val="2"/>
    </font>
    <font>
      <u/>
      <sz val="10"/>
      <color indexed="12"/>
      <name val="Arial"/>
      <family val="2"/>
    </font>
    <font>
      <sz val="9"/>
      <color indexed="8"/>
      <name val="CourierNewPSMT"/>
    </font>
    <font>
      <sz val="10"/>
      <color indexed="16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sz val="12"/>
      <color indexed="10"/>
      <name val="Arial"/>
      <family val="2"/>
    </font>
    <font>
      <sz val="10"/>
      <color indexed="17"/>
      <name val="Arial"/>
      <family val="2"/>
    </font>
    <font>
      <sz val="10"/>
      <name val="Arial"/>
      <family val="2"/>
    </font>
    <font>
      <b/>
      <sz val="10"/>
      <color indexed="30"/>
      <name val="Arial"/>
      <family val="2"/>
    </font>
    <font>
      <b/>
      <sz val="10"/>
      <color indexed="8"/>
      <name val="Arial"/>
      <family val="2"/>
    </font>
    <font>
      <sz val="10"/>
      <color rgb="FF00B05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8"/>
      </top>
      <bottom/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/>
      <right/>
      <top/>
      <bottom style="medium">
        <color indexed="64"/>
      </bottom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48">
    <xf numFmtId="0" fontId="0" fillId="0" borderId="0">
      <alignment vertical="top"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3" borderId="0" applyNumberFormat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3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28" fillId="0" borderId="0" applyNumberFormat="0" applyFill="0" applyBorder="0" applyAlignment="0" applyProtection="0"/>
    <xf numFmtId="2" fontId="38" fillId="0" borderId="0" applyFont="0" applyFill="0" applyBorder="0" applyAlignment="0" applyProtection="0"/>
    <xf numFmtId="0" fontId="29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31" fillId="7" borderId="1" applyNumberFormat="0" applyAlignment="0" applyProtection="0"/>
    <xf numFmtId="0" fontId="32" fillId="0" borderId="4" applyNumberFormat="0" applyFill="0" applyAlignment="0" applyProtection="0"/>
    <xf numFmtId="0" fontId="33" fillId="22" borderId="0" applyNumberFormat="0" applyBorder="0" applyAlignment="0" applyProtection="0"/>
    <xf numFmtId="0" fontId="9" fillId="0" borderId="0"/>
    <xf numFmtId="0" fontId="9" fillId="23" borderId="5" applyNumberFormat="0" applyFont="0" applyAlignment="0" applyProtection="0"/>
    <xf numFmtId="0" fontId="34" fillId="20" borderId="6" applyNumberFormat="0" applyAlignment="0" applyProtection="0"/>
    <xf numFmtId="0" fontId="35" fillId="0" borderId="0" applyNumberFormat="0" applyFill="0" applyBorder="0" applyAlignment="0" applyProtection="0"/>
    <xf numFmtId="0" fontId="38" fillId="0" borderId="7" applyNumberFormat="0" applyFont="0" applyFill="0" applyAlignment="0" applyProtection="0"/>
    <xf numFmtId="0" fontId="36" fillId="0" borderId="0" applyNumberFormat="0" applyFill="0" applyBorder="0" applyAlignment="0" applyProtection="0"/>
  </cellStyleXfs>
  <cellXfs count="91">
    <xf numFmtId="0" fontId="0" fillId="0" borderId="0" xfId="0" applyAlignment="1"/>
    <xf numFmtId="0" fontId="3" fillId="0" borderId="0" xfId="0" applyFont="1" applyAlignment="1"/>
    <xf numFmtId="14" fontId="0" fillId="0" borderId="0" xfId="0" applyNumberFormat="1" applyAlignment="1"/>
    <xf numFmtId="0" fontId="0" fillId="0" borderId="8" xfId="0" applyBorder="1" applyAlignment="1"/>
    <xf numFmtId="0" fontId="0" fillId="0" borderId="0" xfId="0" applyAlignment="1">
      <alignment horizontal="center"/>
    </xf>
    <xf numFmtId="0" fontId="0" fillId="0" borderId="9" xfId="0" applyBorder="1" applyAlignment="1">
      <alignment horizontal="center"/>
    </xf>
    <xf numFmtId="0" fontId="6" fillId="0" borderId="0" xfId="0" applyFont="1" applyAlignment="1"/>
    <xf numFmtId="0" fontId="6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5" fillId="0" borderId="5" xfId="0" applyFont="1" applyBorder="1" applyAlignment="1">
      <alignment horizontal="left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0" fillId="0" borderId="10" xfId="0" applyBorder="1" applyAlignment="1">
      <alignment horizontal="left"/>
    </xf>
    <xf numFmtId="0" fontId="0" fillId="0" borderId="9" xfId="0" applyBorder="1" applyAlignment="1">
      <alignment horizontal="left"/>
    </xf>
    <xf numFmtId="0" fontId="10" fillId="0" borderId="0" xfId="0" applyFont="1" applyAlignment="1"/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/>
    </xf>
    <xf numFmtId="0" fontId="11" fillId="0" borderId="0" xfId="0" applyFont="1" applyAlignment="1"/>
    <xf numFmtId="0" fontId="9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3" fillId="0" borderId="0" xfId="0" applyFont="1">
      <alignment vertical="top"/>
    </xf>
    <xf numFmtId="0" fontId="0" fillId="0" borderId="0" xfId="0">
      <alignment vertical="top"/>
    </xf>
    <xf numFmtId="0" fontId="14" fillId="0" borderId="0" xfId="0" applyFont="1">
      <alignment vertical="top"/>
    </xf>
    <xf numFmtId="0" fontId="4" fillId="0" borderId="0" xfId="0" applyFont="1">
      <alignment vertical="top"/>
    </xf>
    <xf numFmtId="0" fontId="11" fillId="0" borderId="0" xfId="0" applyFont="1" applyAlignment="1">
      <alignment horizontal="center"/>
    </xf>
    <xf numFmtId="0" fontId="12" fillId="0" borderId="0" xfId="0" applyFont="1">
      <alignment vertical="top"/>
    </xf>
    <xf numFmtId="0" fontId="8" fillId="0" borderId="0" xfId="0" applyFont="1">
      <alignment vertical="top"/>
    </xf>
    <xf numFmtId="0" fontId="6" fillId="0" borderId="0" xfId="0" applyFont="1">
      <alignment vertical="top"/>
    </xf>
    <xf numFmtId="0" fontId="8" fillId="0" borderId="0" xfId="0" applyFont="1" applyAlignment="1">
      <alignment horizontal="center"/>
    </xf>
    <xf numFmtId="22" fontId="11" fillId="0" borderId="0" xfId="0" applyNumberFormat="1" applyFont="1">
      <alignment vertical="top"/>
    </xf>
    <xf numFmtId="0" fontId="0" fillId="0" borderId="10" xfId="0" applyBorder="1">
      <alignment vertical="top"/>
    </xf>
    <xf numFmtId="0" fontId="0" fillId="0" borderId="8" xfId="0" applyBorder="1">
      <alignment vertical="top"/>
    </xf>
    <xf numFmtId="0" fontId="11" fillId="0" borderId="0" xfId="0" applyFont="1">
      <alignment vertical="top"/>
    </xf>
    <xf numFmtId="0" fontId="11" fillId="0" borderId="0" xfId="0" applyFont="1" applyAlignment="1">
      <alignment horizontal="left" vertical="top"/>
    </xf>
    <xf numFmtId="0" fontId="15" fillId="0" borderId="0" xfId="0" applyFont="1">
      <alignment vertical="top"/>
    </xf>
    <xf numFmtId="0" fontId="14" fillId="0" borderId="0" xfId="0" applyFont="1" applyAlignment="1">
      <alignment horizontal="left"/>
    </xf>
    <xf numFmtId="0" fontId="16" fillId="0" borderId="0" xfId="0" applyFont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/>
    </xf>
    <xf numFmtId="0" fontId="10" fillId="0" borderId="0" xfId="0" applyFont="1">
      <alignment vertical="top"/>
    </xf>
    <xf numFmtId="0" fontId="10" fillId="0" borderId="0" xfId="0" applyFont="1" applyAlignment="1">
      <alignment horizontal="center" vertical="center"/>
    </xf>
    <xf numFmtId="0" fontId="17" fillId="0" borderId="0" xfId="0" applyFont="1" applyAlignment="1"/>
    <xf numFmtId="0" fontId="18" fillId="0" borderId="9" xfId="0" applyFont="1" applyBorder="1" applyAlignment="1">
      <alignment horizontal="center"/>
    </xf>
    <xf numFmtId="0" fontId="10" fillId="0" borderId="0" xfId="0" applyFont="1" applyAlignment="1">
      <alignment wrapText="1"/>
    </xf>
    <xf numFmtId="0" fontId="19" fillId="0" borderId="0" xfId="0" applyFont="1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Border="1">
      <alignment vertical="top"/>
    </xf>
    <xf numFmtId="0" fontId="0" fillId="0" borderId="13" xfId="0" applyBorder="1" applyAlignment="1">
      <alignment horizontal="center"/>
    </xf>
    <xf numFmtId="0" fontId="0" fillId="0" borderId="14" xfId="0" applyBorder="1">
      <alignment vertical="top"/>
    </xf>
    <xf numFmtId="0" fontId="20" fillId="0" borderId="0" xfId="38" applyAlignment="1" applyProtection="1">
      <alignment horizontal="left"/>
    </xf>
    <xf numFmtId="0" fontId="0" fillId="0" borderId="15" xfId="0" applyBorder="1" applyAlignment="1">
      <alignment horizontal="center"/>
    </xf>
    <xf numFmtId="0" fontId="0" fillId="0" borderId="16" xfId="0" applyBorder="1">
      <alignment vertical="top"/>
    </xf>
    <xf numFmtId="0" fontId="0" fillId="0" borderId="0" xfId="0" quotePrefix="1">
      <alignment vertical="top"/>
    </xf>
    <xf numFmtId="0" fontId="5" fillId="24" borderId="17" xfId="0" applyFont="1" applyFill="1" applyBorder="1" applyAlignment="1">
      <alignment horizontal="left" vertical="top" wrapText="1" indent="1"/>
    </xf>
    <xf numFmtId="0" fontId="5" fillId="24" borderId="17" xfId="0" applyFont="1" applyFill="1" applyBorder="1" applyAlignment="1">
      <alignment horizontal="center" vertical="top" wrapText="1"/>
    </xf>
    <xf numFmtId="0" fontId="5" fillId="24" borderId="17" xfId="0" applyFont="1" applyFill="1" applyBorder="1" applyAlignment="1">
      <alignment horizontal="right" vertical="top" wrapText="1"/>
    </xf>
    <xf numFmtId="0" fontId="20" fillId="24" borderId="17" xfId="38" applyFill="1" applyBorder="1" applyAlignment="1" applyProtection="1">
      <alignment horizontal="right" vertical="top" wrapText="1"/>
    </xf>
    <xf numFmtId="0" fontId="21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6" fillId="0" borderId="0" xfId="0" applyFont="1" applyAlignment="1">
      <alignment horizontal="center"/>
    </xf>
    <xf numFmtId="0" fontId="22" fillId="0" borderId="0" xfId="0" applyFont="1" applyAlignment="1"/>
    <xf numFmtId="0" fontId="22" fillId="0" borderId="0" xfId="0" applyFont="1" applyAlignment="1">
      <alignment horizontal="left"/>
    </xf>
    <xf numFmtId="0" fontId="22" fillId="0" borderId="0" xfId="0" applyFont="1" applyAlignment="1">
      <alignment horizontal="center"/>
    </xf>
    <xf numFmtId="0" fontId="37" fillId="0" borderId="0" xfId="42" applyFont="1" applyAlignment="1">
      <alignment horizontal="left"/>
    </xf>
    <xf numFmtId="0" fontId="39" fillId="0" borderId="0" xfId="0" applyFont="1" applyAlignment="1">
      <alignment horizontal="left" vertical="center"/>
    </xf>
    <xf numFmtId="0" fontId="39" fillId="0" borderId="0" xfId="0" applyFont="1" applyAlignment="1">
      <alignment horizontal="center" vertical="center"/>
    </xf>
    <xf numFmtId="0" fontId="39" fillId="0" borderId="0" xfId="0" applyFont="1" applyAlignment="1">
      <alignment horizontal="left"/>
    </xf>
    <xf numFmtId="0" fontId="8" fillId="0" borderId="0" xfId="42" applyFont="1" applyAlignment="1">
      <alignment horizontal="left"/>
    </xf>
    <xf numFmtId="0" fontId="5" fillId="0" borderId="0" xfId="42" applyFont="1"/>
    <xf numFmtId="0" fontId="5" fillId="0" borderId="0" xfId="42" applyFont="1" applyAlignment="1">
      <alignment horizontal="center"/>
    </xf>
    <xf numFmtId="0" fontId="5" fillId="0" borderId="0" xfId="42" applyFont="1" applyAlignment="1">
      <alignment horizontal="left"/>
    </xf>
    <xf numFmtId="0" fontId="40" fillId="0" borderId="0" xfId="0" applyFont="1" applyAlignment="1">
      <alignment horizontal="left" vertical="center"/>
    </xf>
    <xf numFmtId="0" fontId="40" fillId="0" borderId="0" xfId="0" applyFont="1" applyAlignment="1">
      <alignment horizontal="center" vertical="center"/>
    </xf>
    <xf numFmtId="0" fontId="40" fillId="0" borderId="0" xfId="0" applyFont="1" applyAlignment="1">
      <alignment horizontal="left"/>
    </xf>
    <xf numFmtId="0" fontId="40" fillId="0" borderId="0" xfId="0" applyFont="1" applyAlignment="1"/>
    <xf numFmtId="0" fontId="5" fillId="0" borderId="0" xfId="0" applyFont="1" applyAlignment="1"/>
    <xf numFmtId="165" fontId="5" fillId="0" borderId="0" xfId="0" applyNumberFormat="1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42" applyFont="1" applyAlignment="1">
      <alignment horizontal="left" wrapText="1"/>
    </xf>
    <xf numFmtId="0" fontId="37" fillId="0" borderId="0" xfId="0" applyFont="1">
      <alignment vertical="top"/>
    </xf>
    <xf numFmtId="0" fontId="37" fillId="0" borderId="0" xfId="0" applyFont="1" applyAlignment="1">
      <alignment horizontal="center"/>
    </xf>
    <xf numFmtId="0" fontId="37" fillId="0" borderId="0" xfId="0" applyFont="1" applyAlignment="1">
      <alignment horizontal="left"/>
    </xf>
    <xf numFmtId="0" fontId="41" fillId="0" borderId="0" xfId="0" applyFont="1" applyAlignment="1">
      <alignment vertical="center" wrapText="1"/>
    </xf>
    <xf numFmtId="0" fontId="41" fillId="0" borderId="0" xfId="0" applyFont="1" applyAlignment="1">
      <alignment horizontal="center" vertical="center" wrapText="1"/>
    </xf>
    <xf numFmtId="166" fontId="41" fillId="0" borderId="0" xfId="0" applyNumberFormat="1" applyFont="1" applyAlignment="1">
      <alignment vertical="center" wrapText="1"/>
    </xf>
  </cellXfs>
  <cellStyles count="48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0" xfId="28" xr:uid="{00000000-0005-0000-0000-00001B000000}"/>
    <cellStyle name="Currency0" xfId="29" xr:uid="{00000000-0005-0000-0000-00001C000000}"/>
    <cellStyle name="Date" xfId="30" xr:uid="{00000000-0005-0000-0000-00001D000000}"/>
    <cellStyle name="Explanatory Text" xfId="31" builtinId="53" customBuiltin="1"/>
    <cellStyle name="Fixed" xfId="32" xr:uid="{00000000-0005-0000-0000-00001F000000}"/>
    <cellStyle name="Good" xfId="33" builtinId="26" customBuiltin="1"/>
    <cellStyle name="Heading 1" xfId="34" builtinId="16" customBuiltin="1"/>
    <cellStyle name="Heading 2" xfId="35" builtinId="17" customBuiltin="1"/>
    <cellStyle name="Heading 3" xfId="36" builtinId="18" customBuiltin="1"/>
    <cellStyle name="Heading 4" xfId="37" builtinId="19" customBuiltin="1"/>
    <cellStyle name="Hyperlink" xfId="38" builtinId="8"/>
    <cellStyle name="Input" xfId="39" builtinId="20" customBuiltin="1"/>
    <cellStyle name="Linked Cell" xfId="40" builtinId="24" customBuiltin="1"/>
    <cellStyle name="Neutral" xfId="41" builtinId="28" customBuiltin="1"/>
    <cellStyle name="Normal" xfId="0" builtinId="0"/>
    <cellStyle name="Normal_A_1" xfId="42" xr:uid="{00000000-0005-0000-0000-00002A000000}"/>
    <cellStyle name="Note" xfId="43" builtinId="10" customBuiltin="1"/>
    <cellStyle name="Output" xfId="44" builtinId="21" customBuiltin="1"/>
    <cellStyle name="Title" xfId="45" builtinId="15" customBuiltin="1"/>
    <cellStyle name="Total" xfId="46" builtinId="25" customBuiltin="1"/>
    <cellStyle name="Warning Text" xfId="47" builtinId="11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GO Cyg - O-C Diagr.</a:t>
            </a:r>
          </a:p>
        </c:rich>
      </c:tx>
      <c:layout>
        <c:manualLayout>
          <c:xMode val="edge"/>
          <c:yMode val="edge"/>
          <c:x val="0.37419354838709679"/>
          <c:y val="3.384615384615384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032258064516129"/>
          <c:y val="0.14769252958613219"/>
          <c:w val="0.80967741935483872"/>
          <c:h val="0.65846252773817271"/>
        </c:manualLayout>
      </c:layout>
      <c:scatterChart>
        <c:scatterStyle val="lineMarker"/>
        <c:varyColors val="0"/>
        <c:ser>
          <c:idx val="0"/>
          <c:order val="0"/>
          <c:tx>
            <c:strRef>
              <c:f>Active!$H$20:$H$20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Active!$F$21:$F$976</c:f>
              <c:numCache>
                <c:formatCode>General</c:formatCode>
                <c:ptCount val="956"/>
                <c:pt idx="0">
                  <c:v>-24754</c:v>
                </c:pt>
                <c:pt idx="1">
                  <c:v>-18974</c:v>
                </c:pt>
                <c:pt idx="2">
                  <c:v>-11742</c:v>
                </c:pt>
                <c:pt idx="3">
                  <c:v>-11696</c:v>
                </c:pt>
                <c:pt idx="4">
                  <c:v>-11666</c:v>
                </c:pt>
                <c:pt idx="5">
                  <c:v>-11237</c:v>
                </c:pt>
                <c:pt idx="6">
                  <c:v>-10892</c:v>
                </c:pt>
                <c:pt idx="7">
                  <c:v>-10881</c:v>
                </c:pt>
                <c:pt idx="8">
                  <c:v>-10339</c:v>
                </c:pt>
                <c:pt idx="9">
                  <c:v>-10296</c:v>
                </c:pt>
                <c:pt idx="10">
                  <c:v>-10106.5</c:v>
                </c:pt>
                <c:pt idx="11">
                  <c:v>-10058</c:v>
                </c:pt>
                <c:pt idx="12">
                  <c:v>-9715</c:v>
                </c:pt>
                <c:pt idx="13">
                  <c:v>-9574</c:v>
                </c:pt>
                <c:pt idx="14">
                  <c:v>-9460</c:v>
                </c:pt>
                <c:pt idx="15">
                  <c:v>-9202</c:v>
                </c:pt>
                <c:pt idx="16">
                  <c:v>-9195</c:v>
                </c:pt>
                <c:pt idx="17">
                  <c:v>-9074</c:v>
                </c:pt>
                <c:pt idx="18">
                  <c:v>-8213</c:v>
                </c:pt>
                <c:pt idx="19">
                  <c:v>-7707</c:v>
                </c:pt>
                <c:pt idx="20">
                  <c:v>-7679</c:v>
                </c:pt>
                <c:pt idx="21">
                  <c:v>-7151</c:v>
                </c:pt>
                <c:pt idx="22">
                  <c:v>-7137</c:v>
                </c:pt>
                <c:pt idx="23">
                  <c:v>-7115</c:v>
                </c:pt>
                <c:pt idx="24">
                  <c:v>-7094</c:v>
                </c:pt>
                <c:pt idx="25">
                  <c:v>-6806</c:v>
                </c:pt>
                <c:pt idx="26">
                  <c:v>-1141</c:v>
                </c:pt>
                <c:pt idx="27">
                  <c:v>-724</c:v>
                </c:pt>
                <c:pt idx="28">
                  <c:v>-622</c:v>
                </c:pt>
                <c:pt idx="29">
                  <c:v>-622</c:v>
                </c:pt>
                <c:pt idx="30">
                  <c:v>-604</c:v>
                </c:pt>
                <c:pt idx="31">
                  <c:v>-604</c:v>
                </c:pt>
                <c:pt idx="32">
                  <c:v>-544</c:v>
                </c:pt>
                <c:pt idx="33">
                  <c:v>-96</c:v>
                </c:pt>
                <c:pt idx="34">
                  <c:v>0</c:v>
                </c:pt>
                <c:pt idx="35">
                  <c:v>0</c:v>
                </c:pt>
                <c:pt idx="36">
                  <c:v>528</c:v>
                </c:pt>
                <c:pt idx="37">
                  <c:v>528</c:v>
                </c:pt>
                <c:pt idx="38">
                  <c:v>817</c:v>
                </c:pt>
                <c:pt idx="39">
                  <c:v>942</c:v>
                </c:pt>
                <c:pt idx="40">
                  <c:v>942</c:v>
                </c:pt>
                <c:pt idx="41">
                  <c:v>1384</c:v>
                </c:pt>
                <c:pt idx="42">
                  <c:v>3973.5</c:v>
                </c:pt>
                <c:pt idx="43">
                  <c:v>4425</c:v>
                </c:pt>
                <c:pt idx="44">
                  <c:v>4425</c:v>
                </c:pt>
                <c:pt idx="45">
                  <c:v>4482</c:v>
                </c:pt>
                <c:pt idx="46">
                  <c:v>4482</c:v>
                </c:pt>
                <c:pt idx="47">
                  <c:v>4540.5</c:v>
                </c:pt>
                <c:pt idx="48">
                  <c:v>5506</c:v>
                </c:pt>
                <c:pt idx="49">
                  <c:v>5513</c:v>
                </c:pt>
                <c:pt idx="50">
                  <c:v>5514.5</c:v>
                </c:pt>
                <c:pt idx="51">
                  <c:v>5545</c:v>
                </c:pt>
                <c:pt idx="52">
                  <c:v>6008</c:v>
                </c:pt>
                <c:pt idx="53">
                  <c:v>6033</c:v>
                </c:pt>
                <c:pt idx="54">
                  <c:v>6044</c:v>
                </c:pt>
                <c:pt idx="55">
                  <c:v>6491</c:v>
                </c:pt>
                <c:pt idx="56">
                  <c:v>7104</c:v>
                </c:pt>
                <c:pt idx="57">
                  <c:v>8118.5</c:v>
                </c:pt>
                <c:pt idx="58">
                  <c:v>9467</c:v>
                </c:pt>
                <c:pt idx="59">
                  <c:v>10602.5</c:v>
                </c:pt>
                <c:pt idx="60">
                  <c:v>10606.5</c:v>
                </c:pt>
                <c:pt idx="61">
                  <c:v>10679</c:v>
                </c:pt>
                <c:pt idx="62">
                  <c:v>10697</c:v>
                </c:pt>
                <c:pt idx="63">
                  <c:v>11097</c:v>
                </c:pt>
                <c:pt idx="64">
                  <c:v>11536</c:v>
                </c:pt>
                <c:pt idx="65">
                  <c:v>12238</c:v>
                </c:pt>
                <c:pt idx="66">
                  <c:v>13138</c:v>
                </c:pt>
                <c:pt idx="67">
                  <c:v>13241</c:v>
                </c:pt>
                <c:pt idx="68">
                  <c:v>13666</c:v>
                </c:pt>
                <c:pt idx="69">
                  <c:v>13680</c:v>
                </c:pt>
                <c:pt idx="70">
                  <c:v>13698</c:v>
                </c:pt>
                <c:pt idx="71">
                  <c:v>13705</c:v>
                </c:pt>
                <c:pt idx="72">
                  <c:v>13744.5</c:v>
                </c:pt>
                <c:pt idx="73">
                  <c:v>13782</c:v>
                </c:pt>
                <c:pt idx="74">
                  <c:v>14144</c:v>
                </c:pt>
                <c:pt idx="75">
                  <c:v>14155</c:v>
                </c:pt>
                <c:pt idx="76">
                  <c:v>14261</c:v>
                </c:pt>
                <c:pt idx="77">
                  <c:v>15813</c:v>
                </c:pt>
                <c:pt idx="78">
                  <c:v>15813</c:v>
                </c:pt>
                <c:pt idx="79">
                  <c:v>16174</c:v>
                </c:pt>
                <c:pt idx="80">
                  <c:v>16629.5</c:v>
                </c:pt>
                <c:pt idx="81">
                  <c:v>16640.5</c:v>
                </c:pt>
                <c:pt idx="82">
                  <c:v>16752</c:v>
                </c:pt>
                <c:pt idx="83">
                  <c:v>16777</c:v>
                </c:pt>
                <c:pt idx="84">
                  <c:v>16777</c:v>
                </c:pt>
                <c:pt idx="85">
                  <c:v>16791</c:v>
                </c:pt>
                <c:pt idx="86">
                  <c:v>17184</c:v>
                </c:pt>
                <c:pt idx="87">
                  <c:v>17269</c:v>
                </c:pt>
                <c:pt idx="88">
                  <c:v>17271.5</c:v>
                </c:pt>
                <c:pt idx="89">
                  <c:v>17273</c:v>
                </c:pt>
                <c:pt idx="90">
                  <c:v>17274.5</c:v>
                </c:pt>
                <c:pt idx="91">
                  <c:v>17305</c:v>
                </c:pt>
                <c:pt idx="92">
                  <c:v>17648</c:v>
                </c:pt>
                <c:pt idx="93">
                  <c:v>17798.5</c:v>
                </c:pt>
                <c:pt idx="94">
                  <c:v>17808</c:v>
                </c:pt>
                <c:pt idx="95">
                  <c:v>17841</c:v>
                </c:pt>
                <c:pt idx="96">
                  <c:v>17841.5</c:v>
                </c:pt>
                <c:pt idx="97">
                  <c:v>17886</c:v>
                </c:pt>
                <c:pt idx="98">
                  <c:v>18329</c:v>
                </c:pt>
                <c:pt idx="99">
                  <c:v>18351</c:v>
                </c:pt>
                <c:pt idx="100">
                  <c:v>18351.5</c:v>
                </c:pt>
                <c:pt idx="101">
                  <c:v>18732</c:v>
                </c:pt>
                <c:pt idx="102">
                  <c:v>18736</c:v>
                </c:pt>
                <c:pt idx="103">
                  <c:v>18739</c:v>
                </c:pt>
                <c:pt idx="104">
                  <c:v>18750</c:v>
                </c:pt>
                <c:pt idx="105">
                  <c:v>18782</c:v>
                </c:pt>
                <c:pt idx="106">
                  <c:v>18839</c:v>
                </c:pt>
                <c:pt idx="107">
                  <c:v>18864</c:v>
                </c:pt>
                <c:pt idx="108">
                  <c:v>18870.5</c:v>
                </c:pt>
                <c:pt idx="109">
                  <c:v>18871</c:v>
                </c:pt>
                <c:pt idx="110">
                  <c:v>19271</c:v>
                </c:pt>
                <c:pt idx="111">
                  <c:v>19326.5</c:v>
                </c:pt>
                <c:pt idx="112">
                  <c:v>19372</c:v>
                </c:pt>
                <c:pt idx="113">
                  <c:v>19625</c:v>
                </c:pt>
                <c:pt idx="114">
                  <c:v>19625</c:v>
                </c:pt>
                <c:pt idx="115">
                  <c:v>19662.5</c:v>
                </c:pt>
                <c:pt idx="116">
                  <c:v>19662.5</c:v>
                </c:pt>
                <c:pt idx="117">
                  <c:v>19735</c:v>
                </c:pt>
                <c:pt idx="118">
                  <c:v>19806</c:v>
                </c:pt>
                <c:pt idx="119">
                  <c:v>19847.5</c:v>
                </c:pt>
                <c:pt idx="120">
                  <c:v>19849</c:v>
                </c:pt>
                <c:pt idx="121">
                  <c:v>19849</c:v>
                </c:pt>
                <c:pt idx="122">
                  <c:v>19849</c:v>
                </c:pt>
                <c:pt idx="123">
                  <c:v>19849</c:v>
                </c:pt>
                <c:pt idx="124">
                  <c:v>19853</c:v>
                </c:pt>
                <c:pt idx="125">
                  <c:v>19873</c:v>
                </c:pt>
                <c:pt idx="126">
                  <c:v>19888</c:v>
                </c:pt>
                <c:pt idx="127">
                  <c:v>19889</c:v>
                </c:pt>
                <c:pt idx="128">
                  <c:v>20228</c:v>
                </c:pt>
                <c:pt idx="129">
                  <c:v>20242</c:v>
                </c:pt>
                <c:pt idx="130">
                  <c:v>20243.5</c:v>
                </c:pt>
                <c:pt idx="131">
                  <c:v>20243.5</c:v>
                </c:pt>
                <c:pt idx="132">
                  <c:v>20263</c:v>
                </c:pt>
                <c:pt idx="133">
                  <c:v>20264.5</c:v>
                </c:pt>
                <c:pt idx="134">
                  <c:v>20270</c:v>
                </c:pt>
                <c:pt idx="135">
                  <c:v>20277</c:v>
                </c:pt>
                <c:pt idx="136">
                  <c:v>20277</c:v>
                </c:pt>
                <c:pt idx="137">
                  <c:v>20293.5</c:v>
                </c:pt>
                <c:pt idx="138">
                  <c:v>20307</c:v>
                </c:pt>
                <c:pt idx="139">
                  <c:v>20332.5</c:v>
                </c:pt>
                <c:pt idx="140">
                  <c:v>20346.5</c:v>
                </c:pt>
                <c:pt idx="141">
                  <c:v>20373</c:v>
                </c:pt>
                <c:pt idx="142">
                  <c:v>20373</c:v>
                </c:pt>
                <c:pt idx="143">
                  <c:v>20416</c:v>
                </c:pt>
                <c:pt idx="144">
                  <c:v>20772</c:v>
                </c:pt>
                <c:pt idx="145">
                  <c:v>20778.5</c:v>
                </c:pt>
                <c:pt idx="146">
                  <c:v>20778.5</c:v>
                </c:pt>
                <c:pt idx="147">
                  <c:v>20795</c:v>
                </c:pt>
                <c:pt idx="148">
                  <c:v>20795</c:v>
                </c:pt>
                <c:pt idx="149">
                  <c:v>20804</c:v>
                </c:pt>
                <c:pt idx="150">
                  <c:v>20905</c:v>
                </c:pt>
                <c:pt idx="151">
                  <c:v>21329</c:v>
                </c:pt>
                <c:pt idx="152">
                  <c:v>21364</c:v>
                </c:pt>
                <c:pt idx="153">
                  <c:v>21368</c:v>
                </c:pt>
                <c:pt idx="154">
                  <c:v>21436</c:v>
                </c:pt>
                <c:pt idx="155">
                  <c:v>21646.5</c:v>
                </c:pt>
                <c:pt idx="156">
                  <c:v>21769</c:v>
                </c:pt>
                <c:pt idx="157">
                  <c:v>21769</c:v>
                </c:pt>
                <c:pt idx="158">
                  <c:v>21770.5</c:v>
                </c:pt>
                <c:pt idx="159">
                  <c:v>21770.5</c:v>
                </c:pt>
                <c:pt idx="160">
                  <c:v>21838.5</c:v>
                </c:pt>
                <c:pt idx="161">
                  <c:v>21838.5</c:v>
                </c:pt>
                <c:pt idx="162">
                  <c:v>21838.5</c:v>
                </c:pt>
                <c:pt idx="163">
                  <c:v>21863.5</c:v>
                </c:pt>
                <c:pt idx="164">
                  <c:v>21863.5</c:v>
                </c:pt>
                <c:pt idx="165">
                  <c:v>21883</c:v>
                </c:pt>
                <c:pt idx="166">
                  <c:v>21897</c:v>
                </c:pt>
                <c:pt idx="167">
                  <c:v>21897</c:v>
                </c:pt>
                <c:pt idx="168">
                  <c:v>21954</c:v>
                </c:pt>
                <c:pt idx="169">
                  <c:v>22259.5</c:v>
                </c:pt>
                <c:pt idx="170">
                  <c:v>22259.5</c:v>
                </c:pt>
                <c:pt idx="171">
                  <c:v>22287</c:v>
                </c:pt>
                <c:pt idx="172">
                  <c:v>22287</c:v>
                </c:pt>
                <c:pt idx="173">
                  <c:v>22287</c:v>
                </c:pt>
                <c:pt idx="174">
                  <c:v>22312.5</c:v>
                </c:pt>
                <c:pt idx="175">
                  <c:v>22312.5</c:v>
                </c:pt>
                <c:pt idx="176">
                  <c:v>22312.5</c:v>
                </c:pt>
                <c:pt idx="177">
                  <c:v>22375</c:v>
                </c:pt>
                <c:pt idx="178">
                  <c:v>22418</c:v>
                </c:pt>
                <c:pt idx="179">
                  <c:v>22786</c:v>
                </c:pt>
                <c:pt idx="180">
                  <c:v>22786</c:v>
                </c:pt>
                <c:pt idx="181">
                  <c:v>22942</c:v>
                </c:pt>
                <c:pt idx="182">
                  <c:v>22947</c:v>
                </c:pt>
                <c:pt idx="183">
                  <c:v>22947</c:v>
                </c:pt>
                <c:pt idx="184">
                  <c:v>22959.5</c:v>
                </c:pt>
                <c:pt idx="185">
                  <c:v>22959.5</c:v>
                </c:pt>
                <c:pt idx="186">
                  <c:v>22986</c:v>
                </c:pt>
                <c:pt idx="187">
                  <c:v>22986</c:v>
                </c:pt>
                <c:pt idx="188">
                  <c:v>23322.5</c:v>
                </c:pt>
                <c:pt idx="189">
                  <c:v>23326.5</c:v>
                </c:pt>
                <c:pt idx="190">
                  <c:v>24318.5</c:v>
                </c:pt>
                <c:pt idx="191">
                  <c:v>24318.5</c:v>
                </c:pt>
                <c:pt idx="192">
                  <c:v>24318.5</c:v>
                </c:pt>
                <c:pt idx="193">
                  <c:v>24905</c:v>
                </c:pt>
                <c:pt idx="194">
                  <c:v>25376</c:v>
                </c:pt>
                <c:pt idx="195">
                  <c:v>25433</c:v>
                </c:pt>
                <c:pt idx="196">
                  <c:v>25897</c:v>
                </c:pt>
                <c:pt idx="197">
                  <c:v>25913.5</c:v>
                </c:pt>
                <c:pt idx="198">
                  <c:v>25945.5</c:v>
                </c:pt>
                <c:pt idx="199">
                  <c:v>25979</c:v>
                </c:pt>
                <c:pt idx="200">
                  <c:v>26408.5</c:v>
                </c:pt>
                <c:pt idx="201">
                  <c:v>26473</c:v>
                </c:pt>
                <c:pt idx="202">
                  <c:v>26844.5</c:v>
                </c:pt>
                <c:pt idx="203">
                  <c:v>26921</c:v>
                </c:pt>
                <c:pt idx="204">
                  <c:v>26939</c:v>
                </c:pt>
                <c:pt idx="205">
                  <c:v>26946</c:v>
                </c:pt>
                <c:pt idx="206">
                  <c:v>26964</c:v>
                </c:pt>
                <c:pt idx="207">
                  <c:v>27190</c:v>
                </c:pt>
                <c:pt idx="208">
                  <c:v>27390.5</c:v>
                </c:pt>
                <c:pt idx="209">
                  <c:v>27390.5</c:v>
                </c:pt>
                <c:pt idx="210">
                  <c:v>27435</c:v>
                </c:pt>
                <c:pt idx="211">
                  <c:v>27474</c:v>
                </c:pt>
                <c:pt idx="212">
                  <c:v>27860</c:v>
                </c:pt>
                <c:pt idx="213">
                  <c:v>27901.5</c:v>
                </c:pt>
                <c:pt idx="214">
                  <c:v>27963</c:v>
                </c:pt>
                <c:pt idx="215">
                  <c:v>27967.5</c:v>
                </c:pt>
                <c:pt idx="216">
                  <c:v>27994</c:v>
                </c:pt>
                <c:pt idx="217">
                  <c:v>28845</c:v>
                </c:pt>
                <c:pt idx="218">
                  <c:v>28853.5</c:v>
                </c:pt>
                <c:pt idx="219">
                  <c:v>28871.5</c:v>
                </c:pt>
                <c:pt idx="220">
                  <c:v>28891</c:v>
                </c:pt>
                <c:pt idx="221">
                  <c:v>28905</c:v>
                </c:pt>
                <c:pt idx="222">
                  <c:v>28926</c:v>
                </c:pt>
                <c:pt idx="223">
                  <c:v>28937</c:v>
                </c:pt>
                <c:pt idx="224">
                  <c:v>28944</c:v>
                </c:pt>
                <c:pt idx="225">
                  <c:v>28951</c:v>
                </c:pt>
                <c:pt idx="226">
                  <c:v>28958</c:v>
                </c:pt>
                <c:pt idx="227">
                  <c:v>29454</c:v>
                </c:pt>
                <c:pt idx="228">
                  <c:v>29865.5</c:v>
                </c:pt>
                <c:pt idx="229">
                  <c:v>30515.5</c:v>
                </c:pt>
                <c:pt idx="230">
                  <c:v>30521</c:v>
                </c:pt>
                <c:pt idx="231">
                  <c:v>30766.5</c:v>
                </c:pt>
                <c:pt idx="232">
                  <c:v>30968.5</c:v>
                </c:pt>
                <c:pt idx="233">
                  <c:v>31010</c:v>
                </c:pt>
                <c:pt idx="234">
                  <c:v>31436.5</c:v>
                </c:pt>
                <c:pt idx="235">
                  <c:v>31892</c:v>
                </c:pt>
                <c:pt idx="236">
                  <c:v>31893.5</c:v>
                </c:pt>
                <c:pt idx="237">
                  <c:v>31938</c:v>
                </c:pt>
                <c:pt idx="238">
                  <c:v>32072</c:v>
                </c:pt>
                <c:pt idx="239">
                  <c:v>32389.5</c:v>
                </c:pt>
                <c:pt idx="240">
                  <c:v>33025</c:v>
                </c:pt>
                <c:pt idx="241">
                  <c:v>33025</c:v>
                </c:pt>
                <c:pt idx="242">
                  <c:v>33408</c:v>
                </c:pt>
                <c:pt idx="243">
                  <c:v>33491.5</c:v>
                </c:pt>
                <c:pt idx="244">
                  <c:v>33596</c:v>
                </c:pt>
                <c:pt idx="245">
                  <c:v>33892</c:v>
                </c:pt>
                <c:pt idx="246">
                  <c:v>33918.5</c:v>
                </c:pt>
                <c:pt idx="247">
                  <c:v>33924</c:v>
                </c:pt>
                <c:pt idx="248">
                  <c:v>33938</c:v>
                </c:pt>
                <c:pt idx="249">
                  <c:v>33938</c:v>
                </c:pt>
                <c:pt idx="250">
                  <c:v>33938</c:v>
                </c:pt>
                <c:pt idx="251">
                  <c:v>33941.5</c:v>
                </c:pt>
                <c:pt idx="252">
                  <c:v>33892</c:v>
                </c:pt>
                <c:pt idx="253">
                  <c:v>33918.5</c:v>
                </c:pt>
                <c:pt idx="254">
                  <c:v>33924</c:v>
                </c:pt>
                <c:pt idx="255">
                  <c:v>33938</c:v>
                </c:pt>
                <c:pt idx="256">
                  <c:v>33943.5</c:v>
                </c:pt>
                <c:pt idx="257">
                  <c:v>35378</c:v>
                </c:pt>
                <c:pt idx="258">
                  <c:v>35456</c:v>
                </c:pt>
              </c:numCache>
            </c:numRef>
          </c:xVal>
          <c:yVal>
            <c:numRef>
              <c:f>Active!$H$21:$H$976</c:f>
              <c:numCache>
                <c:formatCode>General</c:formatCode>
                <c:ptCount val="956"/>
                <c:pt idx="8">
                  <c:v>2.1534980001888471E-2</c:v>
                </c:pt>
                <c:pt idx="12">
                  <c:v>2.4911300002713688E-2</c:v>
                </c:pt>
                <c:pt idx="19">
                  <c:v>1.2160740003309911E-2</c:v>
                </c:pt>
                <c:pt idx="20">
                  <c:v>1.0773779998999089E-2</c:v>
                </c:pt>
                <c:pt idx="21">
                  <c:v>1.1476820000098087E-2</c:v>
                </c:pt>
                <c:pt idx="22">
                  <c:v>1.878334000139148E-2</c:v>
                </c:pt>
                <c:pt idx="23">
                  <c:v>1.2979300001461525E-2</c:v>
                </c:pt>
                <c:pt idx="24">
                  <c:v>1.4939079999749083E-2</c:v>
                </c:pt>
                <c:pt idx="33">
                  <c:v>-1.273279995075427E-3</c:v>
                </c:pt>
                <c:pt idx="34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2A4-42AC-88E2-5726D3348741}"/>
            </c:ext>
          </c:extLst>
        </c:ser>
        <c:ser>
          <c:idx val="1"/>
          <c:order val="1"/>
          <c:tx>
            <c:strRef>
              <c:f>Active!$I$20:$I$20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Active!$D$21:$D$976</c:f>
                <c:numCache>
                  <c:formatCode>General</c:formatCode>
                  <c:ptCount val="956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1E-3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7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72">
                    <c:v>0</c:v>
                  </c:pt>
                  <c:pt idx="73">
                    <c:v>0</c:v>
                  </c:pt>
                  <c:pt idx="77">
                    <c:v>0</c:v>
                  </c:pt>
                  <c:pt idx="110">
                    <c:v>0</c:v>
                  </c:pt>
                  <c:pt idx="112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4">
                    <c:v>1.1999999999999999E-3</c:v>
                  </c:pt>
                  <c:pt idx="125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5">
                    <c:v>0</c:v>
                  </c:pt>
                  <c:pt idx="138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2.9999999999999997E-4</c:v>
                  </c:pt>
                  <c:pt idx="149">
                    <c:v>0</c:v>
                  </c:pt>
                  <c:pt idx="151">
                    <c:v>0</c:v>
                  </c:pt>
                  <c:pt idx="152">
                    <c:v>0</c:v>
                  </c:pt>
                  <c:pt idx="153">
                    <c:v>0</c:v>
                  </c:pt>
                  <c:pt idx="156">
                    <c:v>2.9999999999999997E-4</c:v>
                  </c:pt>
                  <c:pt idx="157">
                    <c:v>0</c:v>
                  </c:pt>
                  <c:pt idx="158">
                    <c:v>1.4E-3</c:v>
                  </c:pt>
                  <c:pt idx="159">
                    <c:v>4.0000000000000002E-4</c:v>
                  </c:pt>
                  <c:pt idx="160">
                    <c:v>0</c:v>
                  </c:pt>
                  <c:pt idx="161">
                    <c:v>0</c:v>
                  </c:pt>
                  <c:pt idx="166">
                    <c:v>2.9999999999999997E-4</c:v>
                  </c:pt>
                  <c:pt idx="167">
                    <c:v>2.9999999999999997E-4</c:v>
                  </c:pt>
                  <c:pt idx="169">
                    <c:v>1.2999999999999999E-3</c:v>
                  </c:pt>
                  <c:pt idx="170">
                    <c:v>1.2999999999999999E-3</c:v>
                  </c:pt>
                  <c:pt idx="177">
                    <c:v>1.7999999999999999E-2</c:v>
                  </c:pt>
                  <c:pt idx="179">
                    <c:v>0</c:v>
                  </c:pt>
                  <c:pt idx="180">
                    <c:v>0</c:v>
                  </c:pt>
                  <c:pt idx="181">
                    <c:v>3.0000000000000001E-3</c:v>
                  </c:pt>
                  <c:pt idx="183">
                    <c:v>0</c:v>
                  </c:pt>
                  <c:pt idx="185">
                    <c:v>0</c:v>
                  </c:pt>
                  <c:pt idx="187">
                    <c:v>0</c:v>
                  </c:pt>
                  <c:pt idx="188">
                    <c:v>1.6000000000000001E-3</c:v>
                  </c:pt>
                  <c:pt idx="189">
                    <c:v>1.6000000000000001E-3</c:v>
                  </c:pt>
                  <c:pt idx="190">
                    <c:v>0</c:v>
                  </c:pt>
                  <c:pt idx="191">
                    <c:v>1.6000000000000001E-3</c:v>
                  </c:pt>
                  <c:pt idx="192">
                    <c:v>0</c:v>
                  </c:pt>
                  <c:pt idx="193">
                    <c:v>6.9999999999999999E-4</c:v>
                  </c:pt>
                  <c:pt idx="194">
                    <c:v>8.9999999999999998E-4</c:v>
                  </c:pt>
                  <c:pt idx="195">
                    <c:v>0</c:v>
                  </c:pt>
                  <c:pt idx="196">
                    <c:v>4.4999999999999999E-4</c:v>
                  </c:pt>
                  <c:pt idx="197">
                    <c:v>1.1999999999999999E-3</c:v>
                  </c:pt>
                  <c:pt idx="198">
                    <c:v>1.2999999999999999E-3</c:v>
                  </c:pt>
                  <c:pt idx="199">
                    <c:v>9.1999999999999998E-3</c:v>
                  </c:pt>
                  <c:pt idx="200">
                    <c:v>2.5000000000000001E-3</c:v>
                  </c:pt>
                  <c:pt idx="201">
                    <c:v>2E-3</c:v>
                  </c:pt>
                  <c:pt idx="202">
                    <c:v>2.9999999999999997E-4</c:v>
                  </c:pt>
                  <c:pt idx="203">
                    <c:v>2.9999999999999997E-4</c:v>
                  </c:pt>
                  <c:pt idx="204">
                    <c:v>2.0999999999999999E-3</c:v>
                  </c:pt>
                  <c:pt idx="205">
                    <c:v>2.9999999999999997E-4</c:v>
                  </c:pt>
                  <c:pt idx="206">
                    <c:v>4.0000000000000002E-4</c:v>
                  </c:pt>
                  <c:pt idx="207">
                    <c:v>2.0000000000000001E-4</c:v>
                  </c:pt>
                  <c:pt idx="208">
                    <c:v>1.8E-3</c:v>
                  </c:pt>
                  <c:pt idx="209">
                    <c:v>1.8E-3</c:v>
                  </c:pt>
                  <c:pt idx="210">
                    <c:v>2.2000000000000001E-3</c:v>
                  </c:pt>
                  <c:pt idx="211">
                    <c:v>1E-4</c:v>
                  </c:pt>
                  <c:pt idx="212">
                    <c:v>1.8E-3</c:v>
                  </c:pt>
                  <c:pt idx="213">
                    <c:v>0</c:v>
                  </c:pt>
                  <c:pt idx="214">
                    <c:v>2.5000000000000001E-3</c:v>
                  </c:pt>
                  <c:pt idx="215">
                    <c:v>0</c:v>
                  </c:pt>
                  <c:pt idx="216">
                    <c:v>1E-4</c:v>
                  </c:pt>
                  <c:pt idx="217">
                    <c:v>4.0000000000000002E-4</c:v>
                  </c:pt>
                  <c:pt idx="218">
                    <c:v>4.0000000000000002E-4</c:v>
                  </c:pt>
                  <c:pt idx="219">
                    <c:v>5.0000000000000001E-4</c:v>
                  </c:pt>
                  <c:pt idx="220">
                    <c:v>2.9999999999999997E-4</c:v>
                  </c:pt>
                  <c:pt idx="221">
                    <c:v>2.9999999999999997E-4</c:v>
                  </c:pt>
                  <c:pt idx="222">
                    <c:v>2.9999999999999997E-4</c:v>
                  </c:pt>
                  <c:pt idx="223">
                    <c:v>4.0000000000000002E-4</c:v>
                  </c:pt>
                  <c:pt idx="224">
                    <c:v>2.9999999999999997E-4</c:v>
                  </c:pt>
                  <c:pt idx="225">
                    <c:v>2.0000000000000001E-4</c:v>
                  </c:pt>
                  <c:pt idx="226">
                    <c:v>1E-3</c:v>
                  </c:pt>
                  <c:pt idx="227">
                    <c:v>4.0000000000000002E-4</c:v>
                  </c:pt>
                  <c:pt idx="228">
                    <c:v>5.9999999999999995E-4</c:v>
                  </c:pt>
                  <c:pt idx="229">
                    <c:v>1.4E-3</c:v>
                  </c:pt>
                  <c:pt idx="230">
                    <c:v>2.3E-3</c:v>
                  </c:pt>
                  <c:pt idx="231">
                    <c:v>3.8999999999999998E-3</c:v>
                  </c:pt>
                  <c:pt idx="232">
                    <c:v>3.5999999999999999E-3</c:v>
                  </c:pt>
                  <c:pt idx="233">
                    <c:v>1.8E-3</c:v>
                  </c:pt>
                  <c:pt idx="234">
                    <c:v>5.4000000000000003E-3</c:v>
                  </c:pt>
                  <c:pt idx="235">
                    <c:v>1.1000000000000001E-3</c:v>
                  </c:pt>
                  <c:pt idx="236">
                    <c:v>7.4999999999999997E-3</c:v>
                  </c:pt>
                  <c:pt idx="237">
                    <c:v>2.0000000000000001E-4</c:v>
                  </c:pt>
                  <c:pt idx="238">
                    <c:v>2.9999999999999997E-4</c:v>
                  </c:pt>
                  <c:pt idx="239">
                    <c:v>8.3999999999999995E-3</c:v>
                  </c:pt>
                  <c:pt idx="240">
                    <c:v>2.0000000000000001E-4</c:v>
                  </c:pt>
                  <c:pt idx="241">
                    <c:v>1E-4</c:v>
                  </c:pt>
                  <c:pt idx="242">
                    <c:v>1E-3</c:v>
                  </c:pt>
                  <c:pt idx="243">
                    <c:v>8.0000000000000002E-3</c:v>
                  </c:pt>
                  <c:pt idx="244">
                    <c:v>5.0000000000000001E-3</c:v>
                  </c:pt>
                  <c:pt idx="245">
                    <c:v>2.0000000000000001E-4</c:v>
                  </c:pt>
                  <c:pt idx="246">
                    <c:v>1E-3</c:v>
                  </c:pt>
                  <c:pt idx="247">
                    <c:v>5.0000000000000001E-4</c:v>
                  </c:pt>
                  <c:pt idx="248">
                    <c:v>2.0000000000000001E-4</c:v>
                  </c:pt>
                  <c:pt idx="249">
                    <c:v>2.0000000000000001E-4</c:v>
                  </c:pt>
                  <c:pt idx="250">
                    <c:v>5.0000000000000001E-4</c:v>
                  </c:pt>
                  <c:pt idx="251">
                    <c:v>2.2000000000000001E-4</c:v>
                  </c:pt>
                  <c:pt idx="252">
                    <c:v>2.0000000000000001E-4</c:v>
                  </c:pt>
                  <c:pt idx="253">
                    <c:v>1E-3</c:v>
                  </c:pt>
                  <c:pt idx="254">
                    <c:v>5.0000000000000001E-4</c:v>
                  </c:pt>
                  <c:pt idx="255">
                    <c:v>4.0000000000000002E-4</c:v>
                  </c:pt>
                  <c:pt idx="256">
                    <c:v>1E-3</c:v>
                  </c:pt>
                  <c:pt idx="257">
                    <c:v>1E-3</c:v>
                  </c:pt>
                  <c:pt idx="258">
                    <c:v>8.0000000000000004E-4</c:v>
                  </c:pt>
                </c:numCache>
              </c:numRef>
            </c:plus>
            <c:minus>
              <c:numRef>
                <c:f>Active!$D$21:$D$976</c:f>
                <c:numCache>
                  <c:formatCode>General</c:formatCode>
                  <c:ptCount val="956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1E-3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7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72">
                    <c:v>0</c:v>
                  </c:pt>
                  <c:pt idx="73">
                    <c:v>0</c:v>
                  </c:pt>
                  <c:pt idx="77">
                    <c:v>0</c:v>
                  </c:pt>
                  <c:pt idx="110">
                    <c:v>0</c:v>
                  </c:pt>
                  <c:pt idx="112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4">
                    <c:v>1.1999999999999999E-3</c:v>
                  </c:pt>
                  <c:pt idx="125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5">
                    <c:v>0</c:v>
                  </c:pt>
                  <c:pt idx="138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2.9999999999999997E-4</c:v>
                  </c:pt>
                  <c:pt idx="149">
                    <c:v>0</c:v>
                  </c:pt>
                  <c:pt idx="151">
                    <c:v>0</c:v>
                  </c:pt>
                  <c:pt idx="152">
                    <c:v>0</c:v>
                  </c:pt>
                  <c:pt idx="153">
                    <c:v>0</c:v>
                  </c:pt>
                  <c:pt idx="156">
                    <c:v>2.9999999999999997E-4</c:v>
                  </c:pt>
                  <c:pt idx="157">
                    <c:v>0</c:v>
                  </c:pt>
                  <c:pt idx="158">
                    <c:v>1.4E-3</c:v>
                  </c:pt>
                  <c:pt idx="159">
                    <c:v>4.0000000000000002E-4</c:v>
                  </c:pt>
                  <c:pt idx="160">
                    <c:v>0</c:v>
                  </c:pt>
                  <c:pt idx="161">
                    <c:v>0</c:v>
                  </c:pt>
                  <c:pt idx="166">
                    <c:v>2.9999999999999997E-4</c:v>
                  </c:pt>
                  <c:pt idx="167">
                    <c:v>2.9999999999999997E-4</c:v>
                  </c:pt>
                  <c:pt idx="169">
                    <c:v>1.2999999999999999E-3</c:v>
                  </c:pt>
                  <c:pt idx="170">
                    <c:v>1.2999999999999999E-3</c:v>
                  </c:pt>
                  <c:pt idx="177">
                    <c:v>1.7999999999999999E-2</c:v>
                  </c:pt>
                  <c:pt idx="179">
                    <c:v>0</c:v>
                  </c:pt>
                  <c:pt idx="180">
                    <c:v>0</c:v>
                  </c:pt>
                  <c:pt idx="181">
                    <c:v>3.0000000000000001E-3</c:v>
                  </c:pt>
                  <c:pt idx="183">
                    <c:v>0</c:v>
                  </c:pt>
                  <c:pt idx="185">
                    <c:v>0</c:v>
                  </c:pt>
                  <c:pt idx="187">
                    <c:v>0</c:v>
                  </c:pt>
                  <c:pt idx="188">
                    <c:v>1.6000000000000001E-3</c:v>
                  </c:pt>
                  <c:pt idx="189">
                    <c:v>1.6000000000000001E-3</c:v>
                  </c:pt>
                  <c:pt idx="190">
                    <c:v>0</c:v>
                  </c:pt>
                  <c:pt idx="191">
                    <c:v>1.6000000000000001E-3</c:v>
                  </c:pt>
                  <c:pt idx="192">
                    <c:v>0</c:v>
                  </c:pt>
                  <c:pt idx="193">
                    <c:v>6.9999999999999999E-4</c:v>
                  </c:pt>
                  <c:pt idx="194">
                    <c:v>8.9999999999999998E-4</c:v>
                  </c:pt>
                  <c:pt idx="195">
                    <c:v>0</c:v>
                  </c:pt>
                  <c:pt idx="196">
                    <c:v>4.4999999999999999E-4</c:v>
                  </c:pt>
                  <c:pt idx="197">
                    <c:v>1.1999999999999999E-3</c:v>
                  </c:pt>
                  <c:pt idx="198">
                    <c:v>1.2999999999999999E-3</c:v>
                  </c:pt>
                  <c:pt idx="199">
                    <c:v>9.1999999999999998E-3</c:v>
                  </c:pt>
                  <c:pt idx="200">
                    <c:v>2.5000000000000001E-3</c:v>
                  </c:pt>
                  <c:pt idx="201">
                    <c:v>2E-3</c:v>
                  </c:pt>
                  <c:pt idx="202">
                    <c:v>2.9999999999999997E-4</c:v>
                  </c:pt>
                  <c:pt idx="203">
                    <c:v>2.9999999999999997E-4</c:v>
                  </c:pt>
                  <c:pt idx="204">
                    <c:v>2.0999999999999999E-3</c:v>
                  </c:pt>
                  <c:pt idx="205">
                    <c:v>2.9999999999999997E-4</c:v>
                  </c:pt>
                  <c:pt idx="206">
                    <c:v>4.0000000000000002E-4</c:v>
                  </c:pt>
                  <c:pt idx="207">
                    <c:v>2.0000000000000001E-4</c:v>
                  </c:pt>
                  <c:pt idx="208">
                    <c:v>1.8E-3</c:v>
                  </c:pt>
                  <c:pt idx="209">
                    <c:v>1.8E-3</c:v>
                  </c:pt>
                  <c:pt idx="210">
                    <c:v>2.2000000000000001E-3</c:v>
                  </c:pt>
                  <c:pt idx="211">
                    <c:v>1E-4</c:v>
                  </c:pt>
                  <c:pt idx="212">
                    <c:v>1.8E-3</c:v>
                  </c:pt>
                  <c:pt idx="213">
                    <c:v>0</c:v>
                  </c:pt>
                  <c:pt idx="214">
                    <c:v>2.5000000000000001E-3</c:v>
                  </c:pt>
                  <c:pt idx="215">
                    <c:v>0</c:v>
                  </c:pt>
                  <c:pt idx="216">
                    <c:v>1E-4</c:v>
                  </c:pt>
                  <c:pt idx="217">
                    <c:v>4.0000000000000002E-4</c:v>
                  </c:pt>
                  <c:pt idx="218">
                    <c:v>4.0000000000000002E-4</c:v>
                  </c:pt>
                  <c:pt idx="219">
                    <c:v>5.0000000000000001E-4</c:v>
                  </c:pt>
                  <c:pt idx="220">
                    <c:v>2.9999999999999997E-4</c:v>
                  </c:pt>
                  <c:pt idx="221">
                    <c:v>2.9999999999999997E-4</c:v>
                  </c:pt>
                  <c:pt idx="222">
                    <c:v>2.9999999999999997E-4</c:v>
                  </c:pt>
                  <c:pt idx="223">
                    <c:v>4.0000000000000002E-4</c:v>
                  </c:pt>
                  <c:pt idx="224">
                    <c:v>2.9999999999999997E-4</c:v>
                  </c:pt>
                  <c:pt idx="225">
                    <c:v>2.0000000000000001E-4</c:v>
                  </c:pt>
                  <c:pt idx="226">
                    <c:v>1E-3</c:v>
                  </c:pt>
                  <c:pt idx="227">
                    <c:v>4.0000000000000002E-4</c:v>
                  </c:pt>
                  <c:pt idx="228">
                    <c:v>5.9999999999999995E-4</c:v>
                  </c:pt>
                  <c:pt idx="229">
                    <c:v>1.4E-3</c:v>
                  </c:pt>
                  <c:pt idx="230">
                    <c:v>2.3E-3</c:v>
                  </c:pt>
                  <c:pt idx="231">
                    <c:v>3.8999999999999998E-3</c:v>
                  </c:pt>
                  <c:pt idx="232">
                    <c:v>3.5999999999999999E-3</c:v>
                  </c:pt>
                  <c:pt idx="233">
                    <c:v>1.8E-3</c:v>
                  </c:pt>
                  <c:pt idx="234">
                    <c:v>5.4000000000000003E-3</c:v>
                  </c:pt>
                  <c:pt idx="235">
                    <c:v>1.1000000000000001E-3</c:v>
                  </c:pt>
                  <c:pt idx="236">
                    <c:v>7.4999999999999997E-3</c:v>
                  </c:pt>
                  <c:pt idx="237">
                    <c:v>2.0000000000000001E-4</c:v>
                  </c:pt>
                  <c:pt idx="238">
                    <c:v>2.9999999999999997E-4</c:v>
                  </c:pt>
                  <c:pt idx="239">
                    <c:v>8.3999999999999995E-3</c:v>
                  </c:pt>
                  <c:pt idx="240">
                    <c:v>2.0000000000000001E-4</c:v>
                  </c:pt>
                  <c:pt idx="241">
                    <c:v>1E-4</c:v>
                  </c:pt>
                  <c:pt idx="242">
                    <c:v>1E-3</c:v>
                  </c:pt>
                  <c:pt idx="243">
                    <c:v>8.0000000000000002E-3</c:v>
                  </c:pt>
                  <c:pt idx="244">
                    <c:v>5.0000000000000001E-3</c:v>
                  </c:pt>
                  <c:pt idx="245">
                    <c:v>2.0000000000000001E-4</c:v>
                  </c:pt>
                  <c:pt idx="246">
                    <c:v>1E-3</c:v>
                  </c:pt>
                  <c:pt idx="247">
                    <c:v>5.0000000000000001E-4</c:v>
                  </c:pt>
                  <c:pt idx="248">
                    <c:v>2.0000000000000001E-4</c:v>
                  </c:pt>
                  <c:pt idx="249">
                    <c:v>2.0000000000000001E-4</c:v>
                  </c:pt>
                  <c:pt idx="250">
                    <c:v>5.0000000000000001E-4</c:v>
                  </c:pt>
                  <c:pt idx="251">
                    <c:v>2.2000000000000001E-4</c:v>
                  </c:pt>
                  <c:pt idx="252">
                    <c:v>2.0000000000000001E-4</c:v>
                  </c:pt>
                  <c:pt idx="253">
                    <c:v>1E-3</c:v>
                  </c:pt>
                  <c:pt idx="254">
                    <c:v>5.0000000000000001E-4</c:v>
                  </c:pt>
                  <c:pt idx="255">
                    <c:v>4.0000000000000002E-4</c:v>
                  </c:pt>
                  <c:pt idx="256">
                    <c:v>1E-3</c:v>
                  </c:pt>
                  <c:pt idx="257">
                    <c:v>1E-3</c:v>
                  </c:pt>
                  <c:pt idx="258">
                    <c:v>8.0000000000000004E-4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Active!$F$21:$F$976</c:f>
              <c:numCache>
                <c:formatCode>General</c:formatCode>
                <c:ptCount val="956"/>
                <c:pt idx="0">
                  <c:v>-24754</c:v>
                </c:pt>
                <c:pt idx="1">
                  <c:v>-18974</c:v>
                </c:pt>
                <c:pt idx="2">
                  <c:v>-11742</c:v>
                </c:pt>
                <c:pt idx="3">
                  <c:v>-11696</c:v>
                </c:pt>
                <c:pt idx="4">
                  <c:v>-11666</c:v>
                </c:pt>
                <c:pt idx="5">
                  <c:v>-11237</c:v>
                </c:pt>
                <c:pt idx="6">
                  <c:v>-10892</c:v>
                </c:pt>
                <c:pt idx="7">
                  <c:v>-10881</c:v>
                </c:pt>
                <c:pt idx="8">
                  <c:v>-10339</c:v>
                </c:pt>
                <c:pt idx="9">
                  <c:v>-10296</c:v>
                </c:pt>
                <c:pt idx="10">
                  <c:v>-10106.5</c:v>
                </c:pt>
                <c:pt idx="11">
                  <c:v>-10058</c:v>
                </c:pt>
                <c:pt idx="12">
                  <c:v>-9715</c:v>
                </c:pt>
                <c:pt idx="13">
                  <c:v>-9574</c:v>
                </c:pt>
                <c:pt idx="14">
                  <c:v>-9460</c:v>
                </c:pt>
                <c:pt idx="15">
                  <c:v>-9202</c:v>
                </c:pt>
                <c:pt idx="16">
                  <c:v>-9195</c:v>
                </c:pt>
                <c:pt idx="17">
                  <c:v>-9074</c:v>
                </c:pt>
                <c:pt idx="18">
                  <c:v>-8213</c:v>
                </c:pt>
                <c:pt idx="19">
                  <c:v>-7707</c:v>
                </c:pt>
                <c:pt idx="20">
                  <c:v>-7679</c:v>
                </c:pt>
                <c:pt idx="21">
                  <c:v>-7151</c:v>
                </c:pt>
                <c:pt idx="22">
                  <c:v>-7137</c:v>
                </c:pt>
                <c:pt idx="23">
                  <c:v>-7115</c:v>
                </c:pt>
                <c:pt idx="24">
                  <c:v>-7094</c:v>
                </c:pt>
                <c:pt idx="25">
                  <c:v>-6806</c:v>
                </c:pt>
                <c:pt idx="26">
                  <c:v>-1141</c:v>
                </c:pt>
                <c:pt idx="27">
                  <c:v>-724</c:v>
                </c:pt>
                <c:pt idx="28">
                  <c:v>-622</c:v>
                </c:pt>
                <c:pt idx="29">
                  <c:v>-622</c:v>
                </c:pt>
                <c:pt idx="30">
                  <c:v>-604</c:v>
                </c:pt>
                <c:pt idx="31">
                  <c:v>-604</c:v>
                </c:pt>
                <c:pt idx="32">
                  <c:v>-544</c:v>
                </c:pt>
                <c:pt idx="33">
                  <c:v>-96</c:v>
                </c:pt>
                <c:pt idx="34">
                  <c:v>0</c:v>
                </c:pt>
                <c:pt idx="35">
                  <c:v>0</c:v>
                </c:pt>
                <c:pt idx="36">
                  <c:v>528</c:v>
                </c:pt>
                <c:pt idx="37">
                  <c:v>528</c:v>
                </c:pt>
                <c:pt idx="38">
                  <c:v>817</c:v>
                </c:pt>
                <c:pt idx="39">
                  <c:v>942</c:v>
                </c:pt>
                <c:pt idx="40">
                  <c:v>942</c:v>
                </c:pt>
                <c:pt idx="41">
                  <c:v>1384</c:v>
                </c:pt>
                <c:pt idx="42">
                  <c:v>3973.5</c:v>
                </c:pt>
                <c:pt idx="43">
                  <c:v>4425</c:v>
                </c:pt>
                <c:pt idx="44">
                  <c:v>4425</c:v>
                </c:pt>
                <c:pt idx="45">
                  <c:v>4482</c:v>
                </c:pt>
                <c:pt idx="46">
                  <c:v>4482</c:v>
                </c:pt>
                <c:pt idx="47">
                  <c:v>4540.5</c:v>
                </c:pt>
                <c:pt idx="48">
                  <c:v>5506</c:v>
                </c:pt>
                <c:pt idx="49">
                  <c:v>5513</c:v>
                </c:pt>
                <c:pt idx="50">
                  <c:v>5514.5</c:v>
                </c:pt>
                <c:pt idx="51">
                  <c:v>5545</c:v>
                </c:pt>
                <c:pt idx="52">
                  <c:v>6008</c:v>
                </c:pt>
                <c:pt idx="53">
                  <c:v>6033</c:v>
                </c:pt>
                <c:pt idx="54">
                  <c:v>6044</c:v>
                </c:pt>
                <c:pt idx="55">
                  <c:v>6491</c:v>
                </c:pt>
                <c:pt idx="56">
                  <c:v>7104</c:v>
                </c:pt>
                <c:pt idx="57">
                  <c:v>8118.5</c:v>
                </c:pt>
                <c:pt idx="58">
                  <c:v>9467</c:v>
                </c:pt>
                <c:pt idx="59">
                  <c:v>10602.5</c:v>
                </c:pt>
                <c:pt idx="60">
                  <c:v>10606.5</c:v>
                </c:pt>
                <c:pt idx="61">
                  <c:v>10679</c:v>
                </c:pt>
                <c:pt idx="62">
                  <c:v>10697</c:v>
                </c:pt>
                <c:pt idx="63">
                  <c:v>11097</c:v>
                </c:pt>
                <c:pt idx="64">
                  <c:v>11536</c:v>
                </c:pt>
                <c:pt idx="65">
                  <c:v>12238</c:v>
                </c:pt>
                <c:pt idx="66">
                  <c:v>13138</c:v>
                </c:pt>
                <c:pt idx="67">
                  <c:v>13241</c:v>
                </c:pt>
                <c:pt idx="68">
                  <c:v>13666</c:v>
                </c:pt>
                <c:pt idx="69">
                  <c:v>13680</c:v>
                </c:pt>
                <c:pt idx="70">
                  <c:v>13698</c:v>
                </c:pt>
                <c:pt idx="71">
                  <c:v>13705</c:v>
                </c:pt>
                <c:pt idx="72">
                  <c:v>13744.5</c:v>
                </c:pt>
                <c:pt idx="73">
                  <c:v>13782</c:v>
                </c:pt>
                <c:pt idx="74">
                  <c:v>14144</c:v>
                </c:pt>
                <c:pt idx="75">
                  <c:v>14155</c:v>
                </c:pt>
                <c:pt idx="76">
                  <c:v>14261</c:v>
                </c:pt>
                <c:pt idx="77">
                  <c:v>15813</c:v>
                </c:pt>
                <c:pt idx="78">
                  <c:v>15813</c:v>
                </c:pt>
                <c:pt idx="79">
                  <c:v>16174</c:v>
                </c:pt>
                <c:pt idx="80">
                  <c:v>16629.5</c:v>
                </c:pt>
                <c:pt idx="81">
                  <c:v>16640.5</c:v>
                </c:pt>
                <c:pt idx="82">
                  <c:v>16752</c:v>
                </c:pt>
                <c:pt idx="83">
                  <c:v>16777</c:v>
                </c:pt>
                <c:pt idx="84">
                  <c:v>16777</c:v>
                </c:pt>
                <c:pt idx="85">
                  <c:v>16791</c:v>
                </c:pt>
                <c:pt idx="86">
                  <c:v>17184</c:v>
                </c:pt>
                <c:pt idx="87">
                  <c:v>17269</c:v>
                </c:pt>
                <c:pt idx="88">
                  <c:v>17271.5</c:v>
                </c:pt>
                <c:pt idx="89">
                  <c:v>17273</c:v>
                </c:pt>
                <c:pt idx="90">
                  <c:v>17274.5</c:v>
                </c:pt>
                <c:pt idx="91">
                  <c:v>17305</c:v>
                </c:pt>
                <c:pt idx="92">
                  <c:v>17648</c:v>
                </c:pt>
                <c:pt idx="93">
                  <c:v>17798.5</c:v>
                </c:pt>
                <c:pt idx="94">
                  <c:v>17808</c:v>
                </c:pt>
                <c:pt idx="95">
                  <c:v>17841</c:v>
                </c:pt>
                <c:pt idx="96">
                  <c:v>17841.5</c:v>
                </c:pt>
                <c:pt idx="97">
                  <c:v>17886</c:v>
                </c:pt>
                <c:pt idx="98">
                  <c:v>18329</c:v>
                </c:pt>
                <c:pt idx="99">
                  <c:v>18351</c:v>
                </c:pt>
                <c:pt idx="100">
                  <c:v>18351.5</c:v>
                </c:pt>
                <c:pt idx="101">
                  <c:v>18732</c:v>
                </c:pt>
                <c:pt idx="102">
                  <c:v>18736</c:v>
                </c:pt>
                <c:pt idx="103">
                  <c:v>18739</c:v>
                </c:pt>
                <c:pt idx="104">
                  <c:v>18750</c:v>
                </c:pt>
                <c:pt idx="105">
                  <c:v>18782</c:v>
                </c:pt>
                <c:pt idx="106">
                  <c:v>18839</c:v>
                </c:pt>
                <c:pt idx="107">
                  <c:v>18864</c:v>
                </c:pt>
                <c:pt idx="108">
                  <c:v>18870.5</c:v>
                </c:pt>
                <c:pt idx="109">
                  <c:v>18871</c:v>
                </c:pt>
                <c:pt idx="110">
                  <c:v>19271</c:v>
                </c:pt>
                <c:pt idx="111">
                  <c:v>19326.5</c:v>
                </c:pt>
                <c:pt idx="112">
                  <c:v>19372</c:v>
                </c:pt>
                <c:pt idx="113">
                  <c:v>19625</c:v>
                </c:pt>
                <c:pt idx="114">
                  <c:v>19625</c:v>
                </c:pt>
                <c:pt idx="115">
                  <c:v>19662.5</c:v>
                </c:pt>
                <c:pt idx="116">
                  <c:v>19662.5</c:v>
                </c:pt>
                <c:pt idx="117">
                  <c:v>19735</c:v>
                </c:pt>
                <c:pt idx="118">
                  <c:v>19806</c:v>
                </c:pt>
                <c:pt idx="119">
                  <c:v>19847.5</c:v>
                </c:pt>
                <c:pt idx="120">
                  <c:v>19849</c:v>
                </c:pt>
                <c:pt idx="121">
                  <c:v>19849</c:v>
                </c:pt>
                <c:pt idx="122">
                  <c:v>19849</c:v>
                </c:pt>
                <c:pt idx="123">
                  <c:v>19849</c:v>
                </c:pt>
                <c:pt idx="124">
                  <c:v>19853</c:v>
                </c:pt>
                <c:pt idx="125">
                  <c:v>19873</c:v>
                </c:pt>
                <c:pt idx="126">
                  <c:v>19888</c:v>
                </c:pt>
                <c:pt idx="127">
                  <c:v>19889</c:v>
                </c:pt>
                <c:pt idx="128">
                  <c:v>20228</c:v>
                </c:pt>
                <c:pt idx="129">
                  <c:v>20242</c:v>
                </c:pt>
                <c:pt idx="130">
                  <c:v>20243.5</c:v>
                </c:pt>
                <c:pt idx="131">
                  <c:v>20243.5</c:v>
                </c:pt>
                <c:pt idx="132">
                  <c:v>20263</c:v>
                </c:pt>
                <c:pt idx="133">
                  <c:v>20264.5</c:v>
                </c:pt>
                <c:pt idx="134">
                  <c:v>20270</c:v>
                </c:pt>
                <c:pt idx="135">
                  <c:v>20277</c:v>
                </c:pt>
                <c:pt idx="136">
                  <c:v>20277</c:v>
                </c:pt>
                <c:pt idx="137">
                  <c:v>20293.5</c:v>
                </c:pt>
                <c:pt idx="138">
                  <c:v>20307</c:v>
                </c:pt>
                <c:pt idx="139">
                  <c:v>20332.5</c:v>
                </c:pt>
                <c:pt idx="140">
                  <c:v>20346.5</c:v>
                </c:pt>
                <c:pt idx="141">
                  <c:v>20373</c:v>
                </c:pt>
                <c:pt idx="142">
                  <c:v>20373</c:v>
                </c:pt>
                <c:pt idx="143">
                  <c:v>20416</c:v>
                </c:pt>
                <c:pt idx="144">
                  <c:v>20772</c:v>
                </c:pt>
                <c:pt idx="145">
                  <c:v>20778.5</c:v>
                </c:pt>
                <c:pt idx="146">
                  <c:v>20778.5</c:v>
                </c:pt>
                <c:pt idx="147">
                  <c:v>20795</c:v>
                </c:pt>
                <c:pt idx="148">
                  <c:v>20795</c:v>
                </c:pt>
                <c:pt idx="149">
                  <c:v>20804</c:v>
                </c:pt>
                <c:pt idx="150">
                  <c:v>20905</c:v>
                </c:pt>
                <c:pt idx="151">
                  <c:v>21329</c:v>
                </c:pt>
                <c:pt idx="152">
                  <c:v>21364</c:v>
                </c:pt>
                <c:pt idx="153">
                  <c:v>21368</c:v>
                </c:pt>
                <c:pt idx="154">
                  <c:v>21436</c:v>
                </c:pt>
                <c:pt idx="155">
                  <c:v>21646.5</c:v>
                </c:pt>
                <c:pt idx="156">
                  <c:v>21769</c:v>
                </c:pt>
                <c:pt idx="157">
                  <c:v>21769</c:v>
                </c:pt>
                <c:pt idx="158">
                  <c:v>21770.5</c:v>
                </c:pt>
                <c:pt idx="159">
                  <c:v>21770.5</c:v>
                </c:pt>
                <c:pt idx="160">
                  <c:v>21838.5</c:v>
                </c:pt>
                <c:pt idx="161">
                  <c:v>21838.5</c:v>
                </c:pt>
                <c:pt idx="162">
                  <c:v>21838.5</c:v>
                </c:pt>
                <c:pt idx="163">
                  <c:v>21863.5</c:v>
                </c:pt>
                <c:pt idx="164">
                  <c:v>21863.5</c:v>
                </c:pt>
                <c:pt idx="165">
                  <c:v>21883</c:v>
                </c:pt>
                <c:pt idx="166">
                  <c:v>21897</c:v>
                </c:pt>
                <c:pt idx="167">
                  <c:v>21897</c:v>
                </c:pt>
                <c:pt idx="168">
                  <c:v>21954</c:v>
                </c:pt>
                <c:pt idx="169">
                  <c:v>22259.5</c:v>
                </c:pt>
                <c:pt idx="170">
                  <c:v>22259.5</c:v>
                </c:pt>
                <c:pt idx="171">
                  <c:v>22287</c:v>
                </c:pt>
                <c:pt idx="172">
                  <c:v>22287</c:v>
                </c:pt>
                <c:pt idx="173">
                  <c:v>22287</c:v>
                </c:pt>
                <c:pt idx="174">
                  <c:v>22312.5</c:v>
                </c:pt>
                <c:pt idx="175">
                  <c:v>22312.5</c:v>
                </c:pt>
                <c:pt idx="176">
                  <c:v>22312.5</c:v>
                </c:pt>
                <c:pt idx="177">
                  <c:v>22375</c:v>
                </c:pt>
                <c:pt idx="178">
                  <c:v>22418</c:v>
                </c:pt>
                <c:pt idx="179">
                  <c:v>22786</c:v>
                </c:pt>
                <c:pt idx="180">
                  <c:v>22786</c:v>
                </c:pt>
                <c:pt idx="181">
                  <c:v>22942</c:v>
                </c:pt>
                <c:pt idx="182">
                  <c:v>22947</c:v>
                </c:pt>
                <c:pt idx="183">
                  <c:v>22947</c:v>
                </c:pt>
                <c:pt idx="184">
                  <c:v>22959.5</c:v>
                </c:pt>
                <c:pt idx="185">
                  <c:v>22959.5</c:v>
                </c:pt>
                <c:pt idx="186">
                  <c:v>22986</c:v>
                </c:pt>
                <c:pt idx="187">
                  <c:v>22986</c:v>
                </c:pt>
                <c:pt idx="188">
                  <c:v>23322.5</c:v>
                </c:pt>
                <c:pt idx="189">
                  <c:v>23326.5</c:v>
                </c:pt>
                <c:pt idx="190">
                  <c:v>24318.5</c:v>
                </c:pt>
                <c:pt idx="191">
                  <c:v>24318.5</c:v>
                </c:pt>
                <c:pt idx="192">
                  <c:v>24318.5</c:v>
                </c:pt>
                <c:pt idx="193">
                  <c:v>24905</c:v>
                </c:pt>
                <c:pt idx="194">
                  <c:v>25376</c:v>
                </c:pt>
                <c:pt idx="195">
                  <c:v>25433</c:v>
                </c:pt>
                <c:pt idx="196">
                  <c:v>25897</c:v>
                </c:pt>
                <c:pt idx="197">
                  <c:v>25913.5</c:v>
                </c:pt>
                <c:pt idx="198">
                  <c:v>25945.5</c:v>
                </c:pt>
                <c:pt idx="199">
                  <c:v>25979</c:v>
                </c:pt>
                <c:pt idx="200">
                  <c:v>26408.5</c:v>
                </c:pt>
                <c:pt idx="201">
                  <c:v>26473</c:v>
                </c:pt>
                <c:pt idx="202">
                  <c:v>26844.5</c:v>
                </c:pt>
                <c:pt idx="203">
                  <c:v>26921</c:v>
                </c:pt>
                <c:pt idx="204">
                  <c:v>26939</c:v>
                </c:pt>
                <c:pt idx="205">
                  <c:v>26946</c:v>
                </c:pt>
                <c:pt idx="206">
                  <c:v>26964</c:v>
                </c:pt>
                <c:pt idx="207">
                  <c:v>27190</c:v>
                </c:pt>
                <c:pt idx="208">
                  <c:v>27390.5</c:v>
                </c:pt>
                <c:pt idx="209">
                  <c:v>27390.5</c:v>
                </c:pt>
                <c:pt idx="210">
                  <c:v>27435</c:v>
                </c:pt>
                <c:pt idx="211">
                  <c:v>27474</c:v>
                </c:pt>
                <c:pt idx="212">
                  <c:v>27860</c:v>
                </c:pt>
                <c:pt idx="213">
                  <c:v>27901.5</c:v>
                </c:pt>
                <c:pt idx="214">
                  <c:v>27963</c:v>
                </c:pt>
                <c:pt idx="215">
                  <c:v>27967.5</c:v>
                </c:pt>
                <c:pt idx="216">
                  <c:v>27994</c:v>
                </c:pt>
                <c:pt idx="217">
                  <c:v>28845</c:v>
                </c:pt>
                <c:pt idx="218">
                  <c:v>28853.5</c:v>
                </c:pt>
                <c:pt idx="219">
                  <c:v>28871.5</c:v>
                </c:pt>
                <c:pt idx="220">
                  <c:v>28891</c:v>
                </c:pt>
                <c:pt idx="221">
                  <c:v>28905</c:v>
                </c:pt>
                <c:pt idx="222">
                  <c:v>28926</c:v>
                </c:pt>
                <c:pt idx="223">
                  <c:v>28937</c:v>
                </c:pt>
                <c:pt idx="224">
                  <c:v>28944</c:v>
                </c:pt>
                <c:pt idx="225">
                  <c:v>28951</c:v>
                </c:pt>
                <c:pt idx="226">
                  <c:v>28958</c:v>
                </c:pt>
                <c:pt idx="227">
                  <c:v>29454</c:v>
                </c:pt>
                <c:pt idx="228">
                  <c:v>29865.5</c:v>
                </c:pt>
                <c:pt idx="229">
                  <c:v>30515.5</c:v>
                </c:pt>
                <c:pt idx="230">
                  <c:v>30521</c:v>
                </c:pt>
                <c:pt idx="231">
                  <c:v>30766.5</c:v>
                </c:pt>
                <c:pt idx="232">
                  <c:v>30968.5</c:v>
                </c:pt>
                <c:pt idx="233">
                  <c:v>31010</c:v>
                </c:pt>
                <c:pt idx="234">
                  <c:v>31436.5</c:v>
                </c:pt>
                <c:pt idx="235">
                  <c:v>31892</c:v>
                </c:pt>
                <c:pt idx="236">
                  <c:v>31893.5</c:v>
                </c:pt>
                <c:pt idx="237">
                  <c:v>31938</c:v>
                </c:pt>
                <c:pt idx="238">
                  <c:v>32072</c:v>
                </c:pt>
                <c:pt idx="239">
                  <c:v>32389.5</c:v>
                </c:pt>
                <c:pt idx="240">
                  <c:v>33025</c:v>
                </c:pt>
                <c:pt idx="241">
                  <c:v>33025</c:v>
                </c:pt>
                <c:pt idx="242">
                  <c:v>33408</c:v>
                </c:pt>
                <c:pt idx="243">
                  <c:v>33491.5</c:v>
                </c:pt>
                <c:pt idx="244">
                  <c:v>33596</c:v>
                </c:pt>
                <c:pt idx="245">
                  <c:v>33892</c:v>
                </c:pt>
                <c:pt idx="246">
                  <c:v>33918.5</c:v>
                </c:pt>
                <c:pt idx="247">
                  <c:v>33924</c:v>
                </c:pt>
                <c:pt idx="248">
                  <c:v>33938</c:v>
                </c:pt>
                <c:pt idx="249">
                  <c:v>33938</c:v>
                </c:pt>
                <c:pt idx="250">
                  <c:v>33938</c:v>
                </c:pt>
                <c:pt idx="251">
                  <c:v>33941.5</c:v>
                </c:pt>
                <c:pt idx="252">
                  <c:v>33892</c:v>
                </c:pt>
                <c:pt idx="253">
                  <c:v>33918.5</c:v>
                </c:pt>
                <c:pt idx="254">
                  <c:v>33924</c:v>
                </c:pt>
                <c:pt idx="255">
                  <c:v>33938</c:v>
                </c:pt>
                <c:pt idx="256">
                  <c:v>33943.5</c:v>
                </c:pt>
                <c:pt idx="257">
                  <c:v>35378</c:v>
                </c:pt>
                <c:pt idx="258">
                  <c:v>35456</c:v>
                </c:pt>
              </c:numCache>
            </c:numRef>
          </c:xVal>
          <c:yVal>
            <c:numRef>
              <c:f>Active!$I$21:$I$976</c:f>
              <c:numCache>
                <c:formatCode>General</c:formatCode>
                <c:ptCount val="956"/>
                <c:pt idx="0">
                  <c:v>1.800028000252496E-2</c:v>
                </c:pt>
                <c:pt idx="1">
                  <c:v>-0.17387931999837747</c:v>
                </c:pt>
                <c:pt idx="2">
                  <c:v>-2.8255599972908385E-3</c:v>
                </c:pt>
                <c:pt idx="3">
                  <c:v>5.0038720004522474E-2</c:v>
                </c:pt>
                <c:pt idx="4">
                  <c:v>1.7124120004154975E-2</c:v>
                </c:pt>
                <c:pt idx="5">
                  <c:v>1.1445340001955628E-2</c:v>
                </c:pt>
                <c:pt idx="6">
                  <c:v>1.69274400032009E-2</c:v>
                </c:pt>
                <c:pt idx="7">
                  <c:v>6.5254200017079711E-3</c:v>
                </c:pt>
                <c:pt idx="9">
                  <c:v>1.7690720003884053E-2</c:v>
                </c:pt>
                <c:pt idx="10">
                  <c:v>1.4446830002270872E-2</c:v>
                </c:pt>
                <c:pt idx="11">
                  <c:v>7.9015600022103172E-3</c:v>
                </c:pt>
                <c:pt idx="13">
                  <c:v>1.8212680002761772E-2</c:v>
                </c:pt>
                <c:pt idx="14">
                  <c:v>1.4637200005381601E-2</c:v>
                </c:pt>
                <c:pt idx="15">
                  <c:v>1.8071640002744971E-2</c:v>
                </c:pt>
                <c:pt idx="16">
                  <c:v>2.1724900001572678E-2</c:v>
                </c:pt>
                <c:pt idx="17">
                  <c:v>1.6302680003718706E-2</c:v>
                </c:pt>
                <c:pt idx="18">
                  <c:v>1.9653660001495155E-2</c:v>
                </c:pt>
                <c:pt idx="25">
                  <c:v>7.958919999509817E-3</c:v>
                </c:pt>
                <c:pt idx="27">
                  <c:v>5.4056799999671057E-3</c:v>
                </c:pt>
                <c:pt idx="32">
                  <c:v>1.9180800081812777E-3</c:v>
                </c:pt>
                <c:pt idx="38">
                  <c:v>-6.4094000117620453E-4</c:v>
                </c:pt>
                <c:pt idx="41">
                  <c:v>-4.7268799971789122E-3</c:v>
                </c:pt>
                <c:pt idx="47">
                  <c:v>4.7752899990882725E-3</c:v>
                </c:pt>
                <c:pt idx="55">
                  <c:v>-5.5561999761266634E-4</c:v>
                </c:pt>
                <c:pt idx="56">
                  <c:v>3.1273300046450458E-3</c:v>
                </c:pt>
                <c:pt idx="58">
                  <c:v>-1.1683939999784343E-2</c:v>
                </c:pt>
                <c:pt idx="66">
                  <c:v>-1.4667159994132817E-2</c:v>
                </c:pt>
                <c:pt idx="67">
                  <c:v>1.6593800028203987E-3</c:v>
                </c:pt>
                <c:pt idx="68">
                  <c:v>3.588000254239887E-5</c:v>
                </c:pt>
                <c:pt idx="70">
                  <c:v>-8.4063600006629713E-3</c:v>
                </c:pt>
                <c:pt idx="71">
                  <c:v>-8.7531000026501715E-3</c:v>
                </c:pt>
                <c:pt idx="74">
                  <c:v>-2.1070079994387925E-2</c:v>
                </c:pt>
                <c:pt idx="75">
                  <c:v>2.5279000037699006E-3</c:v>
                </c:pt>
                <c:pt idx="76">
                  <c:v>-8.4370199983823113E-3</c:v>
                </c:pt>
                <c:pt idx="77">
                  <c:v>-1.4885659998981282E-2</c:v>
                </c:pt>
                <c:pt idx="78">
                  <c:v>-1.3885659995139576E-2</c:v>
                </c:pt>
                <c:pt idx="79">
                  <c:v>2.0375320003950037E-2</c:v>
                </c:pt>
                <c:pt idx="92">
                  <c:v>-7.4953599978471175E-3</c:v>
                </c:pt>
                <c:pt idx="95">
                  <c:v>1.7087380001612473E-2</c:v>
                </c:pt>
                <c:pt idx="96">
                  <c:v>1.6205469997657929E-2</c:v>
                </c:pt>
                <c:pt idx="97">
                  <c:v>3.7154800011194311E-3</c:v>
                </c:pt>
                <c:pt idx="99">
                  <c:v>3.5539179996703751E-2</c:v>
                </c:pt>
                <c:pt idx="100">
                  <c:v>5.1657269999850541E-2</c:v>
                </c:pt>
                <c:pt idx="101">
                  <c:v>3.4684800048125908E-3</c:v>
                </c:pt>
                <c:pt idx="102">
                  <c:v>-4.782297999918228E-2</c:v>
                </c:pt>
                <c:pt idx="103">
                  <c:v>3.0775000006542541E-2</c:v>
                </c:pt>
                <c:pt idx="104">
                  <c:v>3.0775000006542541E-2</c:v>
                </c:pt>
                <c:pt idx="105">
                  <c:v>2.9795019996527117E-2</c:v>
                </c:pt>
                <c:pt idx="106">
                  <c:v>2.9795019996527117E-2</c:v>
                </c:pt>
                <c:pt idx="108">
                  <c:v>4.9352779999026097E-2</c:v>
                </c:pt>
                <c:pt idx="109">
                  <c:v>3.8724780002667103E-2</c:v>
                </c:pt>
                <c:pt idx="112">
                  <c:v>1.3678960007382557E-2</c:v>
                </c:pt>
                <c:pt idx="115">
                  <c:v>3.9289250002184417E-2</c:v>
                </c:pt>
                <c:pt idx="116">
                  <c:v>4.2289249999157619E-2</c:v>
                </c:pt>
                <c:pt idx="117">
                  <c:v>3.6412300003576092E-2</c:v>
                </c:pt>
                <c:pt idx="118">
                  <c:v>3.9181079999252688E-2</c:v>
                </c:pt>
                <c:pt idx="121">
                  <c:v>4.0336819998628926E-2</c:v>
                </c:pt>
                <c:pt idx="122">
                  <c:v>4.0836820000549778E-2</c:v>
                </c:pt>
                <c:pt idx="123">
                  <c:v>4.1836820004391484E-2</c:v>
                </c:pt>
                <c:pt idx="126">
                  <c:v>2.6547840003331657E-2</c:v>
                </c:pt>
                <c:pt idx="127">
                  <c:v>3.5784020001301542E-2</c:v>
                </c:pt>
                <c:pt idx="129">
                  <c:v>4.5155560001148842E-2</c:v>
                </c:pt>
                <c:pt idx="138">
                  <c:v>4.5507260001613759E-2</c:v>
                </c:pt>
                <c:pt idx="140">
                  <c:v>5.6836370000382885E-2</c:v>
                </c:pt>
                <c:pt idx="141">
                  <c:v>5.7095140000456013E-2</c:v>
                </c:pt>
                <c:pt idx="142">
                  <c:v>4.4850879996374715E-2</c:v>
                </c:pt>
                <c:pt idx="145">
                  <c:v>4.986613000073703E-2</c:v>
                </c:pt>
                <c:pt idx="150">
                  <c:v>6.074290000833571E-2</c:v>
                </c:pt>
                <c:pt idx="154">
                  <c:v>6.5154479998454917E-2</c:v>
                </c:pt>
                <c:pt idx="165">
                  <c:v>6.3726940003107302E-2</c:v>
                </c:pt>
                <c:pt idx="168">
                  <c:v>5.1495719999365974E-2</c:v>
                </c:pt>
                <c:pt idx="177">
                  <c:v>5.8927500002027955E-2</c:v>
                </c:pt>
                <c:pt idx="178">
                  <c:v>3.2083240002975799E-2</c:v>
                </c:pt>
                <c:pt idx="195">
                  <c:v>6.4165939998929389E-2</c:v>
                </c:pt>
                <c:pt idx="243">
                  <c:v>6.2422470000456087E-2</c:v>
                </c:pt>
                <c:pt idx="244">
                  <c:v>6.7103280001902021E-2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2A4-42AC-88E2-5726D3348741}"/>
            </c:ext>
          </c:extLst>
        </c:ser>
        <c:ser>
          <c:idx val="3"/>
          <c:order val="2"/>
          <c:tx>
            <c:strRef>
              <c:f>Active!$J$20</c:f>
              <c:strCache>
                <c:ptCount val="1"/>
                <c:pt idx="0">
                  <c:v>PE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Active!$D$21:$D$43</c:f>
                <c:numCache>
                  <c:formatCode>General</c:formatCode>
                  <c:ptCount val="2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</c:numCache>
              </c:numRef>
            </c:plus>
            <c:minus>
              <c:numRef>
                <c:f>Active!$D$21:$D$43</c:f>
                <c:numCache>
                  <c:formatCode>General</c:formatCode>
                  <c:ptCount val="2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Active!$F$21:$F$976</c:f>
              <c:numCache>
                <c:formatCode>General</c:formatCode>
                <c:ptCount val="956"/>
                <c:pt idx="0">
                  <c:v>-24754</c:v>
                </c:pt>
                <c:pt idx="1">
                  <c:v>-18974</c:v>
                </c:pt>
                <c:pt idx="2">
                  <c:v>-11742</c:v>
                </c:pt>
                <c:pt idx="3">
                  <c:v>-11696</c:v>
                </c:pt>
                <c:pt idx="4">
                  <c:v>-11666</c:v>
                </c:pt>
                <c:pt idx="5">
                  <c:v>-11237</c:v>
                </c:pt>
                <c:pt idx="6">
                  <c:v>-10892</c:v>
                </c:pt>
                <c:pt idx="7">
                  <c:v>-10881</c:v>
                </c:pt>
                <c:pt idx="8">
                  <c:v>-10339</c:v>
                </c:pt>
                <c:pt idx="9">
                  <c:v>-10296</c:v>
                </c:pt>
                <c:pt idx="10">
                  <c:v>-10106.5</c:v>
                </c:pt>
                <c:pt idx="11">
                  <c:v>-10058</c:v>
                </c:pt>
                <c:pt idx="12">
                  <c:v>-9715</c:v>
                </c:pt>
                <c:pt idx="13">
                  <c:v>-9574</c:v>
                </c:pt>
                <c:pt idx="14">
                  <c:v>-9460</c:v>
                </c:pt>
                <c:pt idx="15">
                  <c:v>-9202</c:v>
                </c:pt>
                <c:pt idx="16">
                  <c:v>-9195</c:v>
                </c:pt>
                <c:pt idx="17">
                  <c:v>-9074</c:v>
                </c:pt>
                <c:pt idx="18">
                  <c:v>-8213</c:v>
                </c:pt>
                <c:pt idx="19">
                  <c:v>-7707</c:v>
                </c:pt>
                <c:pt idx="20">
                  <c:v>-7679</c:v>
                </c:pt>
                <c:pt idx="21">
                  <c:v>-7151</c:v>
                </c:pt>
                <c:pt idx="22">
                  <c:v>-7137</c:v>
                </c:pt>
                <c:pt idx="23">
                  <c:v>-7115</c:v>
                </c:pt>
                <c:pt idx="24">
                  <c:v>-7094</c:v>
                </c:pt>
                <c:pt idx="25">
                  <c:v>-6806</c:v>
                </c:pt>
                <c:pt idx="26">
                  <c:v>-1141</c:v>
                </c:pt>
                <c:pt idx="27">
                  <c:v>-724</c:v>
                </c:pt>
                <c:pt idx="28">
                  <c:v>-622</c:v>
                </c:pt>
                <c:pt idx="29">
                  <c:v>-622</c:v>
                </c:pt>
                <c:pt idx="30">
                  <c:v>-604</c:v>
                </c:pt>
                <c:pt idx="31">
                  <c:v>-604</c:v>
                </c:pt>
                <c:pt idx="32">
                  <c:v>-544</c:v>
                </c:pt>
                <c:pt idx="33">
                  <c:v>-96</c:v>
                </c:pt>
                <c:pt idx="34">
                  <c:v>0</c:v>
                </c:pt>
                <c:pt idx="35">
                  <c:v>0</c:v>
                </c:pt>
                <c:pt idx="36">
                  <c:v>528</c:v>
                </c:pt>
                <c:pt idx="37">
                  <c:v>528</c:v>
                </c:pt>
                <c:pt idx="38">
                  <c:v>817</c:v>
                </c:pt>
                <c:pt idx="39">
                  <c:v>942</c:v>
                </c:pt>
                <c:pt idx="40">
                  <c:v>942</c:v>
                </c:pt>
                <c:pt idx="41">
                  <c:v>1384</c:v>
                </c:pt>
                <c:pt idx="42">
                  <c:v>3973.5</c:v>
                </c:pt>
                <c:pt idx="43">
                  <c:v>4425</c:v>
                </c:pt>
                <c:pt idx="44">
                  <c:v>4425</c:v>
                </c:pt>
                <c:pt idx="45">
                  <c:v>4482</c:v>
                </c:pt>
                <c:pt idx="46">
                  <c:v>4482</c:v>
                </c:pt>
                <c:pt idx="47">
                  <c:v>4540.5</c:v>
                </c:pt>
                <c:pt idx="48">
                  <c:v>5506</c:v>
                </c:pt>
                <c:pt idx="49">
                  <c:v>5513</c:v>
                </c:pt>
                <c:pt idx="50">
                  <c:v>5514.5</c:v>
                </c:pt>
                <c:pt idx="51">
                  <c:v>5545</c:v>
                </c:pt>
                <c:pt idx="52">
                  <c:v>6008</c:v>
                </c:pt>
                <c:pt idx="53">
                  <c:v>6033</c:v>
                </c:pt>
                <c:pt idx="54">
                  <c:v>6044</c:v>
                </c:pt>
                <c:pt idx="55">
                  <c:v>6491</c:v>
                </c:pt>
                <c:pt idx="56">
                  <c:v>7104</c:v>
                </c:pt>
                <c:pt idx="57">
                  <c:v>8118.5</c:v>
                </c:pt>
                <c:pt idx="58">
                  <c:v>9467</c:v>
                </c:pt>
                <c:pt idx="59">
                  <c:v>10602.5</c:v>
                </c:pt>
                <c:pt idx="60">
                  <c:v>10606.5</c:v>
                </c:pt>
                <c:pt idx="61">
                  <c:v>10679</c:v>
                </c:pt>
                <c:pt idx="62">
                  <c:v>10697</c:v>
                </c:pt>
                <c:pt idx="63">
                  <c:v>11097</c:v>
                </c:pt>
                <c:pt idx="64">
                  <c:v>11536</c:v>
                </c:pt>
                <c:pt idx="65">
                  <c:v>12238</c:v>
                </c:pt>
                <c:pt idx="66">
                  <c:v>13138</c:v>
                </c:pt>
                <c:pt idx="67">
                  <c:v>13241</c:v>
                </c:pt>
                <c:pt idx="68">
                  <c:v>13666</c:v>
                </c:pt>
                <c:pt idx="69">
                  <c:v>13680</c:v>
                </c:pt>
                <c:pt idx="70">
                  <c:v>13698</c:v>
                </c:pt>
                <c:pt idx="71">
                  <c:v>13705</c:v>
                </c:pt>
                <c:pt idx="72">
                  <c:v>13744.5</c:v>
                </c:pt>
                <c:pt idx="73">
                  <c:v>13782</c:v>
                </c:pt>
                <c:pt idx="74">
                  <c:v>14144</c:v>
                </c:pt>
                <c:pt idx="75">
                  <c:v>14155</c:v>
                </c:pt>
                <c:pt idx="76">
                  <c:v>14261</c:v>
                </c:pt>
                <c:pt idx="77">
                  <c:v>15813</c:v>
                </c:pt>
                <c:pt idx="78">
                  <c:v>15813</c:v>
                </c:pt>
                <c:pt idx="79">
                  <c:v>16174</c:v>
                </c:pt>
                <c:pt idx="80">
                  <c:v>16629.5</c:v>
                </c:pt>
                <c:pt idx="81">
                  <c:v>16640.5</c:v>
                </c:pt>
                <c:pt idx="82">
                  <c:v>16752</c:v>
                </c:pt>
                <c:pt idx="83">
                  <c:v>16777</c:v>
                </c:pt>
                <c:pt idx="84">
                  <c:v>16777</c:v>
                </c:pt>
                <c:pt idx="85">
                  <c:v>16791</c:v>
                </c:pt>
                <c:pt idx="86">
                  <c:v>17184</c:v>
                </c:pt>
                <c:pt idx="87">
                  <c:v>17269</c:v>
                </c:pt>
                <c:pt idx="88">
                  <c:v>17271.5</c:v>
                </c:pt>
                <c:pt idx="89">
                  <c:v>17273</c:v>
                </c:pt>
                <c:pt idx="90">
                  <c:v>17274.5</c:v>
                </c:pt>
                <c:pt idx="91">
                  <c:v>17305</c:v>
                </c:pt>
                <c:pt idx="92">
                  <c:v>17648</c:v>
                </c:pt>
                <c:pt idx="93">
                  <c:v>17798.5</c:v>
                </c:pt>
                <c:pt idx="94">
                  <c:v>17808</c:v>
                </c:pt>
                <c:pt idx="95">
                  <c:v>17841</c:v>
                </c:pt>
                <c:pt idx="96">
                  <c:v>17841.5</c:v>
                </c:pt>
                <c:pt idx="97">
                  <c:v>17886</c:v>
                </c:pt>
                <c:pt idx="98">
                  <c:v>18329</c:v>
                </c:pt>
                <c:pt idx="99">
                  <c:v>18351</c:v>
                </c:pt>
                <c:pt idx="100">
                  <c:v>18351.5</c:v>
                </c:pt>
                <c:pt idx="101">
                  <c:v>18732</c:v>
                </c:pt>
                <c:pt idx="102">
                  <c:v>18736</c:v>
                </c:pt>
                <c:pt idx="103">
                  <c:v>18739</c:v>
                </c:pt>
                <c:pt idx="104">
                  <c:v>18750</c:v>
                </c:pt>
                <c:pt idx="105">
                  <c:v>18782</c:v>
                </c:pt>
                <c:pt idx="106">
                  <c:v>18839</c:v>
                </c:pt>
                <c:pt idx="107">
                  <c:v>18864</c:v>
                </c:pt>
                <c:pt idx="108">
                  <c:v>18870.5</c:v>
                </c:pt>
                <c:pt idx="109">
                  <c:v>18871</c:v>
                </c:pt>
                <c:pt idx="110">
                  <c:v>19271</c:v>
                </c:pt>
                <c:pt idx="111">
                  <c:v>19326.5</c:v>
                </c:pt>
                <c:pt idx="112">
                  <c:v>19372</c:v>
                </c:pt>
                <c:pt idx="113">
                  <c:v>19625</c:v>
                </c:pt>
                <c:pt idx="114">
                  <c:v>19625</c:v>
                </c:pt>
                <c:pt idx="115">
                  <c:v>19662.5</c:v>
                </c:pt>
                <c:pt idx="116">
                  <c:v>19662.5</c:v>
                </c:pt>
                <c:pt idx="117">
                  <c:v>19735</c:v>
                </c:pt>
                <c:pt idx="118">
                  <c:v>19806</c:v>
                </c:pt>
                <c:pt idx="119">
                  <c:v>19847.5</c:v>
                </c:pt>
                <c:pt idx="120">
                  <c:v>19849</c:v>
                </c:pt>
                <c:pt idx="121">
                  <c:v>19849</c:v>
                </c:pt>
                <c:pt idx="122">
                  <c:v>19849</c:v>
                </c:pt>
                <c:pt idx="123">
                  <c:v>19849</c:v>
                </c:pt>
                <c:pt idx="124">
                  <c:v>19853</c:v>
                </c:pt>
                <c:pt idx="125">
                  <c:v>19873</c:v>
                </c:pt>
                <c:pt idx="126">
                  <c:v>19888</c:v>
                </c:pt>
                <c:pt idx="127">
                  <c:v>19889</c:v>
                </c:pt>
                <c:pt idx="128">
                  <c:v>20228</c:v>
                </c:pt>
                <c:pt idx="129">
                  <c:v>20242</c:v>
                </c:pt>
                <c:pt idx="130">
                  <c:v>20243.5</c:v>
                </c:pt>
                <c:pt idx="131">
                  <c:v>20243.5</c:v>
                </c:pt>
                <c:pt idx="132">
                  <c:v>20263</c:v>
                </c:pt>
                <c:pt idx="133">
                  <c:v>20264.5</c:v>
                </c:pt>
                <c:pt idx="134">
                  <c:v>20270</c:v>
                </c:pt>
                <c:pt idx="135">
                  <c:v>20277</c:v>
                </c:pt>
                <c:pt idx="136">
                  <c:v>20277</c:v>
                </c:pt>
                <c:pt idx="137">
                  <c:v>20293.5</c:v>
                </c:pt>
                <c:pt idx="138">
                  <c:v>20307</c:v>
                </c:pt>
                <c:pt idx="139">
                  <c:v>20332.5</c:v>
                </c:pt>
                <c:pt idx="140">
                  <c:v>20346.5</c:v>
                </c:pt>
                <c:pt idx="141">
                  <c:v>20373</c:v>
                </c:pt>
                <c:pt idx="142">
                  <c:v>20373</c:v>
                </c:pt>
                <c:pt idx="143">
                  <c:v>20416</c:v>
                </c:pt>
                <c:pt idx="144">
                  <c:v>20772</c:v>
                </c:pt>
                <c:pt idx="145">
                  <c:v>20778.5</c:v>
                </c:pt>
                <c:pt idx="146">
                  <c:v>20778.5</c:v>
                </c:pt>
                <c:pt idx="147">
                  <c:v>20795</c:v>
                </c:pt>
                <c:pt idx="148">
                  <c:v>20795</c:v>
                </c:pt>
                <c:pt idx="149">
                  <c:v>20804</c:v>
                </c:pt>
                <c:pt idx="150">
                  <c:v>20905</c:v>
                </c:pt>
                <c:pt idx="151">
                  <c:v>21329</c:v>
                </c:pt>
                <c:pt idx="152">
                  <c:v>21364</c:v>
                </c:pt>
                <c:pt idx="153">
                  <c:v>21368</c:v>
                </c:pt>
                <c:pt idx="154">
                  <c:v>21436</c:v>
                </c:pt>
                <c:pt idx="155">
                  <c:v>21646.5</c:v>
                </c:pt>
                <c:pt idx="156">
                  <c:v>21769</c:v>
                </c:pt>
                <c:pt idx="157">
                  <c:v>21769</c:v>
                </c:pt>
                <c:pt idx="158">
                  <c:v>21770.5</c:v>
                </c:pt>
                <c:pt idx="159">
                  <c:v>21770.5</c:v>
                </c:pt>
                <c:pt idx="160">
                  <c:v>21838.5</c:v>
                </c:pt>
                <c:pt idx="161">
                  <c:v>21838.5</c:v>
                </c:pt>
                <c:pt idx="162">
                  <c:v>21838.5</c:v>
                </c:pt>
                <c:pt idx="163">
                  <c:v>21863.5</c:v>
                </c:pt>
                <c:pt idx="164">
                  <c:v>21863.5</c:v>
                </c:pt>
                <c:pt idx="165">
                  <c:v>21883</c:v>
                </c:pt>
                <c:pt idx="166">
                  <c:v>21897</c:v>
                </c:pt>
                <c:pt idx="167">
                  <c:v>21897</c:v>
                </c:pt>
                <c:pt idx="168">
                  <c:v>21954</c:v>
                </c:pt>
                <c:pt idx="169">
                  <c:v>22259.5</c:v>
                </c:pt>
                <c:pt idx="170">
                  <c:v>22259.5</c:v>
                </c:pt>
                <c:pt idx="171">
                  <c:v>22287</c:v>
                </c:pt>
                <c:pt idx="172">
                  <c:v>22287</c:v>
                </c:pt>
                <c:pt idx="173">
                  <c:v>22287</c:v>
                </c:pt>
                <c:pt idx="174">
                  <c:v>22312.5</c:v>
                </c:pt>
                <c:pt idx="175">
                  <c:v>22312.5</c:v>
                </c:pt>
                <c:pt idx="176">
                  <c:v>22312.5</c:v>
                </c:pt>
                <c:pt idx="177">
                  <c:v>22375</c:v>
                </c:pt>
                <c:pt idx="178">
                  <c:v>22418</c:v>
                </c:pt>
                <c:pt idx="179">
                  <c:v>22786</c:v>
                </c:pt>
                <c:pt idx="180">
                  <c:v>22786</c:v>
                </c:pt>
                <c:pt idx="181">
                  <c:v>22942</c:v>
                </c:pt>
                <c:pt idx="182">
                  <c:v>22947</c:v>
                </c:pt>
                <c:pt idx="183">
                  <c:v>22947</c:v>
                </c:pt>
                <c:pt idx="184">
                  <c:v>22959.5</c:v>
                </c:pt>
                <c:pt idx="185">
                  <c:v>22959.5</c:v>
                </c:pt>
                <c:pt idx="186">
                  <c:v>22986</c:v>
                </c:pt>
                <c:pt idx="187">
                  <c:v>22986</c:v>
                </c:pt>
                <c:pt idx="188">
                  <c:v>23322.5</c:v>
                </c:pt>
                <c:pt idx="189">
                  <c:v>23326.5</c:v>
                </c:pt>
                <c:pt idx="190">
                  <c:v>24318.5</c:v>
                </c:pt>
                <c:pt idx="191">
                  <c:v>24318.5</c:v>
                </c:pt>
                <c:pt idx="192">
                  <c:v>24318.5</c:v>
                </c:pt>
                <c:pt idx="193">
                  <c:v>24905</c:v>
                </c:pt>
                <c:pt idx="194">
                  <c:v>25376</c:v>
                </c:pt>
                <c:pt idx="195">
                  <c:v>25433</c:v>
                </c:pt>
                <c:pt idx="196">
                  <c:v>25897</c:v>
                </c:pt>
                <c:pt idx="197">
                  <c:v>25913.5</c:v>
                </c:pt>
                <c:pt idx="198">
                  <c:v>25945.5</c:v>
                </c:pt>
                <c:pt idx="199">
                  <c:v>25979</c:v>
                </c:pt>
                <c:pt idx="200">
                  <c:v>26408.5</c:v>
                </c:pt>
                <c:pt idx="201">
                  <c:v>26473</c:v>
                </c:pt>
                <c:pt idx="202">
                  <c:v>26844.5</c:v>
                </c:pt>
                <c:pt idx="203">
                  <c:v>26921</c:v>
                </c:pt>
                <c:pt idx="204">
                  <c:v>26939</c:v>
                </c:pt>
                <c:pt idx="205">
                  <c:v>26946</c:v>
                </c:pt>
                <c:pt idx="206">
                  <c:v>26964</c:v>
                </c:pt>
                <c:pt idx="207">
                  <c:v>27190</c:v>
                </c:pt>
                <c:pt idx="208">
                  <c:v>27390.5</c:v>
                </c:pt>
                <c:pt idx="209">
                  <c:v>27390.5</c:v>
                </c:pt>
                <c:pt idx="210">
                  <c:v>27435</c:v>
                </c:pt>
                <c:pt idx="211">
                  <c:v>27474</c:v>
                </c:pt>
                <c:pt idx="212">
                  <c:v>27860</c:v>
                </c:pt>
                <c:pt idx="213">
                  <c:v>27901.5</c:v>
                </c:pt>
                <c:pt idx="214">
                  <c:v>27963</c:v>
                </c:pt>
                <c:pt idx="215">
                  <c:v>27967.5</c:v>
                </c:pt>
                <c:pt idx="216">
                  <c:v>27994</c:v>
                </c:pt>
                <c:pt idx="217">
                  <c:v>28845</c:v>
                </c:pt>
                <c:pt idx="218">
                  <c:v>28853.5</c:v>
                </c:pt>
                <c:pt idx="219">
                  <c:v>28871.5</c:v>
                </c:pt>
                <c:pt idx="220">
                  <c:v>28891</c:v>
                </c:pt>
                <c:pt idx="221">
                  <c:v>28905</c:v>
                </c:pt>
                <c:pt idx="222">
                  <c:v>28926</c:v>
                </c:pt>
                <c:pt idx="223">
                  <c:v>28937</c:v>
                </c:pt>
                <c:pt idx="224">
                  <c:v>28944</c:v>
                </c:pt>
                <c:pt idx="225">
                  <c:v>28951</c:v>
                </c:pt>
                <c:pt idx="226">
                  <c:v>28958</c:v>
                </c:pt>
                <c:pt idx="227">
                  <c:v>29454</c:v>
                </c:pt>
                <c:pt idx="228">
                  <c:v>29865.5</c:v>
                </c:pt>
                <c:pt idx="229">
                  <c:v>30515.5</c:v>
                </c:pt>
                <c:pt idx="230">
                  <c:v>30521</c:v>
                </c:pt>
                <c:pt idx="231">
                  <c:v>30766.5</c:v>
                </c:pt>
                <c:pt idx="232">
                  <c:v>30968.5</c:v>
                </c:pt>
                <c:pt idx="233">
                  <c:v>31010</c:v>
                </c:pt>
                <c:pt idx="234">
                  <c:v>31436.5</c:v>
                </c:pt>
                <c:pt idx="235">
                  <c:v>31892</c:v>
                </c:pt>
                <c:pt idx="236">
                  <c:v>31893.5</c:v>
                </c:pt>
                <c:pt idx="237">
                  <c:v>31938</c:v>
                </c:pt>
                <c:pt idx="238">
                  <c:v>32072</c:v>
                </c:pt>
                <c:pt idx="239">
                  <c:v>32389.5</c:v>
                </c:pt>
                <c:pt idx="240">
                  <c:v>33025</c:v>
                </c:pt>
                <c:pt idx="241">
                  <c:v>33025</c:v>
                </c:pt>
                <c:pt idx="242">
                  <c:v>33408</c:v>
                </c:pt>
                <c:pt idx="243">
                  <c:v>33491.5</c:v>
                </c:pt>
                <c:pt idx="244">
                  <c:v>33596</c:v>
                </c:pt>
                <c:pt idx="245">
                  <c:v>33892</c:v>
                </c:pt>
                <c:pt idx="246">
                  <c:v>33918.5</c:v>
                </c:pt>
                <c:pt idx="247">
                  <c:v>33924</c:v>
                </c:pt>
                <c:pt idx="248">
                  <c:v>33938</c:v>
                </c:pt>
                <c:pt idx="249">
                  <c:v>33938</c:v>
                </c:pt>
                <c:pt idx="250">
                  <c:v>33938</c:v>
                </c:pt>
                <c:pt idx="251">
                  <c:v>33941.5</c:v>
                </c:pt>
                <c:pt idx="252">
                  <c:v>33892</c:v>
                </c:pt>
                <c:pt idx="253">
                  <c:v>33918.5</c:v>
                </c:pt>
                <c:pt idx="254">
                  <c:v>33924</c:v>
                </c:pt>
                <c:pt idx="255">
                  <c:v>33938</c:v>
                </c:pt>
                <c:pt idx="256">
                  <c:v>33943.5</c:v>
                </c:pt>
                <c:pt idx="257">
                  <c:v>35378</c:v>
                </c:pt>
                <c:pt idx="258">
                  <c:v>35456</c:v>
                </c:pt>
              </c:numCache>
            </c:numRef>
          </c:xVal>
          <c:yVal>
            <c:numRef>
              <c:f>Active!$J$21:$J$976</c:f>
              <c:numCache>
                <c:formatCode>General</c:formatCode>
                <c:ptCount val="956"/>
                <c:pt idx="26">
                  <c:v>2.1186200028751045E-3</c:v>
                </c:pt>
                <c:pt idx="28">
                  <c:v>3.9603999903192744E-4</c:v>
                </c:pt>
                <c:pt idx="29">
                  <c:v>7.9604000347899273E-4</c:v>
                </c:pt>
                <c:pt idx="30">
                  <c:v>2.0472799951676279E-3</c:v>
                </c:pt>
                <c:pt idx="31">
                  <c:v>2.2472799973911606E-3</c:v>
                </c:pt>
                <c:pt idx="35">
                  <c:v>4.0000000444706529E-4</c:v>
                </c:pt>
                <c:pt idx="36">
                  <c:v>7.0304000109899789E-4</c:v>
                </c:pt>
                <c:pt idx="37">
                  <c:v>7.3303999670315534E-4</c:v>
                </c:pt>
                <c:pt idx="39">
                  <c:v>6.8155999906593934E-4</c:v>
                </c:pt>
                <c:pt idx="40">
                  <c:v>7.0155999856069684E-4</c:v>
                </c:pt>
                <c:pt idx="42">
                  <c:v>1.8612300045788288E-3</c:v>
                </c:pt>
                <c:pt idx="43">
                  <c:v>-1.3035000010859221E-3</c:v>
                </c:pt>
                <c:pt idx="44">
                  <c:v>1.0964999964926392E-3</c:v>
                </c:pt>
                <c:pt idx="45">
                  <c:v>-4.612400007317774E-4</c:v>
                </c:pt>
                <c:pt idx="46">
                  <c:v>-4.412400012370199E-4</c:v>
                </c:pt>
                <c:pt idx="48">
                  <c:v>8.070799958659336E-4</c:v>
                </c:pt>
                <c:pt idx="49">
                  <c:v>1.6034000145737082E-4</c:v>
                </c:pt>
                <c:pt idx="50">
                  <c:v>1.8146100046578795E-3</c:v>
                </c:pt>
                <c:pt idx="51">
                  <c:v>-3.8189999759197235E-4</c:v>
                </c:pt>
                <c:pt idx="52">
                  <c:v>6.6943999991053715E-4</c:v>
                </c:pt>
                <c:pt idx="53">
                  <c:v>2.4739400032558478E-3</c:v>
                </c:pt>
                <c:pt idx="54">
                  <c:v>-2.8280799961066805E-3</c:v>
                </c:pt>
                <c:pt idx="57">
                  <c:v>3.1273300046450458E-3</c:v>
                </c:pt>
                <c:pt idx="59">
                  <c:v>1.0098450002260506E-2</c:v>
                </c:pt>
                <c:pt idx="60">
                  <c:v>7.9431700069108047E-3</c:v>
                </c:pt>
                <c:pt idx="61">
                  <c:v>4.9662200035527349E-3</c:v>
                </c:pt>
                <c:pt idx="62">
                  <c:v>6.3174599999911152E-3</c:v>
                </c:pt>
                <c:pt idx="63">
                  <c:v>3.1894600033410825E-3</c:v>
                </c:pt>
                <c:pt idx="64">
                  <c:v>5.9724800084950402E-3</c:v>
                </c:pt>
                <c:pt idx="65">
                  <c:v>8.8708399998722598E-3</c:v>
                </c:pt>
                <c:pt idx="69">
                  <c:v>-5.6575999988126568E-3</c:v>
                </c:pt>
                <c:pt idx="72">
                  <c:v>1.2076010003511328E-2</c:v>
                </c:pt>
                <c:pt idx="73">
                  <c:v>1.3032760005444288E-2</c:v>
                </c:pt>
                <c:pt idx="80">
                  <c:v>2.4555310003052E-2</c:v>
                </c:pt>
                <c:pt idx="81">
                  <c:v>2.1553289996518288E-2</c:v>
                </c:pt>
                <c:pt idx="82">
                  <c:v>2.3087360001227353E-2</c:v>
                </c:pt>
                <c:pt idx="83">
                  <c:v>2.3591860001033638E-2</c:v>
                </c:pt>
                <c:pt idx="84">
                  <c:v>2.4291859997902066E-2</c:v>
                </c:pt>
                <c:pt idx="85">
                  <c:v>2.309837999928277E-2</c:v>
                </c:pt>
                <c:pt idx="86">
                  <c:v>2.0417120002093725E-2</c:v>
                </c:pt>
                <c:pt idx="87">
                  <c:v>2.0192420000967104E-2</c:v>
                </c:pt>
                <c:pt idx="88">
                  <c:v>1.5582870000798721E-2</c:v>
                </c:pt>
                <c:pt idx="89">
                  <c:v>1.9637140001577791E-2</c:v>
                </c:pt>
                <c:pt idx="90">
                  <c:v>1.0791410000820179E-2</c:v>
                </c:pt>
                <c:pt idx="91">
                  <c:v>2.4794899996777531E-2</c:v>
                </c:pt>
                <c:pt idx="93">
                  <c:v>2.3149729997385293E-2</c:v>
                </c:pt>
                <c:pt idx="94">
                  <c:v>2.9393439996056259E-2</c:v>
                </c:pt>
                <c:pt idx="98">
                  <c:v>3.3243220001168083E-2</c:v>
                </c:pt>
                <c:pt idx="107">
                  <c:v>3.7499520003621001E-2</c:v>
                </c:pt>
                <c:pt idx="110">
                  <c:v>3.8724780002667103E-2</c:v>
                </c:pt>
                <c:pt idx="111">
                  <c:v>4.3332770001143217E-2</c:v>
                </c:pt>
                <c:pt idx="113">
                  <c:v>3.9532499999040738E-2</c:v>
                </c:pt>
                <c:pt idx="114">
                  <c:v>4.1132499995001126E-2</c:v>
                </c:pt>
                <c:pt idx="119">
                  <c:v>4.9482549999083858E-2</c:v>
                </c:pt>
                <c:pt idx="120">
                  <c:v>3.983682000398403E-2</c:v>
                </c:pt>
                <c:pt idx="124">
                  <c:v>9.8181540000950918E-2</c:v>
                </c:pt>
                <c:pt idx="125">
                  <c:v>4.1705139999976382E-2</c:v>
                </c:pt>
                <c:pt idx="128">
                  <c:v>4.8549040002399124E-2</c:v>
                </c:pt>
                <c:pt idx="130">
                  <c:v>4.4609830001718365E-2</c:v>
                </c:pt>
                <c:pt idx="131">
                  <c:v>4.7409830003743991E-2</c:v>
                </c:pt>
                <c:pt idx="132">
                  <c:v>4.3815340002765879E-2</c:v>
                </c:pt>
                <c:pt idx="133">
                  <c:v>4.3469610005558934E-2</c:v>
                </c:pt>
                <c:pt idx="134">
                  <c:v>4.3068600003607571E-2</c:v>
                </c:pt>
                <c:pt idx="135">
                  <c:v>4.2621859996870626E-2</c:v>
                </c:pt>
                <c:pt idx="136">
                  <c:v>4.4721859994751867E-2</c:v>
                </c:pt>
                <c:pt idx="137">
                  <c:v>4.3118829999002628E-2</c:v>
                </c:pt>
                <c:pt idx="139">
                  <c:v>4.3829849993926473E-2</c:v>
                </c:pt>
                <c:pt idx="143">
                  <c:v>4.4850879996374715E-2</c:v>
                </c:pt>
                <c:pt idx="144">
                  <c:v>4.8230959997454192E-2</c:v>
                </c:pt>
                <c:pt idx="146">
                  <c:v>5.2166130000841804E-2</c:v>
                </c:pt>
                <c:pt idx="147">
                  <c:v>3.0263099994044751E-2</c:v>
                </c:pt>
                <c:pt idx="148">
                  <c:v>3.0463099996268284E-2</c:v>
                </c:pt>
                <c:pt idx="149">
                  <c:v>4.7588720000931062E-2</c:v>
                </c:pt>
                <c:pt idx="151">
                  <c:v>5.4883219992916565E-2</c:v>
                </c:pt>
                <c:pt idx="152">
                  <c:v>5.0649519995204173E-2</c:v>
                </c:pt>
                <c:pt idx="153">
                  <c:v>4.8094240002683364E-2</c:v>
                </c:pt>
                <c:pt idx="155">
                  <c:v>5.1770370002486743E-2</c:v>
                </c:pt>
                <c:pt idx="156">
                  <c:v>5.2302420001069549E-2</c:v>
                </c:pt>
                <c:pt idx="157">
                  <c:v>5.2702419998240657E-2</c:v>
                </c:pt>
                <c:pt idx="158">
                  <c:v>5.2456690005783457E-2</c:v>
                </c:pt>
                <c:pt idx="159">
                  <c:v>5.3756690002046525E-2</c:v>
                </c:pt>
                <c:pt idx="160">
                  <c:v>5.4476930003147572E-2</c:v>
                </c:pt>
                <c:pt idx="161">
                  <c:v>5.4516930002137087E-2</c:v>
                </c:pt>
                <c:pt idx="162">
                  <c:v>5.5116930001531728E-2</c:v>
                </c:pt>
                <c:pt idx="163">
                  <c:v>5.519143000128679E-2</c:v>
                </c:pt>
                <c:pt idx="164">
                  <c:v>5.5221429996890947E-2</c:v>
                </c:pt>
                <c:pt idx="166">
                  <c:v>5.2833459994872101E-2</c:v>
                </c:pt>
                <c:pt idx="167">
                  <c:v>5.3033459997095633E-2</c:v>
                </c:pt>
                <c:pt idx="169">
                  <c:v>5.5548709999129642E-2</c:v>
                </c:pt>
                <c:pt idx="170">
                  <c:v>5.7548709999537095E-2</c:v>
                </c:pt>
                <c:pt idx="171">
                  <c:v>4.3043659999966621E-2</c:v>
                </c:pt>
                <c:pt idx="172">
                  <c:v>5.0443660002201796E-2</c:v>
                </c:pt>
                <c:pt idx="173">
                  <c:v>5.424366000079317E-2</c:v>
                </c:pt>
                <c:pt idx="174">
                  <c:v>2.5566249998519197E-2</c:v>
                </c:pt>
                <c:pt idx="175">
                  <c:v>4.2366250003396999E-2</c:v>
                </c:pt>
                <c:pt idx="176">
                  <c:v>5.3466249999473803E-2</c:v>
                </c:pt>
                <c:pt idx="179">
                  <c:v>5.4997480001475196E-2</c:v>
                </c:pt>
                <c:pt idx="180">
                  <c:v>5.5997479998040944E-2</c:v>
                </c:pt>
                <c:pt idx="181">
                  <c:v>5.5841560002590995E-2</c:v>
                </c:pt>
                <c:pt idx="182">
                  <c:v>5.7122459889797028E-2</c:v>
                </c:pt>
                <c:pt idx="183">
                  <c:v>5.7122459998936392E-2</c:v>
                </c:pt>
                <c:pt idx="184">
                  <c:v>5.3774709973367862E-2</c:v>
                </c:pt>
                <c:pt idx="185">
                  <c:v>5.3774709995195735E-2</c:v>
                </c:pt>
                <c:pt idx="186">
                  <c:v>5.7433479974861257E-2</c:v>
                </c:pt>
                <c:pt idx="187">
                  <c:v>5.7433480003965087E-2</c:v>
                </c:pt>
                <c:pt idx="188">
                  <c:v>5.6708049996814225E-2</c:v>
                </c:pt>
                <c:pt idx="189">
                  <c:v>5.8852770001976751E-2</c:v>
                </c:pt>
                <c:pt idx="191">
                  <c:v>5.9443329992063809E-2</c:v>
                </c:pt>
                <c:pt idx="193">
                  <c:v>5.9062900007120334E-2</c:v>
                </c:pt>
                <c:pt idx="194">
                  <c:v>6.1403680003422778E-2</c:v>
                </c:pt>
                <c:pt idx="196">
                  <c:v>6.009346000791993E-2</c:v>
                </c:pt>
                <c:pt idx="197">
                  <c:v>6.3050429998838808E-2</c:v>
                </c:pt>
                <c:pt idx="198">
                  <c:v>6.3408190006157383E-2</c:v>
                </c:pt>
                <c:pt idx="199">
                  <c:v>6.2120219998178072E-2</c:v>
                </c:pt>
                <c:pt idx="202">
                  <c:v>6.0734010003216099E-2</c:v>
                </c:pt>
                <c:pt idx="203">
                  <c:v>6.2501780004822649E-2</c:v>
                </c:pt>
                <c:pt idx="205">
                  <c:v>6.2006280000787228E-2</c:v>
                </c:pt>
                <c:pt idx="206">
                  <c:v>6.3957519996620249E-2</c:v>
                </c:pt>
                <c:pt idx="209">
                  <c:v>6.6988290003791917E-2</c:v>
                </c:pt>
                <c:pt idx="217">
                  <c:v>6.2812100004521199E-2</c:v>
                </c:pt>
                <c:pt idx="218">
                  <c:v>6.4919630000076722E-2</c:v>
                </c:pt>
                <c:pt idx="219">
                  <c:v>6.6570869996212423E-2</c:v>
                </c:pt>
                <c:pt idx="220">
                  <c:v>6.4176380001299549E-2</c:v>
                </c:pt>
                <c:pt idx="221">
                  <c:v>6.3382900007127319E-2</c:v>
                </c:pt>
                <c:pt idx="222">
                  <c:v>6.4142680006625596E-2</c:v>
                </c:pt>
                <c:pt idx="223">
                  <c:v>6.304066000302555E-2</c:v>
                </c:pt>
                <c:pt idx="224">
                  <c:v>6.4093920002051163E-2</c:v>
                </c:pt>
                <c:pt idx="225">
                  <c:v>6.4047179999761283E-2</c:v>
                </c:pt>
                <c:pt idx="229">
                  <c:v>6.5450789996248204E-2</c:v>
                </c:pt>
                <c:pt idx="232">
                  <c:v>7.2440329997334629E-2</c:v>
                </c:pt>
                <c:pt idx="233">
                  <c:v>6.5641799992590677E-2</c:v>
                </c:pt>
                <c:pt idx="234">
                  <c:v>6.5872570005012676E-2</c:v>
                </c:pt>
                <c:pt idx="235">
                  <c:v>6.3952560005418491E-2</c:v>
                </c:pt>
                <c:pt idx="236">
                  <c:v>6.6406829995685257E-2</c:v>
                </c:pt>
                <c:pt idx="239">
                  <c:v>6.6652110006543808E-2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12A4-42AC-88E2-5726D3348741}"/>
            </c:ext>
          </c:extLst>
        </c:ser>
        <c:ser>
          <c:idx val="4"/>
          <c:order val="3"/>
          <c:tx>
            <c:strRef>
              <c:f>Active!$K$20</c:f>
              <c:strCache>
                <c:ptCount val="1"/>
                <c:pt idx="0">
                  <c:v>CCD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Active!$D$21:$D$90</c:f>
                <c:numCache>
                  <c:formatCode>General</c:formatCode>
                  <c:ptCount val="70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1E-3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7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</c:numCache>
              </c:numRef>
            </c:plus>
            <c:minus>
              <c:numRef>
                <c:f>Active!$D$21:$D$90</c:f>
                <c:numCache>
                  <c:formatCode>General</c:formatCode>
                  <c:ptCount val="70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1E-3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7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Active!$F$21:$F$976</c:f>
              <c:numCache>
                <c:formatCode>General</c:formatCode>
                <c:ptCount val="956"/>
                <c:pt idx="0">
                  <c:v>-24754</c:v>
                </c:pt>
                <c:pt idx="1">
                  <c:v>-18974</c:v>
                </c:pt>
                <c:pt idx="2">
                  <c:v>-11742</c:v>
                </c:pt>
                <c:pt idx="3">
                  <c:v>-11696</c:v>
                </c:pt>
                <c:pt idx="4">
                  <c:v>-11666</c:v>
                </c:pt>
                <c:pt idx="5">
                  <c:v>-11237</c:v>
                </c:pt>
                <c:pt idx="6">
                  <c:v>-10892</c:v>
                </c:pt>
                <c:pt idx="7">
                  <c:v>-10881</c:v>
                </c:pt>
                <c:pt idx="8">
                  <c:v>-10339</c:v>
                </c:pt>
                <c:pt idx="9">
                  <c:v>-10296</c:v>
                </c:pt>
                <c:pt idx="10">
                  <c:v>-10106.5</c:v>
                </c:pt>
                <c:pt idx="11">
                  <c:v>-10058</c:v>
                </c:pt>
                <c:pt idx="12">
                  <c:v>-9715</c:v>
                </c:pt>
                <c:pt idx="13">
                  <c:v>-9574</c:v>
                </c:pt>
                <c:pt idx="14">
                  <c:v>-9460</c:v>
                </c:pt>
                <c:pt idx="15">
                  <c:v>-9202</c:v>
                </c:pt>
                <c:pt idx="16">
                  <c:v>-9195</c:v>
                </c:pt>
                <c:pt idx="17">
                  <c:v>-9074</c:v>
                </c:pt>
                <c:pt idx="18">
                  <c:v>-8213</c:v>
                </c:pt>
                <c:pt idx="19">
                  <c:v>-7707</c:v>
                </c:pt>
                <c:pt idx="20">
                  <c:v>-7679</c:v>
                </c:pt>
                <c:pt idx="21">
                  <c:v>-7151</c:v>
                </c:pt>
                <c:pt idx="22">
                  <c:v>-7137</c:v>
                </c:pt>
                <c:pt idx="23">
                  <c:v>-7115</c:v>
                </c:pt>
                <c:pt idx="24">
                  <c:v>-7094</c:v>
                </c:pt>
                <c:pt idx="25">
                  <c:v>-6806</c:v>
                </c:pt>
                <c:pt idx="26">
                  <c:v>-1141</c:v>
                </c:pt>
                <c:pt idx="27">
                  <c:v>-724</c:v>
                </c:pt>
                <c:pt idx="28">
                  <c:v>-622</c:v>
                </c:pt>
                <c:pt idx="29">
                  <c:v>-622</c:v>
                </c:pt>
                <c:pt idx="30">
                  <c:v>-604</c:v>
                </c:pt>
                <c:pt idx="31">
                  <c:v>-604</c:v>
                </c:pt>
                <c:pt idx="32">
                  <c:v>-544</c:v>
                </c:pt>
                <c:pt idx="33">
                  <c:v>-96</c:v>
                </c:pt>
                <c:pt idx="34">
                  <c:v>0</c:v>
                </c:pt>
                <c:pt idx="35">
                  <c:v>0</c:v>
                </c:pt>
                <c:pt idx="36">
                  <c:v>528</c:v>
                </c:pt>
                <c:pt idx="37">
                  <c:v>528</c:v>
                </c:pt>
                <c:pt idx="38">
                  <c:v>817</c:v>
                </c:pt>
                <c:pt idx="39">
                  <c:v>942</c:v>
                </c:pt>
                <c:pt idx="40">
                  <c:v>942</c:v>
                </c:pt>
                <c:pt idx="41">
                  <c:v>1384</c:v>
                </c:pt>
                <c:pt idx="42">
                  <c:v>3973.5</c:v>
                </c:pt>
                <c:pt idx="43">
                  <c:v>4425</c:v>
                </c:pt>
                <c:pt idx="44">
                  <c:v>4425</c:v>
                </c:pt>
                <c:pt idx="45">
                  <c:v>4482</c:v>
                </c:pt>
                <c:pt idx="46">
                  <c:v>4482</c:v>
                </c:pt>
                <c:pt idx="47">
                  <c:v>4540.5</c:v>
                </c:pt>
                <c:pt idx="48">
                  <c:v>5506</c:v>
                </c:pt>
                <c:pt idx="49">
                  <c:v>5513</c:v>
                </c:pt>
                <c:pt idx="50">
                  <c:v>5514.5</c:v>
                </c:pt>
                <c:pt idx="51">
                  <c:v>5545</c:v>
                </c:pt>
                <c:pt idx="52">
                  <c:v>6008</c:v>
                </c:pt>
                <c:pt idx="53">
                  <c:v>6033</c:v>
                </c:pt>
                <c:pt idx="54">
                  <c:v>6044</c:v>
                </c:pt>
                <c:pt idx="55">
                  <c:v>6491</c:v>
                </c:pt>
                <c:pt idx="56">
                  <c:v>7104</c:v>
                </c:pt>
                <c:pt idx="57">
                  <c:v>8118.5</c:v>
                </c:pt>
                <c:pt idx="58">
                  <c:v>9467</c:v>
                </c:pt>
                <c:pt idx="59">
                  <c:v>10602.5</c:v>
                </c:pt>
                <c:pt idx="60">
                  <c:v>10606.5</c:v>
                </c:pt>
                <c:pt idx="61">
                  <c:v>10679</c:v>
                </c:pt>
                <c:pt idx="62">
                  <c:v>10697</c:v>
                </c:pt>
                <c:pt idx="63">
                  <c:v>11097</c:v>
                </c:pt>
                <c:pt idx="64">
                  <c:v>11536</c:v>
                </c:pt>
                <c:pt idx="65">
                  <c:v>12238</c:v>
                </c:pt>
                <c:pt idx="66">
                  <c:v>13138</c:v>
                </c:pt>
                <c:pt idx="67">
                  <c:v>13241</c:v>
                </c:pt>
                <c:pt idx="68">
                  <c:v>13666</c:v>
                </c:pt>
                <c:pt idx="69">
                  <c:v>13680</c:v>
                </c:pt>
                <c:pt idx="70">
                  <c:v>13698</c:v>
                </c:pt>
                <c:pt idx="71">
                  <c:v>13705</c:v>
                </c:pt>
                <c:pt idx="72">
                  <c:v>13744.5</c:v>
                </c:pt>
                <c:pt idx="73">
                  <c:v>13782</c:v>
                </c:pt>
                <c:pt idx="74">
                  <c:v>14144</c:v>
                </c:pt>
                <c:pt idx="75">
                  <c:v>14155</c:v>
                </c:pt>
                <c:pt idx="76">
                  <c:v>14261</c:v>
                </c:pt>
                <c:pt idx="77">
                  <c:v>15813</c:v>
                </c:pt>
                <c:pt idx="78">
                  <c:v>15813</c:v>
                </c:pt>
                <c:pt idx="79">
                  <c:v>16174</c:v>
                </c:pt>
                <c:pt idx="80">
                  <c:v>16629.5</c:v>
                </c:pt>
                <c:pt idx="81">
                  <c:v>16640.5</c:v>
                </c:pt>
                <c:pt idx="82">
                  <c:v>16752</c:v>
                </c:pt>
                <c:pt idx="83">
                  <c:v>16777</c:v>
                </c:pt>
                <c:pt idx="84">
                  <c:v>16777</c:v>
                </c:pt>
                <c:pt idx="85">
                  <c:v>16791</c:v>
                </c:pt>
                <c:pt idx="86">
                  <c:v>17184</c:v>
                </c:pt>
                <c:pt idx="87">
                  <c:v>17269</c:v>
                </c:pt>
                <c:pt idx="88">
                  <c:v>17271.5</c:v>
                </c:pt>
                <c:pt idx="89">
                  <c:v>17273</c:v>
                </c:pt>
                <c:pt idx="90">
                  <c:v>17274.5</c:v>
                </c:pt>
                <c:pt idx="91">
                  <c:v>17305</c:v>
                </c:pt>
                <c:pt idx="92">
                  <c:v>17648</c:v>
                </c:pt>
                <c:pt idx="93">
                  <c:v>17798.5</c:v>
                </c:pt>
                <c:pt idx="94">
                  <c:v>17808</c:v>
                </c:pt>
                <c:pt idx="95">
                  <c:v>17841</c:v>
                </c:pt>
                <c:pt idx="96">
                  <c:v>17841.5</c:v>
                </c:pt>
                <c:pt idx="97">
                  <c:v>17886</c:v>
                </c:pt>
                <c:pt idx="98">
                  <c:v>18329</c:v>
                </c:pt>
                <c:pt idx="99">
                  <c:v>18351</c:v>
                </c:pt>
                <c:pt idx="100">
                  <c:v>18351.5</c:v>
                </c:pt>
                <c:pt idx="101">
                  <c:v>18732</c:v>
                </c:pt>
                <c:pt idx="102">
                  <c:v>18736</c:v>
                </c:pt>
                <c:pt idx="103">
                  <c:v>18739</c:v>
                </c:pt>
                <c:pt idx="104">
                  <c:v>18750</c:v>
                </c:pt>
                <c:pt idx="105">
                  <c:v>18782</c:v>
                </c:pt>
                <c:pt idx="106">
                  <c:v>18839</c:v>
                </c:pt>
                <c:pt idx="107">
                  <c:v>18864</c:v>
                </c:pt>
                <c:pt idx="108">
                  <c:v>18870.5</c:v>
                </c:pt>
                <c:pt idx="109">
                  <c:v>18871</c:v>
                </c:pt>
                <c:pt idx="110">
                  <c:v>19271</c:v>
                </c:pt>
                <c:pt idx="111">
                  <c:v>19326.5</c:v>
                </c:pt>
                <c:pt idx="112">
                  <c:v>19372</c:v>
                </c:pt>
                <c:pt idx="113">
                  <c:v>19625</c:v>
                </c:pt>
                <c:pt idx="114">
                  <c:v>19625</c:v>
                </c:pt>
                <c:pt idx="115">
                  <c:v>19662.5</c:v>
                </c:pt>
                <c:pt idx="116">
                  <c:v>19662.5</c:v>
                </c:pt>
                <c:pt idx="117">
                  <c:v>19735</c:v>
                </c:pt>
                <c:pt idx="118">
                  <c:v>19806</c:v>
                </c:pt>
                <c:pt idx="119">
                  <c:v>19847.5</c:v>
                </c:pt>
                <c:pt idx="120">
                  <c:v>19849</c:v>
                </c:pt>
                <c:pt idx="121">
                  <c:v>19849</c:v>
                </c:pt>
                <c:pt idx="122">
                  <c:v>19849</c:v>
                </c:pt>
                <c:pt idx="123">
                  <c:v>19849</c:v>
                </c:pt>
                <c:pt idx="124">
                  <c:v>19853</c:v>
                </c:pt>
                <c:pt idx="125">
                  <c:v>19873</c:v>
                </c:pt>
                <c:pt idx="126">
                  <c:v>19888</c:v>
                </c:pt>
                <c:pt idx="127">
                  <c:v>19889</c:v>
                </c:pt>
                <c:pt idx="128">
                  <c:v>20228</c:v>
                </c:pt>
                <c:pt idx="129">
                  <c:v>20242</c:v>
                </c:pt>
                <c:pt idx="130">
                  <c:v>20243.5</c:v>
                </c:pt>
                <c:pt idx="131">
                  <c:v>20243.5</c:v>
                </c:pt>
                <c:pt idx="132">
                  <c:v>20263</c:v>
                </c:pt>
                <c:pt idx="133">
                  <c:v>20264.5</c:v>
                </c:pt>
                <c:pt idx="134">
                  <c:v>20270</c:v>
                </c:pt>
                <c:pt idx="135">
                  <c:v>20277</c:v>
                </c:pt>
                <c:pt idx="136">
                  <c:v>20277</c:v>
                </c:pt>
                <c:pt idx="137">
                  <c:v>20293.5</c:v>
                </c:pt>
                <c:pt idx="138">
                  <c:v>20307</c:v>
                </c:pt>
                <c:pt idx="139">
                  <c:v>20332.5</c:v>
                </c:pt>
                <c:pt idx="140">
                  <c:v>20346.5</c:v>
                </c:pt>
                <c:pt idx="141">
                  <c:v>20373</c:v>
                </c:pt>
                <c:pt idx="142">
                  <c:v>20373</c:v>
                </c:pt>
                <c:pt idx="143">
                  <c:v>20416</c:v>
                </c:pt>
                <c:pt idx="144">
                  <c:v>20772</c:v>
                </c:pt>
                <c:pt idx="145">
                  <c:v>20778.5</c:v>
                </c:pt>
                <c:pt idx="146">
                  <c:v>20778.5</c:v>
                </c:pt>
                <c:pt idx="147">
                  <c:v>20795</c:v>
                </c:pt>
                <c:pt idx="148">
                  <c:v>20795</c:v>
                </c:pt>
                <c:pt idx="149">
                  <c:v>20804</c:v>
                </c:pt>
                <c:pt idx="150">
                  <c:v>20905</c:v>
                </c:pt>
                <c:pt idx="151">
                  <c:v>21329</c:v>
                </c:pt>
                <c:pt idx="152">
                  <c:v>21364</c:v>
                </c:pt>
                <c:pt idx="153">
                  <c:v>21368</c:v>
                </c:pt>
                <c:pt idx="154">
                  <c:v>21436</c:v>
                </c:pt>
                <c:pt idx="155">
                  <c:v>21646.5</c:v>
                </c:pt>
                <c:pt idx="156">
                  <c:v>21769</c:v>
                </c:pt>
                <c:pt idx="157">
                  <c:v>21769</c:v>
                </c:pt>
                <c:pt idx="158">
                  <c:v>21770.5</c:v>
                </c:pt>
                <c:pt idx="159">
                  <c:v>21770.5</c:v>
                </c:pt>
                <c:pt idx="160">
                  <c:v>21838.5</c:v>
                </c:pt>
                <c:pt idx="161">
                  <c:v>21838.5</c:v>
                </c:pt>
                <c:pt idx="162">
                  <c:v>21838.5</c:v>
                </c:pt>
                <c:pt idx="163">
                  <c:v>21863.5</c:v>
                </c:pt>
                <c:pt idx="164">
                  <c:v>21863.5</c:v>
                </c:pt>
                <c:pt idx="165">
                  <c:v>21883</c:v>
                </c:pt>
                <c:pt idx="166">
                  <c:v>21897</c:v>
                </c:pt>
                <c:pt idx="167">
                  <c:v>21897</c:v>
                </c:pt>
                <c:pt idx="168">
                  <c:v>21954</c:v>
                </c:pt>
                <c:pt idx="169">
                  <c:v>22259.5</c:v>
                </c:pt>
                <c:pt idx="170">
                  <c:v>22259.5</c:v>
                </c:pt>
                <c:pt idx="171">
                  <c:v>22287</c:v>
                </c:pt>
                <c:pt idx="172">
                  <c:v>22287</c:v>
                </c:pt>
                <c:pt idx="173">
                  <c:v>22287</c:v>
                </c:pt>
                <c:pt idx="174">
                  <c:v>22312.5</c:v>
                </c:pt>
                <c:pt idx="175">
                  <c:v>22312.5</c:v>
                </c:pt>
                <c:pt idx="176">
                  <c:v>22312.5</c:v>
                </c:pt>
                <c:pt idx="177">
                  <c:v>22375</c:v>
                </c:pt>
                <c:pt idx="178">
                  <c:v>22418</c:v>
                </c:pt>
                <c:pt idx="179">
                  <c:v>22786</c:v>
                </c:pt>
                <c:pt idx="180">
                  <c:v>22786</c:v>
                </c:pt>
                <c:pt idx="181">
                  <c:v>22942</c:v>
                </c:pt>
                <c:pt idx="182">
                  <c:v>22947</c:v>
                </c:pt>
                <c:pt idx="183">
                  <c:v>22947</c:v>
                </c:pt>
                <c:pt idx="184">
                  <c:v>22959.5</c:v>
                </c:pt>
                <c:pt idx="185">
                  <c:v>22959.5</c:v>
                </c:pt>
                <c:pt idx="186">
                  <c:v>22986</c:v>
                </c:pt>
                <c:pt idx="187">
                  <c:v>22986</c:v>
                </c:pt>
                <c:pt idx="188">
                  <c:v>23322.5</c:v>
                </c:pt>
                <c:pt idx="189">
                  <c:v>23326.5</c:v>
                </c:pt>
                <c:pt idx="190">
                  <c:v>24318.5</c:v>
                </c:pt>
                <c:pt idx="191">
                  <c:v>24318.5</c:v>
                </c:pt>
                <c:pt idx="192">
                  <c:v>24318.5</c:v>
                </c:pt>
                <c:pt idx="193">
                  <c:v>24905</c:v>
                </c:pt>
                <c:pt idx="194">
                  <c:v>25376</c:v>
                </c:pt>
                <c:pt idx="195">
                  <c:v>25433</c:v>
                </c:pt>
                <c:pt idx="196">
                  <c:v>25897</c:v>
                </c:pt>
                <c:pt idx="197">
                  <c:v>25913.5</c:v>
                </c:pt>
                <c:pt idx="198">
                  <c:v>25945.5</c:v>
                </c:pt>
                <c:pt idx="199">
                  <c:v>25979</c:v>
                </c:pt>
                <c:pt idx="200">
                  <c:v>26408.5</c:v>
                </c:pt>
                <c:pt idx="201">
                  <c:v>26473</c:v>
                </c:pt>
                <c:pt idx="202">
                  <c:v>26844.5</c:v>
                </c:pt>
                <c:pt idx="203">
                  <c:v>26921</c:v>
                </c:pt>
                <c:pt idx="204">
                  <c:v>26939</c:v>
                </c:pt>
                <c:pt idx="205">
                  <c:v>26946</c:v>
                </c:pt>
                <c:pt idx="206">
                  <c:v>26964</c:v>
                </c:pt>
                <c:pt idx="207">
                  <c:v>27190</c:v>
                </c:pt>
                <c:pt idx="208">
                  <c:v>27390.5</c:v>
                </c:pt>
                <c:pt idx="209">
                  <c:v>27390.5</c:v>
                </c:pt>
                <c:pt idx="210">
                  <c:v>27435</c:v>
                </c:pt>
                <c:pt idx="211">
                  <c:v>27474</c:v>
                </c:pt>
                <c:pt idx="212">
                  <c:v>27860</c:v>
                </c:pt>
                <c:pt idx="213">
                  <c:v>27901.5</c:v>
                </c:pt>
                <c:pt idx="214">
                  <c:v>27963</c:v>
                </c:pt>
                <c:pt idx="215">
                  <c:v>27967.5</c:v>
                </c:pt>
                <c:pt idx="216">
                  <c:v>27994</c:v>
                </c:pt>
                <c:pt idx="217">
                  <c:v>28845</c:v>
                </c:pt>
                <c:pt idx="218">
                  <c:v>28853.5</c:v>
                </c:pt>
                <c:pt idx="219">
                  <c:v>28871.5</c:v>
                </c:pt>
                <c:pt idx="220">
                  <c:v>28891</c:v>
                </c:pt>
                <c:pt idx="221">
                  <c:v>28905</c:v>
                </c:pt>
                <c:pt idx="222">
                  <c:v>28926</c:v>
                </c:pt>
                <c:pt idx="223">
                  <c:v>28937</c:v>
                </c:pt>
                <c:pt idx="224">
                  <c:v>28944</c:v>
                </c:pt>
                <c:pt idx="225">
                  <c:v>28951</c:v>
                </c:pt>
                <c:pt idx="226">
                  <c:v>28958</c:v>
                </c:pt>
                <c:pt idx="227">
                  <c:v>29454</c:v>
                </c:pt>
                <c:pt idx="228">
                  <c:v>29865.5</c:v>
                </c:pt>
                <c:pt idx="229">
                  <c:v>30515.5</c:v>
                </c:pt>
                <c:pt idx="230">
                  <c:v>30521</c:v>
                </c:pt>
                <c:pt idx="231">
                  <c:v>30766.5</c:v>
                </c:pt>
                <c:pt idx="232">
                  <c:v>30968.5</c:v>
                </c:pt>
                <c:pt idx="233">
                  <c:v>31010</c:v>
                </c:pt>
                <c:pt idx="234">
                  <c:v>31436.5</c:v>
                </c:pt>
                <c:pt idx="235">
                  <c:v>31892</c:v>
                </c:pt>
                <c:pt idx="236">
                  <c:v>31893.5</c:v>
                </c:pt>
                <c:pt idx="237">
                  <c:v>31938</c:v>
                </c:pt>
                <c:pt idx="238">
                  <c:v>32072</c:v>
                </c:pt>
                <c:pt idx="239">
                  <c:v>32389.5</c:v>
                </c:pt>
                <c:pt idx="240">
                  <c:v>33025</c:v>
                </c:pt>
                <c:pt idx="241">
                  <c:v>33025</c:v>
                </c:pt>
                <c:pt idx="242">
                  <c:v>33408</c:v>
                </c:pt>
                <c:pt idx="243">
                  <c:v>33491.5</c:v>
                </c:pt>
                <c:pt idx="244">
                  <c:v>33596</c:v>
                </c:pt>
                <c:pt idx="245">
                  <c:v>33892</c:v>
                </c:pt>
                <c:pt idx="246">
                  <c:v>33918.5</c:v>
                </c:pt>
                <c:pt idx="247">
                  <c:v>33924</c:v>
                </c:pt>
                <c:pt idx="248">
                  <c:v>33938</c:v>
                </c:pt>
                <c:pt idx="249">
                  <c:v>33938</c:v>
                </c:pt>
                <c:pt idx="250">
                  <c:v>33938</c:v>
                </c:pt>
                <c:pt idx="251">
                  <c:v>33941.5</c:v>
                </c:pt>
                <c:pt idx="252">
                  <c:v>33892</c:v>
                </c:pt>
                <c:pt idx="253">
                  <c:v>33918.5</c:v>
                </c:pt>
                <c:pt idx="254">
                  <c:v>33924</c:v>
                </c:pt>
                <c:pt idx="255">
                  <c:v>33938</c:v>
                </c:pt>
                <c:pt idx="256">
                  <c:v>33943.5</c:v>
                </c:pt>
                <c:pt idx="257">
                  <c:v>35378</c:v>
                </c:pt>
                <c:pt idx="258">
                  <c:v>35456</c:v>
                </c:pt>
              </c:numCache>
            </c:numRef>
          </c:xVal>
          <c:yVal>
            <c:numRef>
              <c:f>Active!$K$21:$K$976</c:f>
              <c:numCache>
                <c:formatCode>General</c:formatCode>
                <c:ptCount val="956"/>
                <c:pt idx="190">
                  <c:v>5.7843329996103421E-2</c:v>
                </c:pt>
                <c:pt idx="192">
                  <c:v>6.0943329997826368E-2</c:v>
                </c:pt>
                <c:pt idx="204">
                  <c:v>6.3613020000047982E-2</c:v>
                </c:pt>
                <c:pt idx="208">
                  <c:v>6.6988290003791917E-2</c:v>
                </c:pt>
                <c:pt idx="210">
                  <c:v>6.6858300000603776E-2</c:v>
                </c:pt>
                <c:pt idx="211">
                  <c:v>6.2609320004412439E-2</c:v>
                </c:pt>
                <c:pt idx="212">
                  <c:v>6.2504800007445738E-2</c:v>
                </c:pt>
                <c:pt idx="213">
                  <c:v>6.4876270007516723E-2</c:v>
                </c:pt>
                <c:pt idx="214">
                  <c:v>6.4951339998515323E-2</c:v>
                </c:pt>
                <c:pt idx="215">
                  <c:v>-0.10949585000344086</c:v>
                </c:pt>
                <c:pt idx="216">
                  <c:v>6.362292000267189E-2</c:v>
                </c:pt>
                <c:pt idx="226">
                  <c:v>6.4700440001615789E-2</c:v>
                </c:pt>
                <c:pt idx="227">
                  <c:v>6.2845719992765225E-2</c:v>
                </c:pt>
                <c:pt idx="228">
                  <c:v>6.8533789992216043E-2</c:v>
                </c:pt>
                <c:pt idx="230">
                  <c:v>6.4579780002532061E-2</c:v>
                </c:pt>
                <c:pt idx="237">
                  <c:v>6.5276840003207326E-2</c:v>
                </c:pt>
                <c:pt idx="238">
                  <c:v>6.5164959996764082E-2</c:v>
                </c:pt>
                <c:pt idx="240">
                  <c:v>6.6084500002034474E-2</c:v>
                </c:pt>
                <c:pt idx="241">
                  <c:v>6.6744499999913387E-2</c:v>
                </c:pt>
                <c:pt idx="242">
                  <c:v>6.3701439998112619E-2</c:v>
                </c:pt>
                <c:pt idx="245">
                  <c:v>6.7012560000875965E-2</c:v>
                </c:pt>
                <c:pt idx="246">
                  <c:v>6.7271330000949092E-2</c:v>
                </c:pt>
                <c:pt idx="247">
                  <c:v>6.7370320000918582E-2</c:v>
                </c:pt>
                <c:pt idx="248">
                  <c:v>6.6976839996641502E-2</c:v>
                </c:pt>
                <c:pt idx="249">
                  <c:v>6.7076840001391247E-2</c:v>
                </c:pt>
                <c:pt idx="250">
                  <c:v>6.7676840000785887E-2</c:v>
                </c:pt>
                <c:pt idx="251">
                  <c:v>6.7013469997618813E-2</c:v>
                </c:pt>
                <c:pt idx="252">
                  <c:v>6.7012560000875965E-2</c:v>
                </c:pt>
                <c:pt idx="253">
                  <c:v>6.7271330000949092E-2</c:v>
                </c:pt>
                <c:pt idx="254">
                  <c:v>6.7370320000918582E-2</c:v>
                </c:pt>
                <c:pt idx="255">
                  <c:v>6.727684000361478E-2</c:v>
                </c:pt>
                <c:pt idx="256">
                  <c:v>6.6175829997519031E-2</c:v>
                </c:pt>
                <c:pt idx="257">
                  <c:v>6.3976040153647773E-2</c:v>
                </c:pt>
                <c:pt idx="258">
                  <c:v>6.6998080001212656E-2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12A4-42AC-88E2-5726D3348741}"/>
            </c:ext>
          </c:extLst>
        </c:ser>
        <c:ser>
          <c:idx val="2"/>
          <c:order val="4"/>
          <c:tx>
            <c:strRef>
              <c:f>Active!$L$20</c:f>
              <c:strCache>
                <c:ptCount val="1"/>
                <c:pt idx="0">
                  <c:v>OEJV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Active!$D$21:$D$90</c:f>
                <c:numCache>
                  <c:formatCode>General</c:formatCode>
                  <c:ptCount val="70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1E-3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7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</c:numCache>
              </c:numRef>
            </c:plus>
            <c:minus>
              <c:numRef>
                <c:f>Active!$D$21:$D$90</c:f>
                <c:numCache>
                  <c:formatCode>General</c:formatCode>
                  <c:ptCount val="70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1E-3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7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Active!$F$21:$F$976</c:f>
              <c:numCache>
                <c:formatCode>General</c:formatCode>
                <c:ptCount val="956"/>
                <c:pt idx="0">
                  <c:v>-24754</c:v>
                </c:pt>
                <c:pt idx="1">
                  <c:v>-18974</c:v>
                </c:pt>
                <c:pt idx="2">
                  <c:v>-11742</c:v>
                </c:pt>
                <c:pt idx="3">
                  <c:v>-11696</c:v>
                </c:pt>
                <c:pt idx="4">
                  <c:v>-11666</c:v>
                </c:pt>
                <c:pt idx="5">
                  <c:v>-11237</c:v>
                </c:pt>
                <c:pt idx="6">
                  <c:v>-10892</c:v>
                </c:pt>
                <c:pt idx="7">
                  <c:v>-10881</c:v>
                </c:pt>
                <c:pt idx="8">
                  <c:v>-10339</c:v>
                </c:pt>
                <c:pt idx="9">
                  <c:v>-10296</c:v>
                </c:pt>
                <c:pt idx="10">
                  <c:v>-10106.5</c:v>
                </c:pt>
                <c:pt idx="11">
                  <c:v>-10058</c:v>
                </c:pt>
                <c:pt idx="12">
                  <c:v>-9715</c:v>
                </c:pt>
                <c:pt idx="13">
                  <c:v>-9574</c:v>
                </c:pt>
                <c:pt idx="14">
                  <c:v>-9460</c:v>
                </c:pt>
                <c:pt idx="15">
                  <c:v>-9202</c:v>
                </c:pt>
                <c:pt idx="16">
                  <c:v>-9195</c:v>
                </c:pt>
                <c:pt idx="17">
                  <c:v>-9074</c:v>
                </c:pt>
                <c:pt idx="18">
                  <c:v>-8213</c:v>
                </c:pt>
                <c:pt idx="19">
                  <c:v>-7707</c:v>
                </c:pt>
                <c:pt idx="20">
                  <c:v>-7679</c:v>
                </c:pt>
                <c:pt idx="21">
                  <c:v>-7151</c:v>
                </c:pt>
                <c:pt idx="22">
                  <c:v>-7137</c:v>
                </c:pt>
                <c:pt idx="23">
                  <c:v>-7115</c:v>
                </c:pt>
                <c:pt idx="24">
                  <c:v>-7094</c:v>
                </c:pt>
                <c:pt idx="25">
                  <c:v>-6806</c:v>
                </c:pt>
                <c:pt idx="26">
                  <c:v>-1141</c:v>
                </c:pt>
                <c:pt idx="27">
                  <c:v>-724</c:v>
                </c:pt>
                <c:pt idx="28">
                  <c:v>-622</c:v>
                </c:pt>
                <c:pt idx="29">
                  <c:v>-622</c:v>
                </c:pt>
                <c:pt idx="30">
                  <c:v>-604</c:v>
                </c:pt>
                <c:pt idx="31">
                  <c:v>-604</c:v>
                </c:pt>
                <c:pt idx="32">
                  <c:v>-544</c:v>
                </c:pt>
                <c:pt idx="33">
                  <c:v>-96</c:v>
                </c:pt>
                <c:pt idx="34">
                  <c:v>0</c:v>
                </c:pt>
                <c:pt idx="35">
                  <c:v>0</c:v>
                </c:pt>
                <c:pt idx="36">
                  <c:v>528</c:v>
                </c:pt>
                <c:pt idx="37">
                  <c:v>528</c:v>
                </c:pt>
                <c:pt idx="38">
                  <c:v>817</c:v>
                </c:pt>
                <c:pt idx="39">
                  <c:v>942</c:v>
                </c:pt>
                <c:pt idx="40">
                  <c:v>942</c:v>
                </c:pt>
                <c:pt idx="41">
                  <c:v>1384</c:v>
                </c:pt>
                <c:pt idx="42">
                  <c:v>3973.5</c:v>
                </c:pt>
                <c:pt idx="43">
                  <c:v>4425</c:v>
                </c:pt>
                <c:pt idx="44">
                  <c:v>4425</c:v>
                </c:pt>
                <c:pt idx="45">
                  <c:v>4482</c:v>
                </c:pt>
                <c:pt idx="46">
                  <c:v>4482</c:v>
                </c:pt>
                <c:pt idx="47">
                  <c:v>4540.5</c:v>
                </c:pt>
                <c:pt idx="48">
                  <c:v>5506</c:v>
                </c:pt>
                <c:pt idx="49">
                  <c:v>5513</c:v>
                </c:pt>
                <c:pt idx="50">
                  <c:v>5514.5</c:v>
                </c:pt>
                <c:pt idx="51">
                  <c:v>5545</c:v>
                </c:pt>
                <c:pt idx="52">
                  <c:v>6008</c:v>
                </c:pt>
                <c:pt idx="53">
                  <c:v>6033</c:v>
                </c:pt>
                <c:pt idx="54">
                  <c:v>6044</c:v>
                </c:pt>
                <c:pt idx="55">
                  <c:v>6491</c:v>
                </c:pt>
                <c:pt idx="56">
                  <c:v>7104</c:v>
                </c:pt>
                <c:pt idx="57">
                  <c:v>8118.5</c:v>
                </c:pt>
                <c:pt idx="58">
                  <c:v>9467</c:v>
                </c:pt>
                <c:pt idx="59">
                  <c:v>10602.5</c:v>
                </c:pt>
                <c:pt idx="60">
                  <c:v>10606.5</c:v>
                </c:pt>
                <c:pt idx="61">
                  <c:v>10679</c:v>
                </c:pt>
                <c:pt idx="62">
                  <c:v>10697</c:v>
                </c:pt>
                <c:pt idx="63">
                  <c:v>11097</c:v>
                </c:pt>
                <c:pt idx="64">
                  <c:v>11536</c:v>
                </c:pt>
                <c:pt idx="65">
                  <c:v>12238</c:v>
                </c:pt>
                <c:pt idx="66">
                  <c:v>13138</c:v>
                </c:pt>
                <c:pt idx="67">
                  <c:v>13241</c:v>
                </c:pt>
                <c:pt idx="68">
                  <c:v>13666</c:v>
                </c:pt>
                <c:pt idx="69">
                  <c:v>13680</c:v>
                </c:pt>
                <c:pt idx="70">
                  <c:v>13698</c:v>
                </c:pt>
                <c:pt idx="71">
                  <c:v>13705</c:v>
                </c:pt>
                <c:pt idx="72">
                  <c:v>13744.5</c:v>
                </c:pt>
                <c:pt idx="73">
                  <c:v>13782</c:v>
                </c:pt>
                <c:pt idx="74">
                  <c:v>14144</c:v>
                </c:pt>
                <c:pt idx="75">
                  <c:v>14155</c:v>
                </c:pt>
                <c:pt idx="76">
                  <c:v>14261</c:v>
                </c:pt>
                <c:pt idx="77">
                  <c:v>15813</c:v>
                </c:pt>
                <c:pt idx="78">
                  <c:v>15813</c:v>
                </c:pt>
                <c:pt idx="79">
                  <c:v>16174</c:v>
                </c:pt>
                <c:pt idx="80">
                  <c:v>16629.5</c:v>
                </c:pt>
                <c:pt idx="81">
                  <c:v>16640.5</c:v>
                </c:pt>
                <c:pt idx="82">
                  <c:v>16752</c:v>
                </c:pt>
                <c:pt idx="83">
                  <c:v>16777</c:v>
                </c:pt>
                <c:pt idx="84">
                  <c:v>16777</c:v>
                </c:pt>
                <c:pt idx="85">
                  <c:v>16791</c:v>
                </c:pt>
                <c:pt idx="86">
                  <c:v>17184</c:v>
                </c:pt>
                <c:pt idx="87">
                  <c:v>17269</c:v>
                </c:pt>
                <c:pt idx="88">
                  <c:v>17271.5</c:v>
                </c:pt>
                <c:pt idx="89">
                  <c:v>17273</c:v>
                </c:pt>
                <c:pt idx="90">
                  <c:v>17274.5</c:v>
                </c:pt>
                <c:pt idx="91">
                  <c:v>17305</c:v>
                </c:pt>
                <c:pt idx="92">
                  <c:v>17648</c:v>
                </c:pt>
                <c:pt idx="93">
                  <c:v>17798.5</c:v>
                </c:pt>
                <c:pt idx="94">
                  <c:v>17808</c:v>
                </c:pt>
                <c:pt idx="95">
                  <c:v>17841</c:v>
                </c:pt>
                <c:pt idx="96">
                  <c:v>17841.5</c:v>
                </c:pt>
                <c:pt idx="97">
                  <c:v>17886</c:v>
                </c:pt>
                <c:pt idx="98">
                  <c:v>18329</c:v>
                </c:pt>
                <c:pt idx="99">
                  <c:v>18351</c:v>
                </c:pt>
                <c:pt idx="100">
                  <c:v>18351.5</c:v>
                </c:pt>
                <c:pt idx="101">
                  <c:v>18732</c:v>
                </c:pt>
                <c:pt idx="102">
                  <c:v>18736</c:v>
                </c:pt>
                <c:pt idx="103">
                  <c:v>18739</c:v>
                </c:pt>
                <c:pt idx="104">
                  <c:v>18750</c:v>
                </c:pt>
                <c:pt idx="105">
                  <c:v>18782</c:v>
                </c:pt>
                <c:pt idx="106">
                  <c:v>18839</c:v>
                </c:pt>
                <c:pt idx="107">
                  <c:v>18864</c:v>
                </c:pt>
                <c:pt idx="108">
                  <c:v>18870.5</c:v>
                </c:pt>
                <c:pt idx="109">
                  <c:v>18871</c:v>
                </c:pt>
                <c:pt idx="110">
                  <c:v>19271</c:v>
                </c:pt>
                <c:pt idx="111">
                  <c:v>19326.5</c:v>
                </c:pt>
                <c:pt idx="112">
                  <c:v>19372</c:v>
                </c:pt>
                <c:pt idx="113">
                  <c:v>19625</c:v>
                </c:pt>
                <c:pt idx="114">
                  <c:v>19625</c:v>
                </c:pt>
                <c:pt idx="115">
                  <c:v>19662.5</c:v>
                </c:pt>
                <c:pt idx="116">
                  <c:v>19662.5</c:v>
                </c:pt>
                <c:pt idx="117">
                  <c:v>19735</c:v>
                </c:pt>
                <c:pt idx="118">
                  <c:v>19806</c:v>
                </c:pt>
                <c:pt idx="119">
                  <c:v>19847.5</c:v>
                </c:pt>
                <c:pt idx="120">
                  <c:v>19849</c:v>
                </c:pt>
                <c:pt idx="121">
                  <c:v>19849</c:v>
                </c:pt>
                <c:pt idx="122">
                  <c:v>19849</c:v>
                </c:pt>
                <c:pt idx="123">
                  <c:v>19849</c:v>
                </c:pt>
                <c:pt idx="124">
                  <c:v>19853</c:v>
                </c:pt>
                <c:pt idx="125">
                  <c:v>19873</c:v>
                </c:pt>
                <c:pt idx="126">
                  <c:v>19888</c:v>
                </c:pt>
                <c:pt idx="127">
                  <c:v>19889</c:v>
                </c:pt>
                <c:pt idx="128">
                  <c:v>20228</c:v>
                </c:pt>
                <c:pt idx="129">
                  <c:v>20242</c:v>
                </c:pt>
                <c:pt idx="130">
                  <c:v>20243.5</c:v>
                </c:pt>
                <c:pt idx="131">
                  <c:v>20243.5</c:v>
                </c:pt>
                <c:pt idx="132">
                  <c:v>20263</c:v>
                </c:pt>
                <c:pt idx="133">
                  <c:v>20264.5</c:v>
                </c:pt>
                <c:pt idx="134">
                  <c:v>20270</c:v>
                </c:pt>
                <c:pt idx="135">
                  <c:v>20277</c:v>
                </c:pt>
                <c:pt idx="136">
                  <c:v>20277</c:v>
                </c:pt>
                <c:pt idx="137">
                  <c:v>20293.5</c:v>
                </c:pt>
                <c:pt idx="138">
                  <c:v>20307</c:v>
                </c:pt>
                <c:pt idx="139">
                  <c:v>20332.5</c:v>
                </c:pt>
                <c:pt idx="140">
                  <c:v>20346.5</c:v>
                </c:pt>
                <c:pt idx="141">
                  <c:v>20373</c:v>
                </c:pt>
                <c:pt idx="142">
                  <c:v>20373</c:v>
                </c:pt>
                <c:pt idx="143">
                  <c:v>20416</c:v>
                </c:pt>
                <c:pt idx="144">
                  <c:v>20772</c:v>
                </c:pt>
                <c:pt idx="145">
                  <c:v>20778.5</c:v>
                </c:pt>
                <c:pt idx="146">
                  <c:v>20778.5</c:v>
                </c:pt>
                <c:pt idx="147">
                  <c:v>20795</c:v>
                </c:pt>
                <c:pt idx="148">
                  <c:v>20795</c:v>
                </c:pt>
                <c:pt idx="149">
                  <c:v>20804</c:v>
                </c:pt>
                <c:pt idx="150">
                  <c:v>20905</c:v>
                </c:pt>
                <c:pt idx="151">
                  <c:v>21329</c:v>
                </c:pt>
                <c:pt idx="152">
                  <c:v>21364</c:v>
                </c:pt>
                <c:pt idx="153">
                  <c:v>21368</c:v>
                </c:pt>
                <c:pt idx="154">
                  <c:v>21436</c:v>
                </c:pt>
                <c:pt idx="155">
                  <c:v>21646.5</c:v>
                </c:pt>
                <c:pt idx="156">
                  <c:v>21769</c:v>
                </c:pt>
                <c:pt idx="157">
                  <c:v>21769</c:v>
                </c:pt>
                <c:pt idx="158">
                  <c:v>21770.5</c:v>
                </c:pt>
                <c:pt idx="159">
                  <c:v>21770.5</c:v>
                </c:pt>
                <c:pt idx="160">
                  <c:v>21838.5</c:v>
                </c:pt>
                <c:pt idx="161">
                  <c:v>21838.5</c:v>
                </c:pt>
                <c:pt idx="162">
                  <c:v>21838.5</c:v>
                </c:pt>
                <c:pt idx="163">
                  <c:v>21863.5</c:v>
                </c:pt>
                <c:pt idx="164">
                  <c:v>21863.5</c:v>
                </c:pt>
                <c:pt idx="165">
                  <c:v>21883</c:v>
                </c:pt>
                <c:pt idx="166">
                  <c:v>21897</c:v>
                </c:pt>
                <c:pt idx="167">
                  <c:v>21897</c:v>
                </c:pt>
                <c:pt idx="168">
                  <c:v>21954</c:v>
                </c:pt>
                <c:pt idx="169">
                  <c:v>22259.5</c:v>
                </c:pt>
                <c:pt idx="170">
                  <c:v>22259.5</c:v>
                </c:pt>
                <c:pt idx="171">
                  <c:v>22287</c:v>
                </c:pt>
                <c:pt idx="172">
                  <c:v>22287</c:v>
                </c:pt>
                <c:pt idx="173">
                  <c:v>22287</c:v>
                </c:pt>
                <c:pt idx="174">
                  <c:v>22312.5</c:v>
                </c:pt>
                <c:pt idx="175">
                  <c:v>22312.5</c:v>
                </c:pt>
                <c:pt idx="176">
                  <c:v>22312.5</c:v>
                </c:pt>
                <c:pt idx="177">
                  <c:v>22375</c:v>
                </c:pt>
                <c:pt idx="178">
                  <c:v>22418</c:v>
                </c:pt>
                <c:pt idx="179">
                  <c:v>22786</c:v>
                </c:pt>
                <c:pt idx="180">
                  <c:v>22786</c:v>
                </c:pt>
                <c:pt idx="181">
                  <c:v>22942</c:v>
                </c:pt>
                <c:pt idx="182">
                  <c:v>22947</c:v>
                </c:pt>
                <c:pt idx="183">
                  <c:v>22947</c:v>
                </c:pt>
                <c:pt idx="184">
                  <c:v>22959.5</c:v>
                </c:pt>
                <c:pt idx="185">
                  <c:v>22959.5</c:v>
                </c:pt>
                <c:pt idx="186">
                  <c:v>22986</c:v>
                </c:pt>
                <c:pt idx="187">
                  <c:v>22986</c:v>
                </c:pt>
                <c:pt idx="188">
                  <c:v>23322.5</c:v>
                </c:pt>
                <c:pt idx="189">
                  <c:v>23326.5</c:v>
                </c:pt>
                <c:pt idx="190">
                  <c:v>24318.5</c:v>
                </c:pt>
                <c:pt idx="191">
                  <c:v>24318.5</c:v>
                </c:pt>
                <c:pt idx="192">
                  <c:v>24318.5</c:v>
                </c:pt>
                <c:pt idx="193">
                  <c:v>24905</c:v>
                </c:pt>
                <c:pt idx="194">
                  <c:v>25376</c:v>
                </c:pt>
                <c:pt idx="195">
                  <c:v>25433</c:v>
                </c:pt>
                <c:pt idx="196">
                  <c:v>25897</c:v>
                </c:pt>
                <c:pt idx="197">
                  <c:v>25913.5</c:v>
                </c:pt>
                <c:pt idx="198">
                  <c:v>25945.5</c:v>
                </c:pt>
                <c:pt idx="199">
                  <c:v>25979</c:v>
                </c:pt>
                <c:pt idx="200">
                  <c:v>26408.5</c:v>
                </c:pt>
                <c:pt idx="201">
                  <c:v>26473</c:v>
                </c:pt>
                <c:pt idx="202">
                  <c:v>26844.5</c:v>
                </c:pt>
                <c:pt idx="203">
                  <c:v>26921</c:v>
                </c:pt>
                <c:pt idx="204">
                  <c:v>26939</c:v>
                </c:pt>
                <c:pt idx="205">
                  <c:v>26946</c:v>
                </c:pt>
                <c:pt idx="206">
                  <c:v>26964</c:v>
                </c:pt>
                <c:pt idx="207">
                  <c:v>27190</c:v>
                </c:pt>
                <c:pt idx="208">
                  <c:v>27390.5</c:v>
                </c:pt>
                <c:pt idx="209">
                  <c:v>27390.5</c:v>
                </c:pt>
                <c:pt idx="210">
                  <c:v>27435</c:v>
                </c:pt>
                <c:pt idx="211">
                  <c:v>27474</c:v>
                </c:pt>
                <c:pt idx="212">
                  <c:v>27860</c:v>
                </c:pt>
                <c:pt idx="213">
                  <c:v>27901.5</c:v>
                </c:pt>
                <c:pt idx="214">
                  <c:v>27963</c:v>
                </c:pt>
                <c:pt idx="215">
                  <c:v>27967.5</c:v>
                </c:pt>
                <c:pt idx="216">
                  <c:v>27994</c:v>
                </c:pt>
                <c:pt idx="217">
                  <c:v>28845</c:v>
                </c:pt>
                <c:pt idx="218">
                  <c:v>28853.5</c:v>
                </c:pt>
                <c:pt idx="219">
                  <c:v>28871.5</c:v>
                </c:pt>
                <c:pt idx="220">
                  <c:v>28891</c:v>
                </c:pt>
                <c:pt idx="221">
                  <c:v>28905</c:v>
                </c:pt>
                <c:pt idx="222">
                  <c:v>28926</c:v>
                </c:pt>
                <c:pt idx="223">
                  <c:v>28937</c:v>
                </c:pt>
                <c:pt idx="224">
                  <c:v>28944</c:v>
                </c:pt>
                <c:pt idx="225">
                  <c:v>28951</c:v>
                </c:pt>
                <c:pt idx="226">
                  <c:v>28958</c:v>
                </c:pt>
                <c:pt idx="227">
                  <c:v>29454</c:v>
                </c:pt>
                <c:pt idx="228">
                  <c:v>29865.5</c:v>
                </c:pt>
                <c:pt idx="229">
                  <c:v>30515.5</c:v>
                </c:pt>
                <c:pt idx="230">
                  <c:v>30521</c:v>
                </c:pt>
                <c:pt idx="231">
                  <c:v>30766.5</c:v>
                </c:pt>
                <c:pt idx="232">
                  <c:v>30968.5</c:v>
                </c:pt>
                <c:pt idx="233">
                  <c:v>31010</c:v>
                </c:pt>
                <c:pt idx="234">
                  <c:v>31436.5</c:v>
                </c:pt>
                <c:pt idx="235">
                  <c:v>31892</c:v>
                </c:pt>
                <c:pt idx="236">
                  <c:v>31893.5</c:v>
                </c:pt>
                <c:pt idx="237">
                  <c:v>31938</c:v>
                </c:pt>
                <c:pt idx="238">
                  <c:v>32072</c:v>
                </c:pt>
                <c:pt idx="239">
                  <c:v>32389.5</c:v>
                </c:pt>
                <c:pt idx="240">
                  <c:v>33025</c:v>
                </c:pt>
                <c:pt idx="241">
                  <c:v>33025</c:v>
                </c:pt>
                <c:pt idx="242">
                  <c:v>33408</c:v>
                </c:pt>
                <c:pt idx="243">
                  <c:v>33491.5</c:v>
                </c:pt>
                <c:pt idx="244">
                  <c:v>33596</c:v>
                </c:pt>
                <c:pt idx="245">
                  <c:v>33892</c:v>
                </c:pt>
                <c:pt idx="246">
                  <c:v>33918.5</c:v>
                </c:pt>
                <c:pt idx="247">
                  <c:v>33924</c:v>
                </c:pt>
                <c:pt idx="248">
                  <c:v>33938</c:v>
                </c:pt>
                <c:pt idx="249">
                  <c:v>33938</c:v>
                </c:pt>
                <c:pt idx="250">
                  <c:v>33938</c:v>
                </c:pt>
                <c:pt idx="251">
                  <c:v>33941.5</c:v>
                </c:pt>
                <c:pt idx="252">
                  <c:v>33892</c:v>
                </c:pt>
                <c:pt idx="253">
                  <c:v>33918.5</c:v>
                </c:pt>
                <c:pt idx="254">
                  <c:v>33924</c:v>
                </c:pt>
                <c:pt idx="255">
                  <c:v>33938</c:v>
                </c:pt>
                <c:pt idx="256">
                  <c:v>33943.5</c:v>
                </c:pt>
                <c:pt idx="257">
                  <c:v>35378</c:v>
                </c:pt>
                <c:pt idx="258">
                  <c:v>35456</c:v>
                </c:pt>
              </c:numCache>
            </c:numRef>
          </c:xVal>
          <c:yVal>
            <c:numRef>
              <c:f>Active!$L$21:$L$976</c:f>
              <c:numCache>
                <c:formatCode>General</c:formatCode>
                <c:ptCount val="956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12A4-42AC-88E2-5726D3348741}"/>
            </c:ext>
          </c:extLst>
        </c:ser>
        <c:ser>
          <c:idx val="5"/>
          <c:order val="5"/>
          <c:tx>
            <c:strRef>
              <c:f>Active!$M$20</c:f>
              <c:strCache>
                <c:ptCount val="1"/>
                <c:pt idx="0">
                  <c:v>S5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Active!$D$21:$D$90</c:f>
                <c:numCache>
                  <c:formatCode>General</c:formatCode>
                  <c:ptCount val="70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1E-3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7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</c:numCache>
              </c:numRef>
            </c:plus>
            <c:minus>
              <c:numRef>
                <c:f>Active!$D$21:$D$90</c:f>
                <c:numCache>
                  <c:formatCode>General</c:formatCode>
                  <c:ptCount val="70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1E-3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7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Active!$F$21:$F$976</c:f>
              <c:numCache>
                <c:formatCode>General</c:formatCode>
                <c:ptCount val="956"/>
                <c:pt idx="0">
                  <c:v>-24754</c:v>
                </c:pt>
                <c:pt idx="1">
                  <c:v>-18974</c:v>
                </c:pt>
                <c:pt idx="2">
                  <c:v>-11742</c:v>
                </c:pt>
                <c:pt idx="3">
                  <c:v>-11696</c:v>
                </c:pt>
                <c:pt idx="4">
                  <c:v>-11666</c:v>
                </c:pt>
                <c:pt idx="5">
                  <c:v>-11237</c:v>
                </c:pt>
                <c:pt idx="6">
                  <c:v>-10892</c:v>
                </c:pt>
                <c:pt idx="7">
                  <c:v>-10881</c:v>
                </c:pt>
                <c:pt idx="8">
                  <c:v>-10339</c:v>
                </c:pt>
                <c:pt idx="9">
                  <c:v>-10296</c:v>
                </c:pt>
                <c:pt idx="10">
                  <c:v>-10106.5</c:v>
                </c:pt>
                <c:pt idx="11">
                  <c:v>-10058</c:v>
                </c:pt>
                <c:pt idx="12">
                  <c:v>-9715</c:v>
                </c:pt>
                <c:pt idx="13">
                  <c:v>-9574</c:v>
                </c:pt>
                <c:pt idx="14">
                  <c:v>-9460</c:v>
                </c:pt>
                <c:pt idx="15">
                  <c:v>-9202</c:v>
                </c:pt>
                <c:pt idx="16">
                  <c:v>-9195</c:v>
                </c:pt>
                <c:pt idx="17">
                  <c:v>-9074</c:v>
                </c:pt>
                <c:pt idx="18">
                  <c:v>-8213</c:v>
                </c:pt>
                <c:pt idx="19">
                  <c:v>-7707</c:v>
                </c:pt>
                <c:pt idx="20">
                  <c:v>-7679</c:v>
                </c:pt>
                <c:pt idx="21">
                  <c:v>-7151</c:v>
                </c:pt>
                <c:pt idx="22">
                  <c:v>-7137</c:v>
                </c:pt>
                <c:pt idx="23">
                  <c:v>-7115</c:v>
                </c:pt>
                <c:pt idx="24">
                  <c:v>-7094</c:v>
                </c:pt>
                <c:pt idx="25">
                  <c:v>-6806</c:v>
                </c:pt>
                <c:pt idx="26">
                  <c:v>-1141</c:v>
                </c:pt>
                <c:pt idx="27">
                  <c:v>-724</c:v>
                </c:pt>
                <c:pt idx="28">
                  <c:v>-622</c:v>
                </c:pt>
                <c:pt idx="29">
                  <c:v>-622</c:v>
                </c:pt>
                <c:pt idx="30">
                  <c:v>-604</c:v>
                </c:pt>
                <c:pt idx="31">
                  <c:v>-604</c:v>
                </c:pt>
                <c:pt idx="32">
                  <c:v>-544</c:v>
                </c:pt>
                <c:pt idx="33">
                  <c:v>-96</c:v>
                </c:pt>
                <c:pt idx="34">
                  <c:v>0</c:v>
                </c:pt>
                <c:pt idx="35">
                  <c:v>0</c:v>
                </c:pt>
                <c:pt idx="36">
                  <c:v>528</c:v>
                </c:pt>
                <c:pt idx="37">
                  <c:v>528</c:v>
                </c:pt>
                <c:pt idx="38">
                  <c:v>817</c:v>
                </c:pt>
                <c:pt idx="39">
                  <c:v>942</c:v>
                </c:pt>
                <c:pt idx="40">
                  <c:v>942</c:v>
                </c:pt>
                <c:pt idx="41">
                  <c:v>1384</c:v>
                </c:pt>
                <c:pt idx="42">
                  <c:v>3973.5</c:v>
                </c:pt>
                <c:pt idx="43">
                  <c:v>4425</c:v>
                </c:pt>
                <c:pt idx="44">
                  <c:v>4425</c:v>
                </c:pt>
                <c:pt idx="45">
                  <c:v>4482</c:v>
                </c:pt>
                <c:pt idx="46">
                  <c:v>4482</c:v>
                </c:pt>
                <c:pt idx="47">
                  <c:v>4540.5</c:v>
                </c:pt>
                <c:pt idx="48">
                  <c:v>5506</c:v>
                </c:pt>
                <c:pt idx="49">
                  <c:v>5513</c:v>
                </c:pt>
                <c:pt idx="50">
                  <c:v>5514.5</c:v>
                </c:pt>
                <c:pt idx="51">
                  <c:v>5545</c:v>
                </c:pt>
                <c:pt idx="52">
                  <c:v>6008</c:v>
                </c:pt>
                <c:pt idx="53">
                  <c:v>6033</c:v>
                </c:pt>
                <c:pt idx="54">
                  <c:v>6044</c:v>
                </c:pt>
                <c:pt idx="55">
                  <c:v>6491</c:v>
                </c:pt>
                <c:pt idx="56">
                  <c:v>7104</c:v>
                </c:pt>
                <c:pt idx="57">
                  <c:v>8118.5</c:v>
                </c:pt>
                <c:pt idx="58">
                  <c:v>9467</c:v>
                </c:pt>
                <c:pt idx="59">
                  <c:v>10602.5</c:v>
                </c:pt>
                <c:pt idx="60">
                  <c:v>10606.5</c:v>
                </c:pt>
                <c:pt idx="61">
                  <c:v>10679</c:v>
                </c:pt>
                <c:pt idx="62">
                  <c:v>10697</c:v>
                </c:pt>
                <c:pt idx="63">
                  <c:v>11097</c:v>
                </c:pt>
                <c:pt idx="64">
                  <c:v>11536</c:v>
                </c:pt>
                <c:pt idx="65">
                  <c:v>12238</c:v>
                </c:pt>
                <c:pt idx="66">
                  <c:v>13138</c:v>
                </c:pt>
                <c:pt idx="67">
                  <c:v>13241</c:v>
                </c:pt>
                <c:pt idx="68">
                  <c:v>13666</c:v>
                </c:pt>
                <c:pt idx="69">
                  <c:v>13680</c:v>
                </c:pt>
                <c:pt idx="70">
                  <c:v>13698</c:v>
                </c:pt>
                <c:pt idx="71">
                  <c:v>13705</c:v>
                </c:pt>
                <c:pt idx="72">
                  <c:v>13744.5</c:v>
                </c:pt>
                <c:pt idx="73">
                  <c:v>13782</c:v>
                </c:pt>
                <c:pt idx="74">
                  <c:v>14144</c:v>
                </c:pt>
                <c:pt idx="75">
                  <c:v>14155</c:v>
                </c:pt>
                <c:pt idx="76">
                  <c:v>14261</c:v>
                </c:pt>
                <c:pt idx="77">
                  <c:v>15813</c:v>
                </c:pt>
                <c:pt idx="78">
                  <c:v>15813</c:v>
                </c:pt>
                <c:pt idx="79">
                  <c:v>16174</c:v>
                </c:pt>
                <c:pt idx="80">
                  <c:v>16629.5</c:v>
                </c:pt>
                <c:pt idx="81">
                  <c:v>16640.5</c:v>
                </c:pt>
                <c:pt idx="82">
                  <c:v>16752</c:v>
                </c:pt>
                <c:pt idx="83">
                  <c:v>16777</c:v>
                </c:pt>
                <c:pt idx="84">
                  <c:v>16777</c:v>
                </c:pt>
                <c:pt idx="85">
                  <c:v>16791</c:v>
                </c:pt>
                <c:pt idx="86">
                  <c:v>17184</c:v>
                </c:pt>
                <c:pt idx="87">
                  <c:v>17269</c:v>
                </c:pt>
                <c:pt idx="88">
                  <c:v>17271.5</c:v>
                </c:pt>
                <c:pt idx="89">
                  <c:v>17273</c:v>
                </c:pt>
                <c:pt idx="90">
                  <c:v>17274.5</c:v>
                </c:pt>
                <c:pt idx="91">
                  <c:v>17305</c:v>
                </c:pt>
                <c:pt idx="92">
                  <c:v>17648</c:v>
                </c:pt>
                <c:pt idx="93">
                  <c:v>17798.5</c:v>
                </c:pt>
                <c:pt idx="94">
                  <c:v>17808</c:v>
                </c:pt>
                <c:pt idx="95">
                  <c:v>17841</c:v>
                </c:pt>
                <c:pt idx="96">
                  <c:v>17841.5</c:v>
                </c:pt>
                <c:pt idx="97">
                  <c:v>17886</c:v>
                </c:pt>
                <c:pt idx="98">
                  <c:v>18329</c:v>
                </c:pt>
                <c:pt idx="99">
                  <c:v>18351</c:v>
                </c:pt>
                <c:pt idx="100">
                  <c:v>18351.5</c:v>
                </c:pt>
                <c:pt idx="101">
                  <c:v>18732</c:v>
                </c:pt>
                <c:pt idx="102">
                  <c:v>18736</c:v>
                </c:pt>
                <c:pt idx="103">
                  <c:v>18739</c:v>
                </c:pt>
                <c:pt idx="104">
                  <c:v>18750</c:v>
                </c:pt>
                <c:pt idx="105">
                  <c:v>18782</c:v>
                </c:pt>
                <c:pt idx="106">
                  <c:v>18839</c:v>
                </c:pt>
                <c:pt idx="107">
                  <c:v>18864</c:v>
                </c:pt>
                <c:pt idx="108">
                  <c:v>18870.5</c:v>
                </c:pt>
                <c:pt idx="109">
                  <c:v>18871</c:v>
                </c:pt>
                <c:pt idx="110">
                  <c:v>19271</c:v>
                </c:pt>
                <c:pt idx="111">
                  <c:v>19326.5</c:v>
                </c:pt>
                <c:pt idx="112">
                  <c:v>19372</c:v>
                </c:pt>
                <c:pt idx="113">
                  <c:v>19625</c:v>
                </c:pt>
                <c:pt idx="114">
                  <c:v>19625</c:v>
                </c:pt>
                <c:pt idx="115">
                  <c:v>19662.5</c:v>
                </c:pt>
                <c:pt idx="116">
                  <c:v>19662.5</c:v>
                </c:pt>
                <c:pt idx="117">
                  <c:v>19735</c:v>
                </c:pt>
                <c:pt idx="118">
                  <c:v>19806</c:v>
                </c:pt>
                <c:pt idx="119">
                  <c:v>19847.5</c:v>
                </c:pt>
                <c:pt idx="120">
                  <c:v>19849</c:v>
                </c:pt>
                <c:pt idx="121">
                  <c:v>19849</c:v>
                </c:pt>
                <c:pt idx="122">
                  <c:v>19849</c:v>
                </c:pt>
                <c:pt idx="123">
                  <c:v>19849</c:v>
                </c:pt>
                <c:pt idx="124">
                  <c:v>19853</c:v>
                </c:pt>
                <c:pt idx="125">
                  <c:v>19873</c:v>
                </c:pt>
                <c:pt idx="126">
                  <c:v>19888</c:v>
                </c:pt>
                <c:pt idx="127">
                  <c:v>19889</c:v>
                </c:pt>
                <c:pt idx="128">
                  <c:v>20228</c:v>
                </c:pt>
                <c:pt idx="129">
                  <c:v>20242</c:v>
                </c:pt>
                <c:pt idx="130">
                  <c:v>20243.5</c:v>
                </c:pt>
                <c:pt idx="131">
                  <c:v>20243.5</c:v>
                </c:pt>
                <c:pt idx="132">
                  <c:v>20263</c:v>
                </c:pt>
                <c:pt idx="133">
                  <c:v>20264.5</c:v>
                </c:pt>
                <c:pt idx="134">
                  <c:v>20270</c:v>
                </c:pt>
                <c:pt idx="135">
                  <c:v>20277</c:v>
                </c:pt>
                <c:pt idx="136">
                  <c:v>20277</c:v>
                </c:pt>
                <c:pt idx="137">
                  <c:v>20293.5</c:v>
                </c:pt>
                <c:pt idx="138">
                  <c:v>20307</c:v>
                </c:pt>
                <c:pt idx="139">
                  <c:v>20332.5</c:v>
                </c:pt>
                <c:pt idx="140">
                  <c:v>20346.5</c:v>
                </c:pt>
                <c:pt idx="141">
                  <c:v>20373</c:v>
                </c:pt>
                <c:pt idx="142">
                  <c:v>20373</c:v>
                </c:pt>
                <c:pt idx="143">
                  <c:v>20416</c:v>
                </c:pt>
                <c:pt idx="144">
                  <c:v>20772</c:v>
                </c:pt>
                <c:pt idx="145">
                  <c:v>20778.5</c:v>
                </c:pt>
                <c:pt idx="146">
                  <c:v>20778.5</c:v>
                </c:pt>
                <c:pt idx="147">
                  <c:v>20795</c:v>
                </c:pt>
                <c:pt idx="148">
                  <c:v>20795</c:v>
                </c:pt>
                <c:pt idx="149">
                  <c:v>20804</c:v>
                </c:pt>
                <c:pt idx="150">
                  <c:v>20905</c:v>
                </c:pt>
                <c:pt idx="151">
                  <c:v>21329</c:v>
                </c:pt>
                <c:pt idx="152">
                  <c:v>21364</c:v>
                </c:pt>
                <c:pt idx="153">
                  <c:v>21368</c:v>
                </c:pt>
                <c:pt idx="154">
                  <c:v>21436</c:v>
                </c:pt>
                <c:pt idx="155">
                  <c:v>21646.5</c:v>
                </c:pt>
                <c:pt idx="156">
                  <c:v>21769</c:v>
                </c:pt>
                <c:pt idx="157">
                  <c:v>21769</c:v>
                </c:pt>
                <c:pt idx="158">
                  <c:v>21770.5</c:v>
                </c:pt>
                <c:pt idx="159">
                  <c:v>21770.5</c:v>
                </c:pt>
                <c:pt idx="160">
                  <c:v>21838.5</c:v>
                </c:pt>
                <c:pt idx="161">
                  <c:v>21838.5</c:v>
                </c:pt>
                <c:pt idx="162">
                  <c:v>21838.5</c:v>
                </c:pt>
                <c:pt idx="163">
                  <c:v>21863.5</c:v>
                </c:pt>
                <c:pt idx="164">
                  <c:v>21863.5</c:v>
                </c:pt>
                <c:pt idx="165">
                  <c:v>21883</c:v>
                </c:pt>
                <c:pt idx="166">
                  <c:v>21897</c:v>
                </c:pt>
                <c:pt idx="167">
                  <c:v>21897</c:v>
                </c:pt>
                <c:pt idx="168">
                  <c:v>21954</c:v>
                </c:pt>
                <c:pt idx="169">
                  <c:v>22259.5</c:v>
                </c:pt>
                <c:pt idx="170">
                  <c:v>22259.5</c:v>
                </c:pt>
                <c:pt idx="171">
                  <c:v>22287</c:v>
                </c:pt>
                <c:pt idx="172">
                  <c:v>22287</c:v>
                </c:pt>
                <c:pt idx="173">
                  <c:v>22287</c:v>
                </c:pt>
                <c:pt idx="174">
                  <c:v>22312.5</c:v>
                </c:pt>
                <c:pt idx="175">
                  <c:v>22312.5</c:v>
                </c:pt>
                <c:pt idx="176">
                  <c:v>22312.5</c:v>
                </c:pt>
                <c:pt idx="177">
                  <c:v>22375</c:v>
                </c:pt>
                <c:pt idx="178">
                  <c:v>22418</c:v>
                </c:pt>
                <c:pt idx="179">
                  <c:v>22786</c:v>
                </c:pt>
                <c:pt idx="180">
                  <c:v>22786</c:v>
                </c:pt>
                <c:pt idx="181">
                  <c:v>22942</c:v>
                </c:pt>
                <c:pt idx="182">
                  <c:v>22947</c:v>
                </c:pt>
                <c:pt idx="183">
                  <c:v>22947</c:v>
                </c:pt>
                <c:pt idx="184">
                  <c:v>22959.5</c:v>
                </c:pt>
                <c:pt idx="185">
                  <c:v>22959.5</c:v>
                </c:pt>
                <c:pt idx="186">
                  <c:v>22986</c:v>
                </c:pt>
                <c:pt idx="187">
                  <c:v>22986</c:v>
                </c:pt>
                <c:pt idx="188">
                  <c:v>23322.5</c:v>
                </c:pt>
                <c:pt idx="189">
                  <c:v>23326.5</c:v>
                </c:pt>
                <c:pt idx="190">
                  <c:v>24318.5</c:v>
                </c:pt>
                <c:pt idx="191">
                  <c:v>24318.5</c:v>
                </c:pt>
                <c:pt idx="192">
                  <c:v>24318.5</c:v>
                </c:pt>
                <c:pt idx="193">
                  <c:v>24905</c:v>
                </c:pt>
                <c:pt idx="194">
                  <c:v>25376</c:v>
                </c:pt>
                <c:pt idx="195">
                  <c:v>25433</c:v>
                </c:pt>
                <c:pt idx="196">
                  <c:v>25897</c:v>
                </c:pt>
                <c:pt idx="197">
                  <c:v>25913.5</c:v>
                </c:pt>
                <c:pt idx="198">
                  <c:v>25945.5</c:v>
                </c:pt>
                <c:pt idx="199">
                  <c:v>25979</c:v>
                </c:pt>
                <c:pt idx="200">
                  <c:v>26408.5</c:v>
                </c:pt>
                <c:pt idx="201">
                  <c:v>26473</c:v>
                </c:pt>
                <c:pt idx="202">
                  <c:v>26844.5</c:v>
                </c:pt>
                <c:pt idx="203">
                  <c:v>26921</c:v>
                </c:pt>
                <c:pt idx="204">
                  <c:v>26939</c:v>
                </c:pt>
                <c:pt idx="205">
                  <c:v>26946</c:v>
                </c:pt>
                <c:pt idx="206">
                  <c:v>26964</c:v>
                </c:pt>
                <c:pt idx="207">
                  <c:v>27190</c:v>
                </c:pt>
                <c:pt idx="208">
                  <c:v>27390.5</c:v>
                </c:pt>
                <c:pt idx="209">
                  <c:v>27390.5</c:v>
                </c:pt>
                <c:pt idx="210">
                  <c:v>27435</c:v>
                </c:pt>
                <c:pt idx="211">
                  <c:v>27474</c:v>
                </c:pt>
                <c:pt idx="212">
                  <c:v>27860</c:v>
                </c:pt>
                <c:pt idx="213">
                  <c:v>27901.5</c:v>
                </c:pt>
                <c:pt idx="214">
                  <c:v>27963</c:v>
                </c:pt>
                <c:pt idx="215">
                  <c:v>27967.5</c:v>
                </c:pt>
                <c:pt idx="216">
                  <c:v>27994</c:v>
                </c:pt>
                <c:pt idx="217">
                  <c:v>28845</c:v>
                </c:pt>
                <c:pt idx="218">
                  <c:v>28853.5</c:v>
                </c:pt>
                <c:pt idx="219">
                  <c:v>28871.5</c:v>
                </c:pt>
                <c:pt idx="220">
                  <c:v>28891</c:v>
                </c:pt>
                <c:pt idx="221">
                  <c:v>28905</c:v>
                </c:pt>
                <c:pt idx="222">
                  <c:v>28926</c:v>
                </c:pt>
                <c:pt idx="223">
                  <c:v>28937</c:v>
                </c:pt>
                <c:pt idx="224">
                  <c:v>28944</c:v>
                </c:pt>
                <c:pt idx="225">
                  <c:v>28951</c:v>
                </c:pt>
                <c:pt idx="226">
                  <c:v>28958</c:v>
                </c:pt>
                <c:pt idx="227">
                  <c:v>29454</c:v>
                </c:pt>
                <c:pt idx="228">
                  <c:v>29865.5</c:v>
                </c:pt>
                <c:pt idx="229">
                  <c:v>30515.5</c:v>
                </c:pt>
                <c:pt idx="230">
                  <c:v>30521</c:v>
                </c:pt>
                <c:pt idx="231">
                  <c:v>30766.5</c:v>
                </c:pt>
                <c:pt idx="232">
                  <c:v>30968.5</c:v>
                </c:pt>
                <c:pt idx="233">
                  <c:v>31010</c:v>
                </c:pt>
                <c:pt idx="234">
                  <c:v>31436.5</c:v>
                </c:pt>
                <c:pt idx="235">
                  <c:v>31892</c:v>
                </c:pt>
                <c:pt idx="236">
                  <c:v>31893.5</c:v>
                </c:pt>
                <c:pt idx="237">
                  <c:v>31938</c:v>
                </c:pt>
                <c:pt idx="238">
                  <c:v>32072</c:v>
                </c:pt>
                <c:pt idx="239">
                  <c:v>32389.5</c:v>
                </c:pt>
                <c:pt idx="240">
                  <c:v>33025</c:v>
                </c:pt>
                <c:pt idx="241">
                  <c:v>33025</c:v>
                </c:pt>
                <c:pt idx="242">
                  <c:v>33408</c:v>
                </c:pt>
                <c:pt idx="243">
                  <c:v>33491.5</c:v>
                </c:pt>
                <c:pt idx="244">
                  <c:v>33596</c:v>
                </c:pt>
                <c:pt idx="245">
                  <c:v>33892</c:v>
                </c:pt>
                <c:pt idx="246">
                  <c:v>33918.5</c:v>
                </c:pt>
                <c:pt idx="247">
                  <c:v>33924</c:v>
                </c:pt>
                <c:pt idx="248">
                  <c:v>33938</c:v>
                </c:pt>
                <c:pt idx="249">
                  <c:v>33938</c:v>
                </c:pt>
                <c:pt idx="250">
                  <c:v>33938</c:v>
                </c:pt>
                <c:pt idx="251">
                  <c:v>33941.5</c:v>
                </c:pt>
                <c:pt idx="252">
                  <c:v>33892</c:v>
                </c:pt>
                <c:pt idx="253">
                  <c:v>33918.5</c:v>
                </c:pt>
                <c:pt idx="254">
                  <c:v>33924</c:v>
                </c:pt>
                <c:pt idx="255">
                  <c:v>33938</c:v>
                </c:pt>
                <c:pt idx="256">
                  <c:v>33943.5</c:v>
                </c:pt>
                <c:pt idx="257">
                  <c:v>35378</c:v>
                </c:pt>
                <c:pt idx="258">
                  <c:v>35456</c:v>
                </c:pt>
              </c:numCache>
            </c:numRef>
          </c:xVal>
          <c:yVal>
            <c:numRef>
              <c:f>Active!$M$21:$M$976</c:f>
              <c:numCache>
                <c:formatCode>General</c:formatCode>
                <c:ptCount val="956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12A4-42AC-88E2-5726D3348741}"/>
            </c:ext>
          </c:extLst>
        </c:ser>
        <c:ser>
          <c:idx val="6"/>
          <c:order val="6"/>
          <c:tx>
            <c:strRef>
              <c:f>Active!$N$20</c:f>
              <c:strCache>
                <c:ptCount val="1"/>
                <c:pt idx="0">
                  <c:v>Misc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3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Active!$D$21:$D$90</c:f>
                <c:numCache>
                  <c:formatCode>General</c:formatCode>
                  <c:ptCount val="70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1E-3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7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</c:numCache>
              </c:numRef>
            </c:plus>
            <c:minus>
              <c:numRef>
                <c:f>Active!$D$21:$D$90</c:f>
                <c:numCache>
                  <c:formatCode>General</c:formatCode>
                  <c:ptCount val="70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1E-3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7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Active!$F$21:$F$976</c:f>
              <c:numCache>
                <c:formatCode>General</c:formatCode>
                <c:ptCount val="956"/>
                <c:pt idx="0">
                  <c:v>-24754</c:v>
                </c:pt>
                <c:pt idx="1">
                  <c:v>-18974</c:v>
                </c:pt>
                <c:pt idx="2">
                  <c:v>-11742</c:v>
                </c:pt>
                <c:pt idx="3">
                  <c:v>-11696</c:v>
                </c:pt>
                <c:pt idx="4">
                  <c:v>-11666</c:v>
                </c:pt>
                <c:pt idx="5">
                  <c:v>-11237</c:v>
                </c:pt>
                <c:pt idx="6">
                  <c:v>-10892</c:v>
                </c:pt>
                <c:pt idx="7">
                  <c:v>-10881</c:v>
                </c:pt>
                <c:pt idx="8">
                  <c:v>-10339</c:v>
                </c:pt>
                <c:pt idx="9">
                  <c:v>-10296</c:v>
                </c:pt>
                <c:pt idx="10">
                  <c:v>-10106.5</c:v>
                </c:pt>
                <c:pt idx="11">
                  <c:v>-10058</c:v>
                </c:pt>
                <c:pt idx="12">
                  <c:v>-9715</c:v>
                </c:pt>
                <c:pt idx="13">
                  <c:v>-9574</c:v>
                </c:pt>
                <c:pt idx="14">
                  <c:v>-9460</c:v>
                </c:pt>
                <c:pt idx="15">
                  <c:v>-9202</c:v>
                </c:pt>
                <c:pt idx="16">
                  <c:v>-9195</c:v>
                </c:pt>
                <c:pt idx="17">
                  <c:v>-9074</c:v>
                </c:pt>
                <c:pt idx="18">
                  <c:v>-8213</c:v>
                </c:pt>
                <c:pt idx="19">
                  <c:v>-7707</c:v>
                </c:pt>
                <c:pt idx="20">
                  <c:v>-7679</c:v>
                </c:pt>
                <c:pt idx="21">
                  <c:v>-7151</c:v>
                </c:pt>
                <c:pt idx="22">
                  <c:v>-7137</c:v>
                </c:pt>
                <c:pt idx="23">
                  <c:v>-7115</c:v>
                </c:pt>
                <c:pt idx="24">
                  <c:v>-7094</c:v>
                </c:pt>
                <c:pt idx="25">
                  <c:v>-6806</c:v>
                </c:pt>
                <c:pt idx="26">
                  <c:v>-1141</c:v>
                </c:pt>
                <c:pt idx="27">
                  <c:v>-724</c:v>
                </c:pt>
                <c:pt idx="28">
                  <c:v>-622</c:v>
                </c:pt>
                <c:pt idx="29">
                  <c:v>-622</c:v>
                </c:pt>
                <c:pt idx="30">
                  <c:v>-604</c:v>
                </c:pt>
                <c:pt idx="31">
                  <c:v>-604</c:v>
                </c:pt>
                <c:pt idx="32">
                  <c:v>-544</c:v>
                </c:pt>
                <c:pt idx="33">
                  <c:v>-96</c:v>
                </c:pt>
                <c:pt idx="34">
                  <c:v>0</c:v>
                </c:pt>
                <c:pt idx="35">
                  <c:v>0</c:v>
                </c:pt>
                <c:pt idx="36">
                  <c:v>528</c:v>
                </c:pt>
                <c:pt idx="37">
                  <c:v>528</c:v>
                </c:pt>
                <c:pt idx="38">
                  <c:v>817</c:v>
                </c:pt>
                <c:pt idx="39">
                  <c:v>942</c:v>
                </c:pt>
                <c:pt idx="40">
                  <c:v>942</c:v>
                </c:pt>
                <c:pt idx="41">
                  <c:v>1384</c:v>
                </c:pt>
                <c:pt idx="42">
                  <c:v>3973.5</c:v>
                </c:pt>
                <c:pt idx="43">
                  <c:v>4425</c:v>
                </c:pt>
                <c:pt idx="44">
                  <c:v>4425</c:v>
                </c:pt>
                <c:pt idx="45">
                  <c:v>4482</c:v>
                </c:pt>
                <c:pt idx="46">
                  <c:v>4482</c:v>
                </c:pt>
                <c:pt idx="47">
                  <c:v>4540.5</c:v>
                </c:pt>
                <c:pt idx="48">
                  <c:v>5506</c:v>
                </c:pt>
                <c:pt idx="49">
                  <c:v>5513</c:v>
                </c:pt>
                <c:pt idx="50">
                  <c:v>5514.5</c:v>
                </c:pt>
                <c:pt idx="51">
                  <c:v>5545</c:v>
                </c:pt>
                <c:pt idx="52">
                  <c:v>6008</c:v>
                </c:pt>
                <c:pt idx="53">
                  <c:v>6033</c:v>
                </c:pt>
                <c:pt idx="54">
                  <c:v>6044</c:v>
                </c:pt>
                <c:pt idx="55">
                  <c:v>6491</c:v>
                </c:pt>
                <c:pt idx="56">
                  <c:v>7104</c:v>
                </c:pt>
                <c:pt idx="57">
                  <c:v>8118.5</c:v>
                </c:pt>
                <c:pt idx="58">
                  <c:v>9467</c:v>
                </c:pt>
                <c:pt idx="59">
                  <c:v>10602.5</c:v>
                </c:pt>
                <c:pt idx="60">
                  <c:v>10606.5</c:v>
                </c:pt>
                <c:pt idx="61">
                  <c:v>10679</c:v>
                </c:pt>
                <c:pt idx="62">
                  <c:v>10697</c:v>
                </c:pt>
                <c:pt idx="63">
                  <c:v>11097</c:v>
                </c:pt>
                <c:pt idx="64">
                  <c:v>11536</c:v>
                </c:pt>
                <c:pt idx="65">
                  <c:v>12238</c:v>
                </c:pt>
                <c:pt idx="66">
                  <c:v>13138</c:v>
                </c:pt>
                <c:pt idx="67">
                  <c:v>13241</c:v>
                </c:pt>
                <c:pt idx="68">
                  <c:v>13666</c:v>
                </c:pt>
                <c:pt idx="69">
                  <c:v>13680</c:v>
                </c:pt>
                <c:pt idx="70">
                  <c:v>13698</c:v>
                </c:pt>
                <c:pt idx="71">
                  <c:v>13705</c:v>
                </c:pt>
                <c:pt idx="72">
                  <c:v>13744.5</c:v>
                </c:pt>
                <c:pt idx="73">
                  <c:v>13782</c:v>
                </c:pt>
                <c:pt idx="74">
                  <c:v>14144</c:v>
                </c:pt>
                <c:pt idx="75">
                  <c:v>14155</c:v>
                </c:pt>
                <c:pt idx="76">
                  <c:v>14261</c:v>
                </c:pt>
                <c:pt idx="77">
                  <c:v>15813</c:v>
                </c:pt>
                <c:pt idx="78">
                  <c:v>15813</c:v>
                </c:pt>
                <c:pt idx="79">
                  <c:v>16174</c:v>
                </c:pt>
                <c:pt idx="80">
                  <c:v>16629.5</c:v>
                </c:pt>
                <c:pt idx="81">
                  <c:v>16640.5</c:v>
                </c:pt>
                <c:pt idx="82">
                  <c:v>16752</c:v>
                </c:pt>
                <c:pt idx="83">
                  <c:v>16777</c:v>
                </c:pt>
                <c:pt idx="84">
                  <c:v>16777</c:v>
                </c:pt>
                <c:pt idx="85">
                  <c:v>16791</c:v>
                </c:pt>
                <c:pt idx="86">
                  <c:v>17184</c:v>
                </c:pt>
                <c:pt idx="87">
                  <c:v>17269</c:v>
                </c:pt>
                <c:pt idx="88">
                  <c:v>17271.5</c:v>
                </c:pt>
                <c:pt idx="89">
                  <c:v>17273</c:v>
                </c:pt>
                <c:pt idx="90">
                  <c:v>17274.5</c:v>
                </c:pt>
                <c:pt idx="91">
                  <c:v>17305</c:v>
                </c:pt>
                <c:pt idx="92">
                  <c:v>17648</c:v>
                </c:pt>
                <c:pt idx="93">
                  <c:v>17798.5</c:v>
                </c:pt>
                <c:pt idx="94">
                  <c:v>17808</c:v>
                </c:pt>
                <c:pt idx="95">
                  <c:v>17841</c:v>
                </c:pt>
                <c:pt idx="96">
                  <c:v>17841.5</c:v>
                </c:pt>
                <c:pt idx="97">
                  <c:v>17886</c:v>
                </c:pt>
                <c:pt idx="98">
                  <c:v>18329</c:v>
                </c:pt>
                <c:pt idx="99">
                  <c:v>18351</c:v>
                </c:pt>
                <c:pt idx="100">
                  <c:v>18351.5</c:v>
                </c:pt>
                <c:pt idx="101">
                  <c:v>18732</c:v>
                </c:pt>
                <c:pt idx="102">
                  <c:v>18736</c:v>
                </c:pt>
                <c:pt idx="103">
                  <c:v>18739</c:v>
                </c:pt>
                <c:pt idx="104">
                  <c:v>18750</c:v>
                </c:pt>
                <c:pt idx="105">
                  <c:v>18782</c:v>
                </c:pt>
                <c:pt idx="106">
                  <c:v>18839</c:v>
                </c:pt>
                <c:pt idx="107">
                  <c:v>18864</c:v>
                </c:pt>
                <c:pt idx="108">
                  <c:v>18870.5</c:v>
                </c:pt>
                <c:pt idx="109">
                  <c:v>18871</c:v>
                </c:pt>
                <c:pt idx="110">
                  <c:v>19271</c:v>
                </c:pt>
                <c:pt idx="111">
                  <c:v>19326.5</c:v>
                </c:pt>
                <c:pt idx="112">
                  <c:v>19372</c:v>
                </c:pt>
                <c:pt idx="113">
                  <c:v>19625</c:v>
                </c:pt>
                <c:pt idx="114">
                  <c:v>19625</c:v>
                </c:pt>
                <c:pt idx="115">
                  <c:v>19662.5</c:v>
                </c:pt>
                <c:pt idx="116">
                  <c:v>19662.5</c:v>
                </c:pt>
                <c:pt idx="117">
                  <c:v>19735</c:v>
                </c:pt>
                <c:pt idx="118">
                  <c:v>19806</c:v>
                </c:pt>
                <c:pt idx="119">
                  <c:v>19847.5</c:v>
                </c:pt>
                <c:pt idx="120">
                  <c:v>19849</c:v>
                </c:pt>
                <c:pt idx="121">
                  <c:v>19849</c:v>
                </c:pt>
                <c:pt idx="122">
                  <c:v>19849</c:v>
                </c:pt>
                <c:pt idx="123">
                  <c:v>19849</c:v>
                </c:pt>
                <c:pt idx="124">
                  <c:v>19853</c:v>
                </c:pt>
                <c:pt idx="125">
                  <c:v>19873</c:v>
                </c:pt>
                <c:pt idx="126">
                  <c:v>19888</c:v>
                </c:pt>
                <c:pt idx="127">
                  <c:v>19889</c:v>
                </c:pt>
                <c:pt idx="128">
                  <c:v>20228</c:v>
                </c:pt>
                <c:pt idx="129">
                  <c:v>20242</c:v>
                </c:pt>
                <c:pt idx="130">
                  <c:v>20243.5</c:v>
                </c:pt>
                <c:pt idx="131">
                  <c:v>20243.5</c:v>
                </c:pt>
                <c:pt idx="132">
                  <c:v>20263</c:v>
                </c:pt>
                <c:pt idx="133">
                  <c:v>20264.5</c:v>
                </c:pt>
                <c:pt idx="134">
                  <c:v>20270</c:v>
                </c:pt>
                <c:pt idx="135">
                  <c:v>20277</c:v>
                </c:pt>
                <c:pt idx="136">
                  <c:v>20277</c:v>
                </c:pt>
                <c:pt idx="137">
                  <c:v>20293.5</c:v>
                </c:pt>
                <c:pt idx="138">
                  <c:v>20307</c:v>
                </c:pt>
                <c:pt idx="139">
                  <c:v>20332.5</c:v>
                </c:pt>
                <c:pt idx="140">
                  <c:v>20346.5</c:v>
                </c:pt>
                <c:pt idx="141">
                  <c:v>20373</c:v>
                </c:pt>
                <c:pt idx="142">
                  <c:v>20373</c:v>
                </c:pt>
                <c:pt idx="143">
                  <c:v>20416</c:v>
                </c:pt>
                <c:pt idx="144">
                  <c:v>20772</c:v>
                </c:pt>
                <c:pt idx="145">
                  <c:v>20778.5</c:v>
                </c:pt>
                <c:pt idx="146">
                  <c:v>20778.5</c:v>
                </c:pt>
                <c:pt idx="147">
                  <c:v>20795</c:v>
                </c:pt>
                <c:pt idx="148">
                  <c:v>20795</c:v>
                </c:pt>
                <c:pt idx="149">
                  <c:v>20804</c:v>
                </c:pt>
                <c:pt idx="150">
                  <c:v>20905</c:v>
                </c:pt>
                <c:pt idx="151">
                  <c:v>21329</c:v>
                </c:pt>
                <c:pt idx="152">
                  <c:v>21364</c:v>
                </c:pt>
                <c:pt idx="153">
                  <c:v>21368</c:v>
                </c:pt>
                <c:pt idx="154">
                  <c:v>21436</c:v>
                </c:pt>
                <c:pt idx="155">
                  <c:v>21646.5</c:v>
                </c:pt>
                <c:pt idx="156">
                  <c:v>21769</c:v>
                </c:pt>
                <c:pt idx="157">
                  <c:v>21769</c:v>
                </c:pt>
                <c:pt idx="158">
                  <c:v>21770.5</c:v>
                </c:pt>
                <c:pt idx="159">
                  <c:v>21770.5</c:v>
                </c:pt>
                <c:pt idx="160">
                  <c:v>21838.5</c:v>
                </c:pt>
                <c:pt idx="161">
                  <c:v>21838.5</c:v>
                </c:pt>
                <c:pt idx="162">
                  <c:v>21838.5</c:v>
                </c:pt>
                <c:pt idx="163">
                  <c:v>21863.5</c:v>
                </c:pt>
                <c:pt idx="164">
                  <c:v>21863.5</c:v>
                </c:pt>
                <c:pt idx="165">
                  <c:v>21883</c:v>
                </c:pt>
                <c:pt idx="166">
                  <c:v>21897</c:v>
                </c:pt>
                <c:pt idx="167">
                  <c:v>21897</c:v>
                </c:pt>
                <c:pt idx="168">
                  <c:v>21954</c:v>
                </c:pt>
                <c:pt idx="169">
                  <c:v>22259.5</c:v>
                </c:pt>
                <c:pt idx="170">
                  <c:v>22259.5</c:v>
                </c:pt>
                <c:pt idx="171">
                  <c:v>22287</c:v>
                </c:pt>
                <c:pt idx="172">
                  <c:v>22287</c:v>
                </c:pt>
                <c:pt idx="173">
                  <c:v>22287</c:v>
                </c:pt>
                <c:pt idx="174">
                  <c:v>22312.5</c:v>
                </c:pt>
                <c:pt idx="175">
                  <c:v>22312.5</c:v>
                </c:pt>
                <c:pt idx="176">
                  <c:v>22312.5</c:v>
                </c:pt>
                <c:pt idx="177">
                  <c:v>22375</c:v>
                </c:pt>
                <c:pt idx="178">
                  <c:v>22418</c:v>
                </c:pt>
                <c:pt idx="179">
                  <c:v>22786</c:v>
                </c:pt>
                <c:pt idx="180">
                  <c:v>22786</c:v>
                </c:pt>
                <c:pt idx="181">
                  <c:v>22942</c:v>
                </c:pt>
                <c:pt idx="182">
                  <c:v>22947</c:v>
                </c:pt>
                <c:pt idx="183">
                  <c:v>22947</c:v>
                </c:pt>
                <c:pt idx="184">
                  <c:v>22959.5</c:v>
                </c:pt>
                <c:pt idx="185">
                  <c:v>22959.5</c:v>
                </c:pt>
                <c:pt idx="186">
                  <c:v>22986</c:v>
                </c:pt>
                <c:pt idx="187">
                  <c:v>22986</c:v>
                </c:pt>
                <c:pt idx="188">
                  <c:v>23322.5</c:v>
                </c:pt>
                <c:pt idx="189">
                  <c:v>23326.5</c:v>
                </c:pt>
                <c:pt idx="190">
                  <c:v>24318.5</c:v>
                </c:pt>
                <c:pt idx="191">
                  <c:v>24318.5</c:v>
                </c:pt>
                <c:pt idx="192">
                  <c:v>24318.5</c:v>
                </c:pt>
                <c:pt idx="193">
                  <c:v>24905</c:v>
                </c:pt>
                <c:pt idx="194">
                  <c:v>25376</c:v>
                </c:pt>
                <c:pt idx="195">
                  <c:v>25433</c:v>
                </c:pt>
                <c:pt idx="196">
                  <c:v>25897</c:v>
                </c:pt>
                <c:pt idx="197">
                  <c:v>25913.5</c:v>
                </c:pt>
                <c:pt idx="198">
                  <c:v>25945.5</c:v>
                </c:pt>
                <c:pt idx="199">
                  <c:v>25979</c:v>
                </c:pt>
                <c:pt idx="200">
                  <c:v>26408.5</c:v>
                </c:pt>
                <c:pt idx="201">
                  <c:v>26473</c:v>
                </c:pt>
                <c:pt idx="202">
                  <c:v>26844.5</c:v>
                </c:pt>
                <c:pt idx="203">
                  <c:v>26921</c:v>
                </c:pt>
                <c:pt idx="204">
                  <c:v>26939</c:v>
                </c:pt>
                <c:pt idx="205">
                  <c:v>26946</c:v>
                </c:pt>
                <c:pt idx="206">
                  <c:v>26964</c:v>
                </c:pt>
                <c:pt idx="207">
                  <c:v>27190</c:v>
                </c:pt>
                <c:pt idx="208">
                  <c:v>27390.5</c:v>
                </c:pt>
                <c:pt idx="209">
                  <c:v>27390.5</c:v>
                </c:pt>
                <c:pt idx="210">
                  <c:v>27435</c:v>
                </c:pt>
                <c:pt idx="211">
                  <c:v>27474</c:v>
                </c:pt>
                <c:pt idx="212">
                  <c:v>27860</c:v>
                </c:pt>
                <c:pt idx="213">
                  <c:v>27901.5</c:v>
                </c:pt>
                <c:pt idx="214">
                  <c:v>27963</c:v>
                </c:pt>
                <c:pt idx="215">
                  <c:v>27967.5</c:v>
                </c:pt>
                <c:pt idx="216">
                  <c:v>27994</c:v>
                </c:pt>
                <c:pt idx="217">
                  <c:v>28845</c:v>
                </c:pt>
                <c:pt idx="218">
                  <c:v>28853.5</c:v>
                </c:pt>
                <c:pt idx="219">
                  <c:v>28871.5</c:v>
                </c:pt>
                <c:pt idx="220">
                  <c:v>28891</c:v>
                </c:pt>
                <c:pt idx="221">
                  <c:v>28905</c:v>
                </c:pt>
                <c:pt idx="222">
                  <c:v>28926</c:v>
                </c:pt>
                <c:pt idx="223">
                  <c:v>28937</c:v>
                </c:pt>
                <c:pt idx="224">
                  <c:v>28944</c:v>
                </c:pt>
                <c:pt idx="225">
                  <c:v>28951</c:v>
                </c:pt>
                <c:pt idx="226">
                  <c:v>28958</c:v>
                </c:pt>
                <c:pt idx="227">
                  <c:v>29454</c:v>
                </c:pt>
                <c:pt idx="228">
                  <c:v>29865.5</c:v>
                </c:pt>
                <c:pt idx="229">
                  <c:v>30515.5</c:v>
                </c:pt>
                <c:pt idx="230">
                  <c:v>30521</c:v>
                </c:pt>
                <c:pt idx="231">
                  <c:v>30766.5</c:v>
                </c:pt>
                <c:pt idx="232">
                  <c:v>30968.5</c:v>
                </c:pt>
                <c:pt idx="233">
                  <c:v>31010</c:v>
                </c:pt>
                <c:pt idx="234">
                  <c:v>31436.5</c:v>
                </c:pt>
                <c:pt idx="235">
                  <c:v>31892</c:v>
                </c:pt>
                <c:pt idx="236">
                  <c:v>31893.5</c:v>
                </c:pt>
                <c:pt idx="237">
                  <c:v>31938</c:v>
                </c:pt>
                <c:pt idx="238">
                  <c:v>32072</c:v>
                </c:pt>
                <c:pt idx="239">
                  <c:v>32389.5</c:v>
                </c:pt>
                <c:pt idx="240">
                  <c:v>33025</c:v>
                </c:pt>
                <c:pt idx="241">
                  <c:v>33025</c:v>
                </c:pt>
                <c:pt idx="242">
                  <c:v>33408</c:v>
                </c:pt>
                <c:pt idx="243">
                  <c:v>33491.5</c:v>
                </c:pt>
                <c:pt idx="244">
                  <c:v>33596</c:v>
                </c:pt>
                <c:pt idx="245">
                  <c:v>33892</c:v>
                </c:pt>
                <c:pt idx="246">
                  <c:v>33918.5</c:v>
                </c:pt>
                <c:pt idx="247">
                  <c:v>33924</c:v>
                </c:pt>
                <c:pt idx="248">
                  <c:v>33938</c:v>
                </c:pt>
                <c:pt idx="249">
                  <c:v>33938</c:v>
                </c:pt>
                <c:pt idx="250">
                  <c:v>33938</c:v>
                </c:pt>
                <c:pt idx="251">
                  <c:v>33941.5</c:v>
                </c:pt>
                <c:pt idx="252">
                  <c:v>33892</c:v>
                </c:pt>
                <c:pt idx="253">
                  <c:v>33918.5</c:v>
                </c:pt>
                <c:pt idx="254">
                  <c:v>33924</c:v>
                </c:pt>
                <c:pt idx="255">
                  <c:v>33938</c:v>
                </c:pt>
                <c:pt idx="256">
                  <c:v>33943.5</c:v>
                </c:pt>
                <c:pt idx="257">
                  <c:v>35378</c:v>
                </c:pt>
                <c:pt idx="258">
                  <c:v>35456</c:v>
                </c:pt>
              </c:numCache>
            </c:numRef>
          </c:xVal>
          <c:yVal>
            <c:numRef>
              <c:f>Active!$N$21:$N$976</c:f>
              <c:numCache>
                <c:formatCode>General</c:formatCode>
                <c:ptCount val="956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12A4-42AC-88E2-5726D3348741}"/>
            </c:ext>
          </c:extLst>
        </c:ser>
        <c:ser>
          <c:idx val="7"/>
          <c:order val="7"/>
          <c:tx>
            <c:strRef>
              <c:f>Active!$O$20</c:f>
              <c:strCache>
                <c:ptCount val="1"/>
                <c:pt idx="0">
                  <c:v>Lin Fit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Active!$F$21:$F$976</c:f>
              <c:numCache>
                <c:formatCode>General</c:formatCode>
                <c:ptCount val="956"/>
                <c:pt idx="0">
                  <c:v>-24754</c:v>
                </c:pt>
                <c:pt idx="1">
                  <c:v>-18974</c:v>
                </c:pt>
                <c:pt idx="2">
                  <c:v>-11742</c:v>
                </c:pt>
                <c:pt idx="3">
                  <c:v>-11696</c:v>
                </c:pt>
                <c:pt idx="4">
                  <c:v>-11666</c:v>
                </c:pt>
                <c:pt idx="5">
                  <c:v>-11237</c:v>
                </c:pt>
                <c:pt idx="6">
                  <c:v>-10892</c:v>
                </c:pt>
                <c:pt idx="7">
                  <c:v>-10881</c:v>
                </c:pt>
                <c:pt idx="8">
                  <c:v>-10339</c:v>
                </c:pt>
                <c:pt idx="9">
                  <c:v>-10296</c:v>
                </c:pt>
                <c:pt idx="10">
                  <c:v>-10106.5</c:v>
                </c:pt>
                <c:pt idx="11">
                  <c:v>-10058</c:v>
                </c:pt>
                <c:pt idx="12">
                  <c:v>-9715</c:v>
                </c:pt>
                <c:pt idx="13">
                  <c:v>-9574</c:v>
                </c:pt>
                <c:pt idx="14">
                  <c:v>-9460</c:v>
                </c:pt>
                <c:pt idx="15">
                  <c:v>-9202</c:v>
                </c:pt>
                <c:pt idx="16">
                  <c:v>-9195</c:v>
                </c:pt>
                <c:pt idx="17">
                  <c:v>-9074</c:v>
                </c:pt>
                <c:pt idx="18">
                  <c:v>-8213</c:v>
                </c:pt>
                <c:pt idx="19">
                  <c:v>-7707</c:v>
                </c:pt>
                <c:pt idx="20">
                  <c:v>-7679</c:v>
                </c:pt>
                <c:pt idx="21">
                  <c:v>-7151</c:v>
                </c:pt>
                <c:pt idx="22">
                  <c:v>-7137</c:v>
                </c:pt>
                <c:pt idx="23">
                  <c:v>-7115</c:v>
                </c:pt>
                <c:pt idx="24">
                  <c:v>-7094</c:v>
                </c:pt>
                <c:pt idx="25">
                  <c:v>-6806</c:v>
                </c:pt>
                <c:pt idx="26">
                  <c:v>-1141</c:v>
                </c:pt>
                <c:pt idx="27">
                  <c:v>-724</c:v>
                </c:pt>
                <c:pt idx="28">
                  <c:v>-622</c:v>
                </c:pt>
                <c:pt idx="29">
                  <c:v>-622</c:v>
                </c:pt>
                <c:pt idx="30">
                  <c:v>-604</c:v>
                </c:pt>
                <c:pt idx="31">
                  <c:v>-604</c:v>
                </c:pt>
                <c:pt idx="32">
                  <c:v>-544</c:v>
                </c:pt>
                <c:pt idx="33">
                  <c:v>-96</c:v>
                </c:pt>
                <c:pt idx="34">
                  <c:v>0</c:v>
                </c:pt>
                <c:pt idx="35">
                  <c:v>0</c:v>
                </c:pt>
                <c:pt idx="36">
                  <c:v>528</c:v>
                </c:pt>
                <c:pt idx="37">
                  <c:v>528</c:v>
                </c:pt>
                <c:pt idx="38">
                  <c:v>817</c:v>
                </c:pt>
                <c:pt idx="39">
                  <c:v>942</c:v>
                </c:pt>
                <c:pt idx="40">
                  <c:v>942</c:v>
                </c:pt>
                <c:pt idx="41">
                  <c:v>1384</c:v>
                </c:pt>
                <c:pt idx="42">
                  <c:v>3973.5</c:v>
                </c:pt>
                <c:pt idx="43">
                  <c:v>4425</c:v>
                </c:pt>
                <c:pt idx="44">
                  <c:v>4425</c:v>
                </c:pt>
                <c:pt idx="45">
                  <c:v>4482</c:v>
                </c:pt>
                <c:pt idx="46">
                  <c:v>4482</c:v>
                </c:pt>
                <c:pt idx="47">
                  <c:v>4540.5</c:v>
                </c:pt>
                <c:pt idx="48">
                  <c:v>5506</c:v>
                </c:pt>
                <c:pt idx="49">
                  <c:v>5513</c:v>
                </c:pt>
                <c:pt idx="50">
                  <c:v>5514.5</c:v>
                </c:pt>
                <c:pt idx="51">
                  <c:v>5545</c:v>
                </c:pt>
                <c:pt idx="52">
                  <c:v>6008</c:v>
                </c:pt>
                <c:pt idx="53">
                  <c:v>6033</c:v>
                </c:pt>
                <c:pt idx="54">
                  <c:v>6044</c:v>
                </c:pt>
                <c:pt idx="55">
                  <c:v>6491</c:v>
                </c:pt>
                <c:pt idx="56">
                  <c:v>7104</c:v>
                </c:pt>
                <c:pt idx="57">
                  <c:v>8118.5</c:v>
                </c:pt>
                <c:pt idx="58">
                  <c:v>9467</c:v>
                </c:pt>
                <c:pt idx="59">
                  <c:v>10602.5</c:v>
                </c:pt>
                <c:pt idx="60">
                  <c:v>10606.5</c:v>
                </c:pt>
                <c:pt idx="61">
                  <c:v>10679</c:v>
                </c:pt>
                <c:pt idx="62">
                  <c:v>10697</c:v>
                </c:pt>
                <c:pt idx="63">
                  <c:v>11097</c:v>
                </c:pt>
                <c:pt idx="64">
                  <c:v>11536</c:v>
                </c:pt>
                <c:pt idx="65">
                  <c:v>12238</c:v>
                </c:pt>
                <c:pt idx="66">
                  <c:v>13138</c:v>
                </c:pt>
                <c:pt idx="67">
                  <c:v>13241</c:v>
                </c:pt>
                <c:pt idx="68">
                  <c:v>13666</c:v>
                </c:pt>
                <c:pt idx="69">
                  <c:v>13680</c:v>
                </c:pt>
                <c:pt idx="70">
                  <c:v>13698</c:v>
                </c:pt>
                <c:pt idx="71">
                  <c:v>13705</c:v>
                </c:pt>
                <c:pt idx="72">
                  <c:v>13744.5</c:v>
                </c:pt>
                <c:pt idx="73">
                  <c:v>13782</c:v>
                </c:pt>
                <c:pt idx="74">
                  <c:v>14144</c:v>
                </c:pt>
                <c:pt idx="75">
                  <c:v>14155</c:v>
                </c:pt>
                <c:pt idx="76">
                  <c:v>14261</c:v>
                </c:pt>
                <c:pt idx="77">
                  <c:v>15813</c:v>
                </c:pt>
                <c:pt idx="78">
                  <c:v>15813</c:v>
                </c:pt>
                <c:pt idx="79">
                  <c:v>16174</c:v>
                </c:pt>
                <c:pt idx="80">
                  <c:v>16629.5</c:v>
                </c:pt>
                <c:pt idx="81">
                  <c:v>16640.5</c:v>
                </c:pt>
                <c:pt idx="82">
                  <c:v>16752</c:v>
                </c:pt>
                <c:pt idx="83">
                  <c:v>16777</c:v>
                </c:pt>
                <c:pt idx="84">
                  <c:v>16777</c:v>
                </c:pt>
                <c:pt idx="85">
                  <c:v>16791</c:v>
                </c:pt>
                <c:pt idx="86">
                  <c:v>17184</c:v>
                </c:pt>
                <c:pt idx="87">
                  <c:v>17269</c:v>
                </c:pt>
                <c:pt idx="88">
                  <c:v>17271.5</c:v>
                </c:pt>
                <c:pt idx="89">
                  <c:v>17273</c:v>
                </c:pt>
                <c:pt idx="90">
                  <c:v>17274.5</c:v>
                </c:pt>
                <c:pt idx="91">
                  <c:v>17305</c:v>
                </c:pt>
                <c:pt idx="92">
                  <c:v>17648</c:v>
                </c:pt>
                <c:pt idx="93">
                  <c:v>17798.5</c:v>
                </c:pt>
                <c:pt idx="94">
                  <c:v>17808</c:v>
                </c:pt>
                <c:pt idx="95">
                  <c:v>17841</c:v>
                </c:pt>
                <c:pt idx="96">
                  <c:v>17841.5</c:v>
                </c:pt>
                <c:pt idx="97">
                  <c:v>17886</c:v>
                </c:pt>
                <c:pt idx="98">
                  <c:v>18329</c:v>
                </c:pt>
                <c:pt idx="99">
                  <c:v>18351</c:v>
                </c:pt>
                <c:pt idx="100">
                  <c:v>18351.5</c:v>
                </c:pt>
                <c:pt idx="101">
                  <c:v>18732</c:v>
                </c:pt>
                <c:pt idx="102">
                  <c:v>18736</c:v>
                </c:pt>
                <c:pt idx="103">
                  <c:v>18739</c:v>
                </c:pt>
                <c:pt idx="104">
                  <c:v>18750</c:v>
                </c:pt>
                <c:pt idx="105">
                  <c:v>18782</c:v>
                </c:pt>
                <c:pt idx="106">
                  <c:v>18839</c:v>
                </c:pt>
                <c:pt idx="107">
                  <c:v>18864</c:v>
                </c:pt>
                <c:pt idx="108">
                  <c:v>18870.5</c:v>
                </c:pt>
                <c:pt idx="109">
                  <c:v>18871</c:v>
                </c:pt>
                <c:pt idx="110">
                  <c:v>19271</c:v>
                </c:pt>
                <c:pt idx="111">
                  <c:v>19326.5</c:v>
                </c:pt>
                <c:pt idx="112">
                  <c:v>19372</c:v>
                </c:pt>
                <c:pt idx="113">
                  <c:v>19625</c:v>
                </c:pt>
                <c:pt idx="114">
                  <c:v>19625</c:v>
                </c:pt>
                <c:pt idx="115">
                  <c:v>19662.5</c:v>
                </c:pt>
                <c:pt idx="116">
                  <c:v>19662.5</c:v>
                </c:pt>
                <c:pt idx="117">
                  <c:v>19735</c:v>
                </c:pt>
                <c:pt idx="118">
                  <c:v>19806</c:v>
                </c:pt>
                <c:pt idx="119">
                  <c:v>19847.5</c:v>
                </c:pt>
                <c:pt idx="120">
                  <c:v>19849</c:v>
                </c:pt>
                <c:pt idx="121">
                  <c:v>19849</c:v>
                </c:pt>
                <c:pt idx="122">
                  <c:v>19849</c:v>
                </c:pt>
                <c:pt idx="123">
                  <c:v>19849</c:v>
                </c:pt>
                <c:pt idx="124">
                  <c:v>19853</c:v>
                </c:pt>
                <c:pt idx="125">
                  <c:v>19873</c:v>
                </c:pt>
                <c:pt idx="126">
                  <c:v>19888</c:v>
                </c:pt>
                <c:pt idx="127">
                  <c:v>19889</c:v>
                </c:pt>
                <c:pt idx="128">
                  <c:v>20228</c:v>
                </c:pt>
                <c:pt idx="129">
                  <c:v>20242</c:v>
                </c:pt>
                <c:pt idx="130">
                  <c:v>20243.5</c:v>
                </c:pt>
                <c:pt idx="131">
                  <c:v>20243.5</c:v>
                </c:pt>
                <c:pt idx="132">
                  <c:v>20263</c:v>
                </c:pt>
                <c:pt idx="133">
                  <c:v>20264.5</c:v>
                </c:pt>
                <c:pt idx="134">
                  <c:v>20270</c:v>
                </c:pt>
                <c:pt idx="135">
                  <c:v>20277</c:v>
                </c:pt>
                <c:pt idx="136">
                  <c:v>20277</c:v>
                </c:pt>
                <c:pt idx="137">
                  <c:v>20293.5</c:v>
                </c:pt>
                <c:pt idx="138">
                  <c:v>20307</c:v>
                </c:pt>
                <c:pt idx="139">
                  <c:v>20332.5</c:v>
                </c:pt>
                <c:pt idx="140">
                  <c:v>20346.5</c:v>
                </c:pt>
                <c:pt idx="141">
                  <c:v>20373</c:v>
                </c:pt>
                <c:pt idx="142">
                  <c:v>20373</c:v>
                </c:pt>
                <c:pt idx="143">
                  <c:v>20416</c:v>
                </c:pt>
                <c:pt idx="144">
                  <c:v>20772</c:v>
                </c:pt>
                <c:pt idx="145">
                  <c:v>20778.5</c:v>
                </c:pt>
                <c:pt idx="146">
                  <c:v>20778.5</c:v>
                </c:pt>
                <c:pt idx="147">
                  <c:v>20795</c:v>
                </c:pt>
                <c:pt idx="148">
                  <c:v>20795</c:v>
                </c:pt>
                <c:pt idx="149">
                  <c:v>20804</c:v>
                </c:pt>
                <c:pt idx="150">
                  <c:v>20905</c:v>
                </c:pt>
                <c:pt idx="151">
                  <c:v>21329</c:v>
                </c:pt>
                <c:pt idx="152">
                  <c:v>21364</c:v>
                </c:pt>
                <c:pt idx="153">
                  <c:v>21368</c:v>
                </c:pt>
                <c:pt idx="154">
                  <c:v>21436</c:v>
                </c:pt>
                <c:pt idx="155">
                  <c:v>21646.5</c:v>
                </c:pt>
                <c:pt idx="156">
                  <c:v>21769</c:v>
                </c:pt>
                <c:pt idx="157">
                  <c:v>21769</c:v>
                </c:pt>
                <c:pt idx="158">
                  <c:v>21770.5</c:v>
                </c:pt>
                <c:pt idx="159">
                  <c:v>21770.5</c:v>
                </c:pt>
                <c:pt idx="160">
                  <c:v>21838.5</c:v>
                </c:pt>
                <c:pt idx="161">
                  <c:v>21838.5</c:v>
                </c:pt>
                <c:pt idx="162">
                  <c:v>21838.5</c:v>
                </c:pt>
                <c:pt idx="163">
                  <c:v>21863.5</c:v>
                </c:pt>
                <c:pt idx="164">
                  <c:v>21863.5</c:v>
                </c:pt>
                <c:pt idx="165">
                  <c:v>21883</c:v>
                </c:pt>
                <c:pt idx="166">
                  <c:v>21897</c:v>
                </c:pt>
                <c:pt idx="167">
                  <c:v>21897</c:v>
                </c:pt>
                <c:pt idx="168">
                  <c:v>21954</c:v>
                </c:pt>
                <c:pt idx="169">
                  <c:v>22259.5</c:v>
                </c:pt>
                <c:pt idx="170">
                  <c:v>22259.5</c:v>
                </c:pt>
                <c:pt idx="171">
                  <c:v>22287</c:v>
                </c:pt>
                <c:pt idx="172">
                  <c:v>22287</c:v>
                </c:pt>
                <c:pt idx="173">
                  <c:v>22287</c:v>
                </c:pt>
                <c:pt idx="174">
                  <c:v>22312.5</c:v>
                </c:pt>
                <c:pt idx="175">
                  <c:v>22312.5</c:v>
                </c:pt>
                <c:pt idx="176">
                  <c:v>22312.5</c:v>
                </c:pt>
                <c:pt idx="177">
                  <c:v>22375</c:v>
                </c:pt>
                <c:pt idx="178">
                  <c:v>22418</c:v>
                </c:pt>
                <c:pt idx="179">
                  <c:v>22786</c:v>
                </c:pt>
                <c:pt idx="180">
                  <c:v>22786</c:v>
                </c:pt>
                <c:pt idx="181">
                  <c:v>22942</c:v>
                </c:pt>
                <c:pt idx="182">
                  <c:v>22947</c:v>
                </c:pt>
                <c:pt idx="183">
                  <c:v>22947</c:v>
                </c:pt>
                <c:pt idx="184">
                  <c:v>22959.5</c:v>
                </c:pt>
                <c:pt idx="185">
                  <c:v>22959.5</c:v>
                </c:pt>
                <c:pt idx="186">
                  <c:v>22986</c:v>
                </c:pt>
                <c:pt idx="187">
                  <c:v>22986</c:v>
                </c:pt>
                <c:pt idx="188">
                  <c:v>23322.5</c:v>
                </c:pt>
                <c:pt idx="189">
                  <c:v>23326.5</c:v>
                </c:pt>
                <c:pt idx="190">
                  <c:v>24318.5</c:v>
                </c:pt>
                <c:pt idx="191">
                  <c:v>24318.5</c:v>
                </c:pt>
                <c:pt idx="192">
                  <c:v>24318.5</c:v>
                </c:pt>
                <c:pt idx="193">
                  <c:v>24905</c:v>
                </c:pt>
                <c:pt idx="194">
                  <c:v>25376</c:v>
                </c:pt>
                <c:pt idx="195">
                  <c:v>25433</c:v>
                </c:pt>
                <c:pt idx="196">
                  <c:v>25897</c:v>
                </c:pt>
                <c:pt idx="197">
                  <c:v>25913.5</c:v>
                </c:pt>
                <c:pt idx="198">
                  <c:v>25945.5</c:v>
                </c:pt>
                <c:pt idx="199">
                  <c:v>25979</c:v>
                </c:pt>
                <c:pt idx="200">
                  <c:v>26408.5</c:v>
                </c:pt>
                <c:pt idx="201">
                  <c:v>26473</c:v>
                </c:pt>
                <c:pt idx="202">
                  <c:v>26844.5</c:v>
                </c:pt>
                <c:pt idx="203">
                  <c:v>26921</c:v>
                </c:pt>
                <c:pt idx="204">
                  <c:v>26939</c:v>
                </c:pt>
                <c:pt idx="205">
                  <c:v>26946</c:v>
                </c:pt>
                <c:pt idx="206">
                  <c:v>26964</c:v>
                </c:pt>
                <c:pt idx="207">
                  <c:v>27190</c:v>
                </c:pt>
                <c:pt idx="208">
                  <c:v>27390.5</c:v>
                </c:pt>
                <c:pt idx="209">
                  <c:v>27390.5</c:v>
                </c:pt>
                <c:pt idx="210">
                  <c:v>27435</c:v>
                </c:pt>
                <c:pt idx="211">
                  <c:v>27474</c:v>
                </c:pt>
                <c:pt idx="212">
                  <c:v>27860</c:v>
                </c:pt>
                <c:pt idx="213">
                  <c:v>27901.5</c:v>
                </c:pt>
                <c:pt idx="214">
                  <c:v>27963</c:v>
                </c:pt>
                <c:pt idx="215">
                  <c:v>27967.5</c:v>
                </c:pt>
                <c:pt idx="216">
                  <c:v>27994</c:v>
                </c:pt>
                <c:pt idx="217">
                  <c:v>28845</c:v>
                </c:pt>
                <c:pt idx="218">
                  <c:v>28853.5</c:v>
                </c:pt>
                <c:pt idx="219">
                  <c:v>28871.5</c:v>
                </c:pt>
                <c:pt idx="220">
                  <c:v>28891</c:v>
                </c:pt>
                <c:pt idx="221">
                  <c:v>28905</c:v>
                </c:pt>
                <c:pt idx="222">
                  <c:v>28926</c:v>
                </c:pt>
                <c:pt idx="223">
                  <c:v>28937</c:v>
                </c:pt>
                <c:pt idx="224">
                  <c:v>28944</c:v>
                </c:pt>
                <c:pt idx="225">
                  <c:v>28951</c:v>
                </c:pt>
                <c:pt idx="226">
                  <c:v>28958</c:v>
                </c:pt>
                <c:pt idx="227">
                  <c:v>29454</c:v>
                </c:pt>
                <c:pt idx="228">
                  <c:v>29865.5</c:v>
                </c:pt>
                <c:pt idx="229">
                  <c:v>30515.5</c:v>
                </c:pt>
                <c:pt idx="230">
                  <c:v>30521</c:v>
                </c:pt>
                <c:pt idx="231">
                  <c:v>30766.5</c:v>
                </c:pt>
                <c:pt idx="232">
                  <c:v>30968.5</c:v>
                </c:pt>
                <c:pt idx="233">
                  <c:v>31010</c:v>
                </c:pt>
                <c:pt idx="234">
                  <c:v>31436.5</c:v>
                </c:pt>
                <c:pt idx="235">
                  <c:v>31892</c:v>
                </c:pt>
                <c:pt idx="236">
                  <c:v>31893.5</c:v>
                </c:pt>
                <c:pt idx="237">
                  <c:v>31938</c:v>
                </c:pt>
                <c:pt idx="238">
                  <c:v>32072</c:v>
                </c:pt>
                <c:pt idx="239">
                  <c:v>32389.5</c:v>
                </c:pt>
                <c:pt idx="240">
                  <c:v>33025</c:v>
                </c:pt>
                <c:pt idx="241">
                  <c:v>33025</c:v>
                </c:pt>
                <c:pt idx="242">
                  <c:v>33408</c:v>
                </c:pt>
                <c:pt idx="243">
                  <c:v>33491.5</c:v>
                </c:pt>
                <c:pt idx="244">
                  <c:v>33596</c:v>
                </c:pt>
                <c:pt idx="245">
                  <c:v>33892</c:v>
                </c:pt>
                <c:pt idx="246">
                  <c:v>33918.5</c:v>
                </c:pt>
                <c:pt idx="247">
                  <c:v>33924</c:v>
                </c:pt>
                <c:pt idx="248">
                  <c:v>33938</c:v>
                </c:pt>
                <c:pt idx="249">
                  <c:v>33938</c:v>
                </c:pt>
                <c:pt idx="250">
                  <c:v>33938</c:v>
                </c:pt>
                <c:pt idx="251">
                  <c:v>33941.5</c:v>
                </c:pt>
                <c:pt idx="252">
                  <c:v>33892</c:v>
                </c:pt>
                <c:pt idx="253">
                  <c:v>33918.5</c:v>
                </c:pt>
                <c:pt idx="254">
                  <c:v>33924</c:v>
                </c:pt>
                <c:pt idx="255">
                  <c:v>33938</c:v>
                </c:pt>
                <c:pt idx="256">
                  <c:v>33943.5</c:v>
                </c:pt>
                <c:pt idx="257">
                  <c:v>35378</c:v>
                </c:pt>
                <c:pt idx="258">
                  <c:v>35456</c:v>
                </c:pt>
              </c:numCache>
            </c:numRef>
          </c:xVal>
          <c:yVal>
            <c:numRef>
              <c:f>Active!$O$21:$O$976</c:f>
              <c:numCache>
                <c:formatCode>General</c:formatCode>
                <c:ptCount val="956"/>
                <c:pt idx="210">
                  <c:v>6.2251158092578709E-2</c:v>
                </c:pt>
                <c:pt idx="211">
                  <c:v>6.2283125574299797E-2</c:v>
                </c:pt>
                <c:pt idx="212">
                  <c:v>6.2599521675436726E-2</c:v>
                </c:pt>
                <c:pt idx="213">
                  <c:v>6.2633538354704033E-2</c:v>
                </c:pt>
                <c:pt idx="214">
                  <c:v>6.2683948614341137E-2</c:v>
                </c:pt>
                <c:pt idx="215">
                  <c:v>6.2687637169924343E-2</c:v>
                </c:pt>
                <c:pt idx="216">
                  <c:v>6.2709358663914305E-2</c:v>
                </c:pt>
                <c:pt idx="217">
                  <c:v>6.3406905508648845E-2</c:v>
                </c:pt>
                <c:pt idx="218">
                  <c:v>6.3413872780305997E-2</c:v>
                </c:pt>
                <c:pt idx="219">
                  <c:v>6.3428627002638821E-2</c:v>
                </c:pt>
                <c:pt idx="220">
                  <c:v>6.3444610743499358E-2</c:v>
                </c:pt>
                <c:pt idx="221">
                  <c:v>6.3456086249758209E-2</c:v>
                </c:pt>
                <c:pt idx="222">
                  <c:v>6.3473299509146486E-2</c:v>
                </c:pt>
                <c:pt idx="223">
                  <c:v>6.3482315978349871E-2</c:v>
                </c:pt>
                <c:pt idx="224">
                  <c:v>6.3488053731479296E-2</c:v>
                </c:pt>
                <c:pt idx="225">
                  <c:v>6.3493791484608722E-2</c:v>
                </c:pt>
                <c:pt idx="226">
                  <c:v>6.3499529237738148E-2</c:v>
                </c:pt>
                <c:pt idx="227">
                  <c:v>6.3906090030908927E-2</c:v>
                </c:pt>
                <c:pt idx="228">
                  <c:v>6.4243387947017339E-2</c:v>
                </c:pt>
                <c:pt idx="229">
                  <c:v>6.4776179309035481E-2</c:v>
                </c:pt>
                <c:pt idx="230">
                  <c:v>6.478068754363718E-2</c:v>
                </c:pt>
                <c:pt idx="231">
                  <c:v>6.4981918742676337E-2</c:v>
                </c:pt>
                <c:pt idx="232">
                  <c:v>6.5147493904411213E-2</c:v>
                </c:pt>
                <c:pt idx="233">
                  <c:v>6.518151058367852E-2</c:v>
                </c:pt>
                <c:pt idx="234">
                  <c:v>6.5531103685064276E-2</c:v>
                </c:pt>
                <c:pt idx="235">
                  <c:v>6.5904467477986228E-2</c:v>
                </c:pt>
                <c:pt idx="236">
                  <c:v>6.5905696996513954E-2</c:v>
                </c:pt>
                <c:pt idx="237">
                  <c:v>6.5942172712836741E-2</c:v>
                </c:pt>
                <c:pt idx="238">
                  <c:v>6.6052009701314335E-2</c:v>
                </c:pt>
                <c:pt idx="239">
                  <c:v>6.6312257789684734E-2</c:v>
                </c:pt>
                <c:pt idx="240">
                  <c:v>6.6833163805934778E-2</c:v>
                </c:pt>
                <c:pt idx="241">
                  <c:v>6.6833163805934778E-2</c:v>
                </c:pt>
                <c:pt idx="242">
                  <c:v>6.7147100870016241E-2</c:v>
                </c:pt>
                <c:pt idx="243">
                  <c:v>6.7215544068060115E-2</c:v>
                </c:pt>
                <c:pt idx="244">
                  <c:v>6.7301200525492266E-2</c:v>
                </c:pt>
                <c:pt idx="245">
                  <c:v>6.7543825514965142E-2</c:v>
                </c:pt>
                <c:pt idx="246">
                  <c:v>6.7565547008955118E-2</c:v>
                </c:pt>
                <c:pt idx="247">
                  <c:v>6.7570055243556804E-2</c:v>
                </c:pt>
                <c:pt idx="248">
                  <c:v>6.7581530749815655E-2</c:v>
                </c:pt>
                <c:pt idx="249">
                  <c:v>6.7581530749815655E-2</c:v>
                </c:pt>
                <c:pt idx="250">
                  <c:v>6.7581530749815655E-2</c:v>
                </c:pt>
                <c:pt idx="251">
                  <c:v>6.7584399626380368E-2</c:v>
                </c:pt>
                <c:pt idx="252">
                  <c:v>6.7543825514965142E-2</c:v>
                </c:pt>
                <c:pt idx="253">
                  <c:v>6.7565547008955118E-2</c:v>
                </c:pt>
                <c:pt idx="254">
                  <c:v>6.7570055243556804E-2</c:v>
                </c:pt>
                <c:pt idx="255">
                  <c:v>6.7581530749815655E-2</c:v>
                </c:pt>
                <c:pt idx="256">
                  <c:v>6.7586038984417354E-2</c:v>
                </c:pt>
                <c:pt idx="257">
                  <c:v>6.8761868536440479E-2</c:v>
                </c:pt>
                <c:pt idx="258">
                  <c:v>6.8825803499882654E-2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12A4-42AC-88E2-5726D3348741}"/>
            </c:ext>
          </c:extLst>
        </c:ser>
        <c:ser>
          <c:idx val="8"/>
          <c:order val="8"/>
          <c:tx>
            <c:strRef>
              <c:f>Active!$U$20</c:f>
              <c:strCache>
                <c:ptCount val="1"/>
                <c:pt idx="0">
                  <c:v>BAD?</c:v>
                </c:pt>
              </c:strCache>
            </c:strRef>
          </c:tx>
          <c:spPr>
            <a:ln w="28575">
              <a:noFill/>
            </a:ln>
          </c:spPr>
          <c:marker>
            <c:symbol val="star"/>
            <c:size val="5"/>
            <c:spPr>
              <a:solidFill>
                <a:srgbClr val="00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Active!$F$21:$F$976</c:f>
              <c:numCache>
                <c:formatCode>General</c:formatCode>
                <c:ptCount val="956"/>
                <c:pt idx="0">
                  <c:v>-24754</c:v>
                </c:pt>
                <c:pt idx="1">
                  <c:v>-18974</c:v>
                </c:pt>
                <c:pt idx="2">
                  <c:v>-11742</c:v>
                </c:pt>
                <c:pt idx="3">
                  <c:v>-11696</c:v>
                </c:pt>
                <c:pt idx="4">
                  <c:v>-11666</c:v>
                </c:pt>
                <c:pt idx="5">
                  <c:v>-11237</c:v>
                </c:pt>
                <c:pt idx="6">
                  <c:v>-10892</c:v>
                </c:pt>
                <c:pt idx="7">
                  <c:v>-10881</c:v>
                </c:pt>
                <c:pt idx="8">
                  <c:v>-10339</c:v>
                </c:pt>
                <c:pt idx="9">
                  <c:v>-10296</c:v>
                </c:pt>
                <c:pt idx="10">
                  <c:v>-10106.5</c:v>
                </c:pt>
                <c:pt idx="11">
                  <c:v>-10058</c:v>
                </c:pt>
                <c:pt idx="12">
                  <c:v>-9715</c:v>
                </c:pt>
                <c:pt idx="13">
                  <c:v>-9574</c:v>
                </c:pt>
                <c:pt idx="14">
                  <c:v>-9460</c:v>
                </c:pt>
                <c:pt idx="15">
                  <c:v>-9202</c:v>
                </c:pt>
                <c:pt idx="16">
                  <c:v>-9195</c:v>
                </c:pt>
                <c:pt idx="17">
                  <c:v>-9074</c:v>
                </c:pt>
                <c:pt idx="18">
                  <c:v>-8213</c:v>
                </c:pt>
                <c:pt idx="19">
                  <c:v>-7707</c:v>
                </c:pt>
                <c:pt idx="20">
                  <c:v>-7679</c:v>
                </c:pt>
                <c:pt idx="21">
                  <c:v>-7151</c:v>
                </c:pt>
                <c:pt idx="22">
                  <c:v>-7137</c:v>
                </c:pt>
                <c:pt idx="23">
                  <c:v>-7115</c:v>
                </c:pt>
                <c:pt idx="24">
                  <c:v>-7094</c:v>
                </c:pt>
                <c:pt idx="25">
                  <c:v>-6806</c:v>
                </c:pt>
                <c:pt idx="26">
                  <c:v>-1141</c:v>
                </c:pt>
                <c:pt idx="27">
                  <c:v>-724</c:v>
                </c:pt>
                <c:pt idx="28">
                  <c:v>-622</c:v>
                </c:pt>
                <c:pt idx="29">
                  <c:v>-622</c:v>
                </c:pt>
                <c:pt idx="30">
                  <c:v>-604</c:v>
                </c:pt>
                <c:pt idx="31">
                  <c:v>-604</c:v>
                </c:pt>
                <c:pt idx="32">
                  <c:v>-544</c:v>
                </c:pt>
                <c:pt idx="33">
                  <c:v>-96</c:v>
                </c:pt>
                <c:pt idx="34">
                  <c:v>0</c:v>
                </c:pt>
                <c:pt idx="35">
                  <c:v>0</c:v>
                </c:pt>
                <c:pt idx="36">
                  <c:v>528</c:v>
                </c:pt>
                <c:pt idx="37">
                  <c:v>528</c:v>
                </c:pt>
                <c:pt idx="38">
                  <c:v>817</c:v>
                </c:pt>
                <c:pt idx="39">
                  <c:v>942</c:v>
                </c:pt>
                <c:pt idx="40">
                  <c:v>942</c:v>
                </c:pt>
                <c:pt idx="41">
                  <c:v>1384</c:v>
                </c:pt>
                <c:pt idx="42">
                  <c:v>3973.5</c:v>
                </c:pt>
                <c:pt idx="43">
                  <c:v>4425</c:v>
                </c:pt>
                <c:pt idx="44">
                  <c:v>4425</c:v>
                </c:pt>
                <c:pt idx="45">
                  <c:v>4482</c:v>
                </c:pt>
                <c:pt idx="46">
                  <c:v>4482</c:v>
                </c:pt>
                <c:pt idx="47">
                  <c:v>4540.5</c:v>
                </c:pt>
                <c:pt idx="48">
                  <c:v>5506</c:v>
                </c:pt>
                <c:pt idx="49">
                  <c:v>5513</c:v>
                </c:pt>
                <c:pt idx="50">
                  <c:v>5514.5</c:v>
                </c:pt>
                <c:pt idx="51">
                  <c:v>5545</c:v>
                </c:pt>
                <c:pt idx="52">
                  <c:v>6008</c:v>
                </c:pt>
                <c:pt idx="53">
                  <c:v>6033</c:v>
                </c:pt>
                <c:pt idx="54">
                  <c:v>6044</c:v>
                </c:pt>
                <c:pt idx="55">
                  <c:v>6491</c:v>
                </c:pt>
                <c:pt idx="56">
                  <c:v>7104</c:v>
                </c:pt>
                <c:pt idx="57">
                  <c:v>8118.5</c:v>
                </c:pt>
                <c:pt idx="58">
                  <c:v>9467</c:v>
                </c:pt>
                <c:pt idx="59">
                  <c:v>10602.5</c:v>
                </c:pt>
                <c:pt idx="60">
                  <c:v>10606.5</c:v>
                </c:pt>
                <c:pt idx="61">
                  <c:v>10679</c:v>
                </c:pt>
                <c:pt idx="62">
                  <c:v>10697</c:v>
                </c:pt>
                <c:pt idx="63">
                  <c:v>11097</c:v>
                </c:pt>
                <c:pt idx="64">
                  <c:v>11536</c:v>
                </c:pt>
                <c:pt idx="65">
                  <c:v>12238</c:v>
                </c:pt>
                <c:pt idx="66">
                  <c:v>13138</c:v>
                </c:pt>
                <c:pt idx="67">
                  <c:v>13241</c:v>
                </c:pt>
                <c:pt idx="68">
                  <c:v>13666</c:v>
                </c:pt>
                <c:pt idx="69">
                  <c:v>13680</c:v>
                </c:pt>
                <c:pt idx="70">
                  <c:v>13698</c:v>
                </c:pt>
                <c:pt idx="71">
                  <c:v>13705</c:v>
                </c:pt>
                <c:pt idx="72">
                  <c:v>13744.5</c:v>
                </c:pt>
                <c:pt idx="73">
                  <c:v>13782</c:v>
                </c:pt>
                <c:pt idx="74">
                  <c:v>14144</c:v>
                </c:pt>
                <c:pt idx="75">
                  <c:v>14155</c:v>
                </c:pt>
                <c:pt idx="76">
                  <c:v>14261</c:v>
                </c:pt>
                <c:pt idx="77">
                  <c:v>15813</c:v>
                </c:pt>
                <c:pt idx="78">
                  <c:v>15813</c:v>
                </c:pt>
                <c:pt idx="79">
                  <c:v>16174</c:v>
                </c:pt>
                <c:pt idx="80">
                  <c:v>16629.5</c:v>
                </c:pt>
                <c:pt idx="81">
                  <c:v>16640.5</c:v>
                </c:pt>
                <c:pt idx="82">
                  <c:v>16752</c:v>
                </c:pt>
                <c:pt idx="83">
                  <c:v>16777</c:v>
                </c:pt>
                <c:pt idx="84">
                  <c:v>16777</c:v>
                </c:pt>
                <c:pt idx="85">
                  <c:v>16791</c:v>
                </c:pt>
                <c:pt idx="86">
                  <c:v>17184</c:v>
                </c:pt>
                <c:pt idx="87">
                  <c:v>17269</c:v>
                </c:pt>
                <c:pt idx="88">
                  <c:v>17271.5</c:v>
                </c:pt>
                <c:pt idx="89">
                  <c:v>17273</c:v>
                </c:pt>
                <c:pt idx="90">
                  <c:v>17274.5</c:v>
                </c:pt>
                <c:pt idx="91">
                  <c:v>17305</c:v>
                </c:pt>
                <c:pt idx="92">
                  <c:v>17648</c:v>
                </c:pt>
                <c:pt idx="93">
                  <c:v>17798.5</c:v>
                </c:pt>
                <c:pt idx="94">
                  <c:v>17808</c:v>
                </c:pt>
                <c:pt idx="95">
                  <c:v>17841</c:v>
                </c:pt>
                <c:pt idx="96">
                  <c:v>17841.5</c:v>
                </c:pt>
                <c:pt idx="97">
                  <c:v>17886</c:v>
                </c:pt>
                <c:pt idx="98">
                  <c:v>18329</c:v>
                </c:pt>
                <c:pt idx="99">
                  <c:v>18351</c:v>
                </c:pt>
                <c:pt idx="100">
                  <c:v>18351.5</c:v>
                </c:pt>
                <c:pt idx="101">
                  <c:v>18732</c:v>
                </c:pt>
                <c:pt idx="102">
                  <c:v>18736</c:v>
                </c:pt>
                <c:pt idx="103">
                  <c:v>18739</c:v>
                </c:pt>
                <c:pt idx="104">
                  <c:v>18750</c:v>
                </c:pt>
                <c:pt idx="105">
                  <c:v>18782</c:v>
                </c:pt>
                <c:pt idx="106">
                  <c:v>18839</c:v>
                </c:pt>
                <c:pt idx="107">
                  <c:v>18864</c:v>
                </c:pt>
                <c:pt idx="108">
                  <c:v>18870.5</c:v>
                </c:pt>
                <c:pt idx="109">
                  <c:v>18871</c:v>
                </c:pt>
                <c:pt idx="110">
                  <c:v>19271</c:v>
                </c:pt>
                <c:pt idx="111">
                  <c:v>19326.5</c:v>
                </c:pt>
                <c:pt idx="112">
                  <c:v>19372</c:v>
                </c:pt>
                <c:pt idx="113">
                  <c:v>19625</c:v>
                </c:pt>
                <c:pt idx="114">
                  <c:v>19625</c:v>
                </c:pt>
                <c:pt idx="115">
                  <c:v>19662.5</c:v>
                </c:pt>
                <c:pt idx="116">
                  <c:v>19662.5</c:v>
                </c:pt>
                <c:pt idx="117">
                  <c:v>19735</c:v>
                </c:pt>
                <c:pt idx="118">
                  <c:v>19806</c:v>
                </c:pt>
                <c:pt idx="119">
                  <c:v>19847.5</c:v>
                </c:pt>
                <c:pt idx="120">
                  <c:v>19849</c:v>
                </c:pt>
                <c:pt idx="121">
                  <c:v>19849</c:v>
                </c:pt>
                <c:pt idx="122">
                  <c:v>19849</c:v>
                </c:pt>
                <c:pt idx="123">
                  <c:v>19849</c:v>
                </c:pt>
                <c:pt idx="124">
                  <c:v>19853</c:v>
                </c:pt>
                <c:pt idx="125">
                  <c:v>19873</c:v>
                </c:pt>
                <c:pt idx="126">
                  <c:v>19888</c:v>
                </c:pt>
                <c:pt idx="127">
                  <c:v>19889</c:v>
                </c:pt>
                <c:pt idx="128">
                  <c:v>20228</c:v>
                </c:pt>
                <c:pt idx="129">
                  <c:v>20242</c:v>
                </c:pt>
                <c:pt idx="130">
                  <c:v>20243.5</c:v>
                </c:pt>
                <c:pt idx="131">
                  <c:v>20243.5</c:v>
                </c:pt>
                <c:pt idx="132">
                  <c:v>20263</c:v>
                </c:pt>
                <c:pt idx="133">
                  <c:v>20264.5</c:v>
                </c:pt>
                <c:pt idx="134">
                  <c:v>20270</c:v>
                </c:pt>
                <c:pt idx="135">
                  <c:v>20277</c:v>
                </c:pt>
                <c:pt idx="136">
                  <c:v>20277</c:v>
                </c:pt>
                <c:pt idx="137">
                  <c:v>20293.5</c:v>
                </c:pt>
                <c:pt idx="138">
                  <c:v>20307</c:v>
                </c:pt>
                <c:pt idx="139">
                  <c:v>20332.5</c:v>
                </c:pt>
                <c:pt idx="140">
                  <c:v>20346.5</c:v>
                </c:pt>
                <c:pt idx="141">
                  <c:v>20373</c:v>
                </c:pt>
                <c:pt idx="142">
                  <c:v>20373</c:v>
                </c:pt>
                <c:pt idx="143">
                  <c:v>20416</c:v>
                </c:pt>
                <c:pt idx="144">
                  <c:v>20772</c:v>
                </c:pt>
                <c:pt idx="145">
                  <c:v>20778.5</c:v>
                </c:pt>
                <c:pt idx="146">
                  <c:v>20778.5</c:v>
                </c:pt>
                <c:pt idx="147">
                  <c:v>20795</c:v>
                </c:pt>
                <c:pt idx="148">
                  <c:v>20795</c:v>
                </c:pt>
                <c:pt idx="149">
                  <c:v>20804</c:v>
                </c:pt>
                <c:pt idx="150">
                  <c:v>20905</c:v>
                </c:pt>
                <c:pt idx="151">
                  <c:v>21329</c:v>
                </c:pt>
                <c:pt idx="152">
                  <c:v>21364</c:v>
                </c:pt>
                <c:pt idx="153">
                  <c:v>21368</c:v>
                </c:pt>
                <c:pt idx="154">
                  <c:v>21436</c:v>
                </c:pt>
                <c:pt idx="155">
                  <c:v>21646.5</c:v>
                </c:pt>
                <c:pt idx="156">
                  <c:v>21769</c:v>
                </c:pt>
                <c:pt idx="157">
                  <c:v>21769</c:v>
                </c:pt>
                <c:pt idx="158">
                  <c:v>21770.5</c:v>
                </c:pt>
                <c:pt idx="159">
                  <c:v>21770.5</c:v>
                </c:pt>
                <c:pt idx="160">
                  <c:v>21838.5</c:v>
                </c:pt>
                <c:pt idx="161">
                  <c:v>21838.5</c:v>
                </c:pt>
                <c:pt idx="162">
                  <c:v>21838.5</c:v>
                </c:pt>
                <c:pt idx="163">
                  <c:v>21863.5</c:v>
                </c:pt>
                <c:pt idx="164">
                  <c:v>21863.5</c:v>
                </c:pt>
                <c:pt idx="165">
                  <c:v>21883</c:v>
                </c:pt>
                <c:pt idx="166">
                  <c:v>21897</c:v>
                </c:pt>
                <c:pt idx="167">
                  <c:v>21897</c:v>
                </c:pt>
                <c:pt idx="168">
                  <c:v>21954</c:v>
                </c:pt>
                <c:pt idx="169">
                  <c:v>22259.5</c:v>
                </c:pt>
                <c:pt idx="170">
                  <c:v>22259.5</c:v>
                </c:pt>
                <c:pt idx="171">
                  <c:v>22287</c:v>
                </c:pt>
                <c:pt idx="172">
                  <c:v>22287</c:v>
                </c:pt>
                <c:pt idx="173">
                  <c:v>22287</c:v>
                </c:pt>
                <c:pt idx="174">
                  <c:v>22312.5</c:v>
                </c:pt>
                <c:pt idx="175">
                  <c:v>22312.5</c:v>
                </c:pt>
                <c:pt idx="176">
                  <c:v>22312.5</c:v>
                </c:pt>
                <c:pt idx="177">
                  <c:v>22375</c:v>
                </c:pt>
                <c:pt idx="178">
                  <c:v>22418</c:v>
                </c:pt>
                <c:pt idx="179">
                  <c:v>22786</c:v>
                </c:pt>
                <c:pt idx="180">
                  <c:v>22786</c:v>
                </c:pt>
                <c:pt idx="181">
                  <c:v>22942</c:v>
                </c:pt>
                <c:pt idx="182">
                  <c:v>22947</c:v>
                </c:pt>
                <c:pt idx="183">
                  <c:v>22947</c:v>
                </c:pt>
                <c:pt idx="184">
                  <c:v>22959.5</c:v>
                </c:pt>
                <c:pt idx="185">
                  <c:v>22959.5</c:v>
                </c:pt>
                <c:pt idx="186">
                  <c:v>22986</c:v>
                </c:pt>
                <c:pt idx="187">
                  <c:v>22986</c:v>
                </c:pt>
                <c:pt idx="188">
                  <c:v>23322.5</c:v>
                </c:pt>
                <c:pt idx="189">
                  <c:v>23326.5</c:v>
                </c:pt>
                <c:pt idx="190">
                  <c:v>24318.5</c:v>
                </c:pt>
                <c:pt idx="191">
                  <c:v>24318.5</c:v>
                </c:pt>
                <c:pt idx="192">
                  <c:v>24318.5</c:v>
                </c:pt>
                <c:pt idx="193">
                  <c:v>24905</c:v>
                </c:pt>
                <c:pt idx="194">
                  <c:v>25376</c:v>
                </c:pt>
                <c:pt idx="195">
                  <c:v>25433</c:v>
                </c:pt>
                <c:pt idx="196">
                  <c:v>25897</c:v>
                </c:pt>
                <c:pt idx="197">
                  <c:v>25913.5</c:v>
                </c:pt>
                <c:pt idx="198">
                  <c:v>25945.5</c:v>
                </c:pt>
                <c:pt idx="199">
                  <c:v>25979</c:v>
                </c:pt>
                <c:pt idx="200">
                  <c:v>26408.5</c:v>
                </c:pt>
                <c:pt idx="201">
                  <c:v>26473</c:v>
                </c:pt>
                <c:pt idx="202">
                  <c:v>26844.5</c:v>
                </c:pt>
                <c:pt idx="203">
                  <c:v>26921</c:v>
                </c:pt>
                <c:pt idx="204">
                  <c:v>26939</c:v>
                </c:pt>
                <c:pt idx="205">
                  <c:v>26946</c:v>
                </c:pt>
                <c:pt idx="206">
                  <c:v>26964</c:v>
                </c:pt>
                <c:pt idx="207">
                  <c:v>27190</c:v>
                </c:pt>
                <c:pt idx="208">
                  <c:v>27390.5</c:v>
                </c:pt>
                <c:pt idx="209">
                  <c:v>27390.5</c:v>
                </c:pt>
                <c:pt idx="210">
                  <c:v>27435</c:v>
                </c:pt>
                <c:pt idx="211">
                  <c:v>27474</c:v>
                </c:pt>
                <c:pt idx="212">
                  <c:v>27860</c:v>
                </c:pt>
                <c:pt idx="213">
                  <c:v>27901.5</c:v>
                </c:pt>
                <c:pt idx="214">
                  <c:v>27963</c:v>
                </c:pt>
                <c:pt idx="215">
                  <c:v>27967.5</c:v>
                </c:pt>
                <c:pt idx="216">
                  <c:v>27994</c:v>
                </c:pt>
                <c:pt idx="217">
                  <c:v>28845</c:v>
                </c:pt>
                <c:pt idx="218">
                  <c:v>28853.5</c:v>
                </c:pt>
                <c:pt idx="219">
                  <c:v>28871.5</c:v>
                </c:pt>
                <c:pt idx="220">
                  <c:v>28891</c:v>
                </c:pt>
                <c:pt idx="221">
                  <c:v>28905</c:v>
                </c:pt>
                <c:pt idx="222">
                  <c:v>28926</c:v>
                </c:pt>
                <c:pt idx="223">
                  <c:v>28937</c:v>
                </c:pt>
                <c:pt idx="224">
                  <c:v>28944</c:v>
                </c:pt>
                <c:pt idx="225">
                  <c:v>28951</c:v>
                </c:pt>
                <c:pt idx="226">
                  <c:v>28958</c:v>
                </c:pt>
                <c:pt idx="227">
                  <c:v>29454</c:v>
                </c:pt>
                <c:pt idx="228">
                  <c:v>29865.5</c:v>
                </c:pt>
                <c:pt idx="229">
                  <c:v>30515.5</c:v>
                </c:pt>
                <c:pt idx="230">
                  <c:v>30521</c:v>
                </c:pt>
                <c:pt idx="231">
                  <c:v>30766.5</c:v>
                </c:pt>
                <c:pt idx="232">
                  <c:v>30968.5</c:v>
                </c:pt>
                <c:pt idx="233">
                  <c:v>31010</c:v>
                </c:pt>
                <c:pt idx="234">
                  <c:v>31436.5</c:v>
                </c:pt>
                <c:pt idx="235">
                  <c:v>31892</c:v>
                </c:pt>
                <c:pt idx="236">
                  <c:v>31893.5</c:v>
                </c:pt>
                <c:pt idx="237">
                  <c:v>31938</c:v>
                </c:pt>
                <c:pt idx="238">
                  <c:v>32072</c:v>
                </c:pt>
                <c:pt idx="239">
                  <c:v>32389.5</c:v>
                </c:pt>
                <c:pt idx="240">
                  <c:v>33025</c:v>
                </c:pt>
                <c:pt idx="241">
                  <c:v>33025</c:v>
                </c:pt>
                <c:pt idx="242">
                  <c:v>33408</c:v>
                </c:pt>
                <c:pt idx="243">
                  <c:v>33491.5</c:v>
                </c:pt>
                <c:pt idx="244">
                  <c:v>33596</c:v>
                </c:pt>
                <c:pt idx="245">
                  <c:v>33892</c:v>
                </c:pt>
                <c:pt idx="246">
                  <c:v>33918.5</c:v>
                </c:pt>
                <c:pt idx="247">
                  <c:v>33924</c:v>
                </c:pt>
                <c:pt idx="248">
                  <c:v>33938</c:v>
                </c:pt>
                <c:pt idx="249">
                  <c:v>33938</c:v>
                </c:pt>
                <c:pt idx="250">
                  <c:v>33938</c:v>
                </c:pt>
                <c:pt idx="251">
                  <c:v>33941.5</c:v>
                </c:pt>
                <c:pt idx="252">
                  <c:v>33892</c:v>
                </c:pt>
                <c:pt idx="253">
                  <c:v>33918.5</c:v>
                </c:pt>
                <c:pt idx="254">
                  <c:v>33924</c:v>
                </c:pt>
                <c:pt idx="255">
                  <c:v>33938</c:v>
                </c:pt>
                <c:pt idx="256">
                  <c:v>33943.5</c:v>
                </c:pt>
                <c:pt idx="257">
                  <c:v>35378</c:v>
                </c:pt>
                <c:pt idx="258">
                  <c:v>35456</c:v>
                </c:pt>
              </c:numCache>
            </c:numRef>
          </c:xVal>
          <c:yVal>
            <c:numRef>
              <c:f>Active!$U$21:$U$976</c:f>
              <c:numCache>
                <c:formatCode>General</c:formatCode>
                <c:ptCount val="956"/>
                <c:pt idx="141">
                  <c:v>-9.6904859994538128E-2</c:v>
                </c:pt>
                <c:pt idx="200">
                  <c:v>4.675952999969013E-2</c:v>
                </c:pt>
                <c:pt idx="201">
                  <c:v>0.14059314000041923</c:v>
                </c:pt>
                <c:pt idx="207">
                  <c:v>3.0234199999540579E-2</c:v>
                </c:pt>
                <c:pt idx="215">
                  <c:v>-0.10949585000344086</c:v>
                </c:pt>
                <c:pt idx="231">
                  <c:v>5.5231970007298514E-2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12A4-42AC-88E2-5726D33487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21336016"/>
        <c:axId val="1"/>
      </c:scatterChart>
      <c:valAx>
        <c:axId val="821336016"/>
        <c:scaling>
          <c:orientation val="minMax"/>
          <c:max val="35000"/>
          <c:min val="23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2419354838709675"/>
              <c:y val="0.8676935998384817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0.05"/>
              <c:y val="0.3846160306884716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21336016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4838709677419354"/>
          <c:y val="0.92000129214617399"/>
          <c:w val="0.79838709677419351"/>
          <c:h val="6.153846153846154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GO Cyg - O-C Diagr.</a:t>
            </a:r>
          </a:p>
        </c:rich>
      </c:tx>
      <c:layout>
        <c:manualLayout>
          <c:xMode val="edge"/>
          <c:yMode val="edge"/>
          <c:x val="0.3752017954277454"/>
          <c:y val="3.374233128834355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009683866879069"/>
          <c:y val="0.14723926380368099"/>
          <c:w val="0.80676455371338085"/>
          <c:h val="0.6595092024539877"/>
        </c:manualLayout>
      </c:layout>
      <c:scatterChart>
        <c:scatterStyle val="lineMarker"/>
        <c:varyColors val="0"/>
        <c:ser>
          <c:idx val="0"/>
          <c:order val="0"/>
          <c:tx>
            <c:strRef>
              <c:f>Active!$H$20:$H$20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Active!$F$21:$F$976</c:f>
              <c:numCache>
                <c:formatCode>General</c:formatCode>
                <c:ptCount val="956"/>
                <c:pt idx="0">
                  <c:v>-24754</c:v>
                </c:pt>
                <c:pt idx="1">
                  <c:v>-18974</c:v>
                </c:pt>
                <c:pt idx="2">
                  <c:v>-11742</c:v>
                </c:pt>
                <c:pt idx="3">
                  <c:v>-11696</c:v>
                </c:pt>
                <c:pt idx="4">
                  <c:v>-11666</c:v>
                </c:pt>
                <c:pt idx="5">
                  <c:v>-11237</c:v>
                </c:pt>
                <c:pt idx="6">
                  <c:v>-10892</c:v>
                </c:pt>
                <c:pt idx="7">
                  <c:v>-10881</c:v>
                </c:pt>
                <c:pt idx="8">
                  <c:v>-10339</c:v>
                </c:pt>
                <c:pt idx="9">
                  <c:v>-10296</c:v>
                </c:pt>
                <c:pt idx="10">
                  <c:v>-10106.5</c:v>
                </c:pt>
                <c:pt idx="11">
                  <c:v>-10058</c:v>
                </c:pt>
                <c:pt idx="12">
                  <c:v>-9715</c:v>
                </c:pt>
                <c:pt idx="13">
                  <c:v>-9574</c:v>
                </c:pt>
                <c:pt idx="14">
                  <c:v>-9460</c:v>
                </c:pt>
                <c:pt idx="15">
                  <c:v>-9202</c:v>
                </c:pt>
                <c:pt idx="16">
                  <c:v>-9195</c:v>
                </c:pt>
                <c:pt idx="17">
                  <c:v>-9074</c:v>
                </c:pt>
                <c:pt idx="18">
                  <c:v>-8213</c:v>
                </c:pt>
                <c:pt idx="19">
                  <c:v>-7707</c:v>
                </c:pt>
                <c:pt idx="20">
                  <c:v>-7679</c:v>
                </c:pt>
                <c:pt idx="21">
                  <c:v>-7151</c:v>
                </c:pt>
                <c:pt idx="22">
                  <c:v>-7137</c:v>
                </c:pt>
                <c:pt idx="23">
                  <c:v>-7115</c:v>
                </c:pt>
                <c:pt idx="24">
                  <c:v>-7094</c:v>
                </c:pt>
                <c:pt idx="25">
                  <c:v>-6806</c:v>
                </c:pt>
                <c:pt idx="26">
                  <c:v>-1141</c:v>
                </c:pt>
                <c:pt idx="27">
                  <c:v>-724</c:v>
                </c:pt>
                <c:pt idx="28">
                  <c:v>-622</c:v>
                </c:pt>
                <c:pt idx="29">
                  <c:v>-622</c:v>
                </c:pt>
                <c:pt idx="30">
                  <c:v>-604</c:v>
                </c:pt>
                <c:pt idx="31">
                  <c:v>-604</c:v>
                </c:pt>
                <c:pt idx="32">
                  <c:v>-544</c:v>
                </c:pt>
                <c:pt idx="33">
                  <c:v>-96</c:v>
                </c:pt>
                <c:pt idx="34">
                  <c:v>0</c:v>
                </c:pt>
                <c:pt idx="35">
                  <c:v>0</c:v>
                </c:pt>
                <c:pt idx="36">
                  <c:v>528</c:v>
                </c:pt>
                <c:pt idx="37">
                  <c:v>528</c:v>
                </c:pt>
                <c:pt idx="38">
                  <c:v>817</c:v>
                </c:pt>
                <c:pt idx="39">
                  <c:v>942</c:v>
                </c:pt>
                <c:pt idx="40">
                  <c:v>942</c:v>
                </c:pt>
                <c:pt idx="41">
                  <c:v>1384</c:v>
                </c:pt>
                <c:pt idx="42">
                  <c:v>3973.5</c:v>
                </c:pt>
                <c:pt idx="43">
                  <c:v>4425</c:v>
                </c:pt>
                <c:pt idx="44">
                  <c:v>4425</c:v>
                </c:pt>
                <c:pt idx="45">
                  <c:v>4482</c:v>
                </c:pt>
                <c:pt idx="46">
                  <c:v>4482</c:v>
                </c:pt>
                <c:pt idx="47">
                  <c:v>4540.5</c:v>
                </c:pt>
                <c:pt idx="48">
                  <c:v>5506</c:v>
                </c:pt>
                <c:pt idx="49">
                  <c:v>5513</c:v>
                </c:pt>
                <c:pt idx="50">
                  <c:v>5514.5</c:v>
                </c:pt>
                <c:pt idx="51">
                  <c:v>5545</c:v>
                </c:pt>
                <c:pt idx="52">
                  <c:v>6008</c:v>
                </c:pt>
                <c:pt idx="53">
                  <c:v>6033</c:v>
                </c:pt>
                <c:pt idx="54">
                  <c:v>6044</c:v>
                </c:pt>
                <c:pt idx="55">
                  <c:v>6491</c:v>
                </c:pt>
                <c:pt idx="56">
                  <c:v>7104</c:v>
                </c:pt>
                <c:pt idx="57">
                  <c:v>8118.5</c:v>
                </c:pt>
                <c:pt idx="58">
                  <c:v>9467</c:v>
                </c:pt>
                <c:pt idx="59">
                  <c:v>10602.5</c:v>
                </c:pt>
                <c:pt idx="60">
                  <c:v>10606.5</c:v>
                </c:pt>
                <c:pt idx="61">
                  <c:v>10679</c:v>
                </c:pt>
                <c:pt idx="62">
                  <c:v>10697</c:v>
                </c:pt>
                <c:pt idx="63">
                  <c:v>11097</c:v>
                </c:pt>
                <c:pt idx="64">
                  <c:v>11536</c:v>
                </c:pt>
                <c:pt idx="65">
                  <c:v>12238</c:v>
                </c:pt>
                <c:pt idx="66">
                  <c:v>13138</c:v>
                </c:pt>
                <c:pt idx="67">
                  <c:v>13241</c:v>
                </c:pt>
                <c:pt idx="68">
                  <c:v>13666</c:v>
                </c:pt>
                <c:pt idx="69">
                  <c:v>13680</c:v>
                </c:pt>
                <c:pt idx="70">
                  <c:v>13698</c:v>
                </c:pt>
                <c:pt idx="71">
                  <c:v>13705</c:v>
                </c:pt>
                <c:pt idx="72">
                  <c:v>13744.5</c:v>
                </c:pt>
                <c:pt idx="73">
                  <c:v>13782</c:v>
                </c:pt>
                <c:pt idx="74">
                  <c:v>14144</c:v>
                </c:pt>
                <c:pt idx="75">
                  <c:v>14155</c:v>
                </c:pt>
                <c:pt idx="76">
                  <c:v>14261</c:v>
                </c:pt>
                <c:pt idx="77">
                  <c:v>15813</c:v>
                </c:pt>
                <c:pt idx="78">
                  <c:v>15813</c:v>
                </c:pt>
                <c:pt idx="79">
                  <c:v>16174</c:v>
                </c:pt>
                <c:pt idx="80">
                  <c:v>16629.5</c:v>
                </c:pt>
                <c:pt idx="81">
                  <c:v>16640.5</c:v>
                </c:pt>
                <c:pt idx="82">
                  <c:v>16752</c:v>
                </c:pt>
                <c:pt idx="83">
                  <c:v>16777</c:v>
                </c:pt>
                <c:pt idx="84">
                  <c:v>16777</c:v>
                </c:pt>
                <c:pt idx="85">
                  <c:v>16791</c:v>
                </c:pt>
                <c:pt idx="86">
                  <c:v>17184</c:v>
                </c:pt>
                <c:pt idx="87">
                  <c:v>17269</c:v>
                </c:pt>
                <c:pt idx="88">
                  <c:v>17271.5</c:v>
                </c:pt>
                <c:pt idx="89">
                  <c:v>17273</c:v>
                </c:pt>
                <c:pt idx="90">
                  <c:v>17274.5</c:v>
                </c:pt>
                <c:pt idx="91">
                  <c:v>17305</c:v>
                </c:pt>
                <c:pt idx="92">
                  <c:v>17648</c:v>
                </c:pt>
                <c:pt idx="93">
                  <c:v>17798.5</c:v>
                </c:pt>
                <c:pt idx="94">
                  <c:v>17808</c:v>
                </c:pt>
                <c:pt idx="95">
                  <c:v>17841</c:v>
                </c:pt>
                <c:pt idx="96">
                  <c:v>17841.5</c:v>
                </c:pt>
                <c:pt idx="97">
                  <c:v>17886</c:v>
                </c:pt>
                <c:pt idx="98">
                  <c:v>18329</c:v>
                </c:pt>
                <c:pt idx="99">
                  <c:v>18351</c:v>
                </c:pt>
                <c:pt idx="100">
                  <c:v>18351.5</c:v>
                </c:pt>
                <c:pt idx="101">
                  <c:v>18732</c:v>
                </c:pt>
                <c:pt idx="102">
                  <c:v>18736</c:v>
                </c:pt>
                <c:pt idx="103">
                  <c:v>18739</c:v>
                </c:pt>
                <c:pt idx="104">
                  <c:v>18750</c:v>
                </c:pt>
                <c:pt idx="105">
                  <c:v>18782</c:v>
                </c:pt>
                <c:pt idx="106">
                  <c:v>18839</c:v>
                </c:pt>
                <c:pt idx="107">
                  <c:v>18864</c:v>
                </c:pt>
                <c:pt idx="108">
                  <c:v>18870.5</c:v>
                </c:pt>
                <c:pt idx="109">
                  <c:v>18871</c:v>
                </c:pt>
                <c:pt idx="110">
                  <c:v>19271</c:v>
                </c:pt>
                <c:pt idx="111">
                  <c:v>19326.5</c:v>
                </c:pt>
                <c:pt idx="112">
                  <c:v>19372</c:v>
                </c:pt>
                <c:pt idx="113">
                  <c:v>19625</c:v>
                </c:pt>
                <c:pt idx="114">
                  <c:v>19625</c:v>
                </c:pt>
                <c:pt idx="115">
                  <c:v>19662.5</c:v>
                </c:pt>
                <c:pt idx="116">
                  <c:v>19662.5</c:v>
                </c:pt>
                <c:pt idx="117">
                  <c:v>19735</c:v>
                </c:pt>
                <c:pt idx="118">
                  <c:v>19806</c:v>
                </c:pt>
                <c:pt idx="119">
                  <c:v>19847.5</c:v>
                </c:pt>
                <c:pt idx="120">
                  <c:v>19849</c:v>
                </c:pt>
                <c:pt idx="121">
                  <c:v>19849</c:v>
                </c:pt>
                <c:pt idx="122">
                  <c:v>19849</c:v>
                </c:pt>
                <c:pt idx="123">
                  <c:v>19849</c:v>
                </c:pt>
                <c:pt idx="124">
                  <c:v>19853</c:v>
                </c:pt>
                <c:pt idx="125">
                  <c:v>19873</c:v>
                </c:pt>
                <c:pt idx="126">
                  <c:v>19888</c:v>
                </c:pt>
                <c:pt idx="127">
                  <c:v>19889</c:v>
                </c:pt>
                <c:pt idx="128">
                  <c:v>20228</c:v>
                </c:pt>
                <c:pt idx="129">
                  <c:v>20242</c:v>
                </c:pt>
                <c:pt idx="130">
                  <c:v>20243.5</c:v>
                </c:pt>
                <c:pt idx="131">
                  <c:v>20243.5</c:v>
                </c:pt>
                <c:pt idx="132">
                  <c:v>20263</c:v>
                </c:pt>
                <c:pt idx="133">
                  <c:v>20264.5</c:v>
                </c:pt>
                <c:pt idx="134">
                  <c:v>20270</c:v>
                </c:pt>
                <c:pt idx="135">
                  <c:v>20277</c:v>
                </c:pt>
                <c:pt idx="136">
                  <c:v>20277</c:v>
                </c:pt>
                <c:pt idx="137">
                  <c:v>20293.5</c:v>
                </c:pt>
                <c:pt idx="138">
                  <c:v>20307</c:v>
                </c:pt>
                <c:pt idx="139">
                  <c:v>20332.5</c:v>
                </c:pt>
                <c:pt idx="140">
                  <c:v>20346.5</c:v>
                </c:pt>
                <c:pt idx="141">
                  <c:v>20373</c:v>
                </c:pt>
                <c:pt idx="142">
                  <c:v>20373</c:v>
                </c:pt>
                <c:pt idx="143">
                  <c:v>20416</c:v>
                </c:pt>
                <c:pt idx="144">
                  <c:v>20772</c:v>
                </c:pt>
                <c:pt idx="145">
                  <c:v>20778.5</c:v>
                </c:pt>
                <c:pt idx="146">
                  <c:v>20778.5</c:v>
                </c:pt>
                <c:pt idx="147">
                  <c:v>20795</c:v>
                </c:pt>
                <c:pt idx="148">
                  <c:v>20795</c:v>
                </c:pt>
                <c:pt idx="149">
                  <c:v>20804</c:v>
                </c:pt>
                <c:pt idx="150">
                  <c:v>20905</c:v>
                </c:pt>
                <c:pt idx="151">
                  <c:v>21329</c:v>
                </c:pt>
                <c:pt idx="152">
                  <c:v>21364</c:v>
                </c:pt>
                <c:pt idx="153">
                  <c:v>21368</c:v>
                </c:pt>
                <c:pt idx="154">
                  <c:v>21436</c:v>
                </c:pt>
                <c:pt idx="155">
                  <c:v>21646.5</c:v>
                </c:pt>
                <c:pt idx="156">
                  <c:v>21769</c:v>
                </c:pt>
                <c:pt idx="157">
                  <c:v>21769</c:v>
                </c:pt>
                <c:pt idx="158">
                  <c:v>21770.5</c:v>
                </c:pt>
                <c:pt idx="159">
                  <c:v>21770.5</c:v>
                </c:pt>
                <c:pt idx="160">
                  <c:v>21838.5</c:v>
                </c:pt>
                <c:pt idx="161">
                  <c:v>21838.5</c:v>
                </c:pt>
                <c:pt idx="162">
                  <c:v>21838.5</c:v>
                </c:pt>
                <c:pt idx="163">
                  <c:v>21863.5</c:v>
                </c:pt>
                <c:pt idx="164">
                  <c:v>21863.5</c:v>
                </c:pt>
                <c:pt idx="165">
                  <c:v>21883</c:v>
                </c:pt>
                <c:pt idx="166">
                  <c:v>21897</c:v>
                </c:pt>
                <c:pt idx="167">
                  <c:v>21897</c:v>
                </c:pt>
                <c:pt idx="168">
                  <c:v>21954</c:v>
                </c:pt>
                <c:pt idx="169">
                  <c:v>22259.5</c:v>
                </c:pt>
                <c:pt idx="170">
                  <c:v>22259.5</c:v>
                </c:pt>
                <c:pt idx="171">
                  <c:v>22287</c:v>
                </c:pt>
                <c:pt idx="172">
                  <c:v>22287</c:v>
                </c:pt>
                <c:pt idx="173">
                  <c:v>22287</c:v>
                </c:pt>
                <c:pt idx="174">
                  <c:v>22312.5</c:v>
                </c:pt>
                <c:pt idx="175">
                  <c:v>22312.5</c:v>
                </c:pt>
                <c:pt idx="176">
                  <c:v>22312.5</c:v>
                </c:pt>
                <c:pt idx="177">
                  <c:v>22375</c:v>
                </c:pt>
                <c:pt idx="178">
                  <c:v>22418</c:v>
                </c:pt>
                <c:pt idx="179">
                  <c:v>22786</c:v>
                </c:pt>
                <c:pt idx="180">
                  <c:v>22786</c:v>
                </c:pt>
                <c:pt idx="181">
                  <c:v>22942</c:v>
                </c:pt>
                <c:pt idx="182">
                  <c:v>22947</c:v>
                </c:pt>
                <c:pt idx="183">
                  <c:v>22947</c:v>
                </c:pt>
                <c:pt idx="184">
                  <c:v>22959.5</c:v>
                </c:pt>
                <c:pt idx="185">
                  <c:v>22959.5</c:v>
                </c:pt>
                <c:pt idx="186">
                  <c:v>22986</c:v>
                </c:pt>
                <c:pt idx="187">
                  <c:v>22986</c:v>
                </c:pt>
                <c:pt idx="188">
                  <c:v>23322.5</c:v>
                </c:pt>
                <c:pt idx="189">
                  <c:v>23326.5</c:v>
                </c:pt>
                <c:pt idx="190">
                  <c:v>24318.5</c:v>
                </c:pt>
                <c:pt idx="191">
                  <c:v>24318.5</c:v>
                </c:pt>
                <c:pt idx="192">
                  <c:v>24318.5</c:v>
                </c:pt>
                <c:pt idx="193">
                  <c:v>24905</c:v>
                </c:pt>
                <c:pt idx="194">
                  <c:v>25376</c:v>
                </c:pt>
                <c:pt idx="195">
                  <c:v>25433</c:v>
                </c:pt>
                <c:pt idx="196">
                  <c:v>25897</c:v>
                </c:pt>
                <c:pt idx="197">
                  <c:v>25913.5</c:v>
                </c:pt>
                <c:pt idx="198">
                  <c:v>25945.5</c:v>
                </c:pt>
                <c:pt idx="199">
                  <c:v>25979</c:v>
                </c:pt>
                <c:pt idx="200">
                  <c:v>26408.5</c:v>
                </c:pt>
                <c:pt idx="201">
                  <c:v>26473</c:v>
                </c:pt>
                <c:pt idx="202">
                  <c:v>26844.5</c:v>
                </c:pt>
                <c:pt idx="203">
                  <c:v>26921</c:v>
                </c:pt>
                <c:pt idx="204">
                  <c:v>26939</c:v>
                </c:pt>
                <c:pt idx="205">
                  <c:v>26946</c:v>
                </c:pt>
                <c:pt idx="206">
                  <c:v>26964</c:v>
                </c:pt>
                <c:pt idx="207">
                  <c:v>27190</c:v>
                </c:pt>
                <c:pt idx="208">
                  <c:v>27390.5</c:v>
                </c:pt>
                <c:pt idx="209">
                  <c:v>27390.5</c:v>
                </c:pt>
                <c:pt idx="210">
                  <c:v>27435</c:v>
                </c:pt>
                <c:pt idx="211">
                  <c:v>27474</c:v>
                </c:pt>
                <c:pt idx="212">
                  <c:v>27860</c:v>
                </c:pt>
                <c:pt idx="213">
                  <c:v>27901.5</c:v>
                </c:pt>
                <c:pt idx="214">
                  <c:v>27963</c:v>
                </c:pt>
                <c:pt idx="215">
                  <c:v>27967.5</c:v>
                </c:pt>
                <c:pt idx="216">
                  <c:v>27994</c:v>
                </c:pt>
                <c:pt idx="217">
                  <c:v>28845</c:v>
                </c:pt>
                <c:pt idx="218">
                  <c:v>28853.5</c:v>
                </c:pt>
                <c:pt idx="219">
                  <c:v>28871.5</c:v>
                </c:pt>
                <c:pt idx="220">
                  <c:v>28891</c:v>
                </c:pt>
                <c:pt idx="221">
                  <c:v>28905</c:v>
                </c:pt>
                <c:pt idx="222">
                  <c:v>28926</c:v>
                </c:pt>
                <c:pt idx="223">
                  <c:v>28937</c:v>
                </c:pt>
                <c:pt idx="224">
                  <c:v>28944</c:v>
                </c:pt>
                <c:pt idx="225">
                  <c:v>28951</c:v>
                </c:pt>
                <c:pt idx="226">
                  <c:v>28958</c:v>
                </c:pt>
                <c:pt idx="227">
                  <c:v>29454</c:v>
                </c:pt>
                <c:pt idx="228">
                  <c:v>29865.5</c:v>
                </c:pt>
                <c:pt idx="229">
                  <c:v>30515.5</c:v>
                </c:pt>
                <c:pt idx="230">
                  <c:v>30521</c:v>
                </c:pt>
                <c:pt idx="231">
                  <c:v>30766.5</c:v>
                </c:pt>
                <c:pt idx="232">
                  <c:v>30968.5</c:v>
                </c:pt>
                <c:pt idx="233">
                  <c:v>31010</c:v>
                </c:pt>
                <c:pt idx="234">
                  <c:v>31436.5</c:v>
                </c:pt>
                <c:pt idx="235">
                  <c:v>31892</c:v>
                </c:pt>
                <c:pt idx="236">
                  <c:v>31893.5</c:v>
                </c:pt>
                <c:pt idx="237">
                  <c:v>31938</c:v>
                </c:pt>
                <c:pt idx="238">
                  <c:v>32072</c:v>
                </c:pt>
                <c:pt idx="239">
                  <c:v>32389.5</c:v>
                </c:pt>
                <c:pt idx="240">
                  <c:v>33025</c:v>
                </c:pt>
                <c:pt idx="241">
                  <c:v>33025</c:v>
                </c:pt>
                <c:pt idx="242">
                  <c:v>33408</c:v>
                </c:pt>
                <c:pt idx="243">
                  <c:v>33491.5</c:v>
                </c:pt>
                <c:pt idx="244">
                  <c:v>33596</c:v>
                </c:pt>
                <c:pt idx="245">
                  <c:v>33892</c:v>
                </c:pt>
                <c:pt idx="246">
                  <c:v>33918.5</c:v>
                </c:pt>
                <c:pt idx="247">
                  <c:v>33924</c:v>
                </c:pt>
                <c:pt idx="248">
                  <c:v>33938</c:v>
                </c:pt>
                <c:pt idx="249">
                  <c:v>33938</c:v>
                </c:pt>
                <c:pt idx="250">
                  <c:v>33938</c:v>
                </c:pt>
                <c:pt idx="251">
                  <c:v>33941.5</c:v>
                </c:pt>
                <c:pt idx="252">
                  <c:v>33892</c:v>
                </c:pt>
                <c:pt idx="253">
                  <c:v>33918.5</c:v>
                </c:pt>
                <c:pt idx="254">
                  <c:v>33924</c:v>
                </c:pt>
                <c:pt idx="255">
                  <c:v>33938</c:v>
                </c:pt>
                <c:pt idx="256">
                  <c:v>33943.5</c:v>
                </c:pt>
                <c:pt idx="257">
                  <c:v>35378</c:v>
                </c:pt>
                <c:pt idx="258">
                  <c:v>35456</c:v>
                </c:pt>
              </c:numCache>
            </c:numRef>
          </c:xVal>
          <c:yVal>
            <c:numRef>
              <c:f>Active!$H$21:$H$976</c:f>
              <c:numCache>
                <c:formatCode>General</c:formatCode>
                <c:ptCount val="956"/>
                <c:pt idx="8">
                  <c:v>2.1534980001888471E-2</c:v>
                </c:pt>
                <c:pt idx="12">
                  <c:v>2.4911300002713688E-2</c:v>
                </c:pt>
                <c:pt idx="19">
                  <c:v>1.2160740003309911E-2</c:v>
                </c:pt>
                <c:pt idx="20">
                  <c:v>1.0773779998999089E-2</c:v>
                </c:pt>
                <c:pt idx="21">
                  <c:v>1.1476820000098087E-2</c:v>
                </c:pt>
                <c:pt idx="22">
                  <c:v>1.878334000139148E-2</c:v>
                </c:pt>
                <c:pt idx="23">
                  <c:v>1.2979300001461525E-2</c:v>
                </c:pt>
                <c:pt idx="24">
                  <c:v>1.4939079999749083E-2</c:v>
                </c:pt>
                <c:pt idx="33">
                  <c:v>-1.273279995075427E-3</c:v>
                </c:pt>
                <c:pt idx="34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26A-4E1A-AED1-70FCA4AF2BE0}"/>
            </c:ext>
          </c:extLst>
        </c:ser>
        <c:ser>
          <c:idx val="1"/>
          <c:order val="1"/>
          <c:tx>
            <c:strRef>
              <c:f>Active!$I$20:$I$20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Active!$D$21:$D$976</c:f>
                <c:numCache>
                  <c:formatCode>General</c:formatCode>
                  <c:ptCount val="956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1E-3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7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72">
                    <c:v>0</c:v>
                  </c:pt>
                  <c:pt idx="73">
                    <c:v>0</c:v>
                  </c:pt>
                  <c:pt idx="77">
                    <c:v>0</c:v>
                  </c:pt>
                  <c:pt idx="110">
                    <c:v>0</c:v>
                  </c:pt>
                  <c:pt idx="112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4">
                    <c:v>1.1999999999999999E-3</c:v>
                  </c:pt>
                  <c:pt idx="125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5">
                    <c:v>0</c:v>
                  </c:pt>
                  <c:pt idx="138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2.9999999999999997E-4</c:v>
                  </c:pt>
                  <c:pt idx="149">
                    <c:v>0</c:v>
                  </c:pt>
                  <c:pt idx="151">
                    <c:v>0</c:v>
                  </c:pt>
                  <c:pt idx="152">
                    <c:v>0</c:v>
                  </c:pt>
                  <c:pt idx="153">
                    <c:v>0</c:v>
                  </c:pt>
                  <c:pt idx="156">
                    <c:v>2.9999999999999997E-4</c:v>
                  </c:pt>
                  <c:pt idx="157">
                    <c:v>0</c:v>
                  </c:pt>
                  <c:pt idx="158">
                    <c:v>1.4E-3</c:v>
                  </c:pt>
                  <c:pt idx="159">
                    <c:v>4.0000000000000002E-4</c:v>
                  </c:pt>
                  <c:pt idx="160">
                    <c:v>0</c:v>
                  </c:pt>
                  <c:pt idx="161">
                    <c:v>0</c:v>
                  </c:pt>
                  <c:pt idx="166">
                    <c:v>2.9999999999999997E-4</c:v>
                  </c:pt>
                  <c:pt idx="167">
                    <c:v>2.9999999999999997E-4</c:v>
                  </c:pt>
                  <c:pt idx="169">
                    <c:v>1.2999999999999999E-3</c:v>
                  </c:pt>
                  <c:pt idx="170">
                    <c:v>1.2999999999999999E-3</c:v>
                  </c:pt>
                  <c:pt idx="177">
                    <c:v>1.7999999999999999E-2</c:v>
                  </c:pt>
                  <c:pt idx="179">
                    <c:v>0</c:v>
                  </c:pt>
                  <c:pt idx="180">
                    <c:v>0</c:v>
                  </c:pt>
                  <c:pt idx="181">
                    <c:v>3.0000000000000001E-3</c:v>
                  </c:pt>
                  <c:pt idx="183">
                    <c:v>0</c:v>
                  </c:pt>
                  <c:pt idx="185">
                    <c:v>0</c:v>
                  </c:pt>
                  <c:pt idx="187">
                    <c:v>0</c:v>
                  </c:pt>
                  <c:pt idx="188">
                    <c:v>1.6000000000000001E-3</c:v>
                  </c:pt>
                  <c:pt idx="189">
                    <c:v>1.6000000000000001E-3</c:v>
                  </c:pt>
                  <c:pt idx="190">
                    <c:v>0</c:v>
                  </c:pt>
                  <c:pt idx="191">
                    <c:v>1.6000000000000001E-3</c:v>
                  </c:pt>
                  <c:pt idx="192">
                    <c:v>0</c:v>
                  </c:pt>
                  <c:pt idx="193">
                    <c:v>6.9999999999999999E-4</c:v>
                  </c:pt>
                  <c:pt idx="194">
                    <c:v>8.9999999999999998E-4</c:v>
                  </c:pt>
                  <c:pt idx="195">
                    <c:v>0</c:v>
                  </c:pt>
                  <c:pt idx="196">
                    <c:v>4.4999999999999999E-4</c:v>
                  </c:pt>
                  <c:pt idx="197">
                    <c:v>1.1999999999999999E-3</c:v>
                  </c:pt>
                  <c:pt idx="198">
                    <c:v>1.2999999999999999E-3</c:v>
                  </c:pt>
                  <c:pt idx="199">
                    <c:v>9.1999999999999998E-3</c:v>
                  </c:pt>
                  <c:pt idx="200">
                    <c:v>2.5000000000000001E-3</c:v>
                  </c:pt>
                  <c:pt idx="201">
                    <c:v>2E-3</c:v>
                  </c:pt>
                  <c:pt idx="202">
                    <c:v>2.9999999999999997E-4</c:v>
                  </c:pt>
                  <c:pt idx="203">
                    <c:v>2.9999999999999997E-4</c:v>
                  </c:pt>
                  <c:pt idx="204">
                    <c:v>2.0999999999999999E-3</c:v>
                  </c:pt>
                  <c:pt idx="205">
                    <c:v>2.9999999999999997E-4</c:v>
                  </c:pt>
                  <c:pt idx="206">
                    <c:v>4.0000000000000002E-4</c:v>
                  </c:pt>
                  <c:pt idx="207">
                    <c:v>2.0000000000000001E-4</c:v>
                  </c:pt>
                  <c:pt idx="208">
                    <c:v>1.8E-3</c:v>
                  </c:pt>
                  <c:pt idx="209">
                    <c:v>1.8E-3</c:v>
                  </c:pt>
                  <c:pt idx="210">
                    <c:v>2.2000000000000001E-3</c:v>
                  </c:pt>
                  <c:pt idx="211">
                    <c:v>1E-4</c:v>
                  </c:pt>
                  <c:pt idx="212">
                    <c:v>1.8E-3</c:v>
                  </c:pt>
                  <c:pt idx="213">
                    <c:v>0</c:v>
                  </c:pt>
                  <c:pt idx="214">
                    <c:v>2.5000000000000001E-3</c:v>
                  </c:pt>
                  <c:pt idx="215">
                    <c:v>0</c:v>
                  </c:pt>
                  <c:pt idx="216">
                    <c:v>1E-4</c:v>
                  </c:pt>
                  <c:pt idx="217">
                    <c:v>4.0000000000000002E-4</c:v>
                  </c:pt>
                  <c:pt idx="218">
                    <c:v>4.0000000000000002E-4</c:v>
                  </c:pt>
                  <c:pt idx="219">
                    <c:v>5.0000000000000001E-4</c:v>
                  </c:pt>
                  <c:pt idx="220">
                    <c:v>2.9999999999999997E-4</c:v>
                  </c:pt>
                  <c:pt idx="221">
                    <c:v>2.9999999999999997E-4</c:v>
                  </c:pt>
                  <c:pt idx="222">
                    <c:v>2.9999999999999997E-4</c:v>
                  </c:pt>
                  <c:pt idx="223">
                    <c:v>4.0000000000000002E-4</c:v>
                  </c:pt>
                  <c:pt idx="224">
                    <c:v>2.9999999999999997E-4</c:v>
                  </c:pt>
                  <c:pt idx="225">
                    <c:v>2.0000000000000001E-4</c:v>
                  </c:pt>
                  <c:pt idx="226">
                    <c:v>1E-3</c:v>
                  </c:pt>
                  <c:pt idx="227">
                    <c:v>4.0000000000000002E-4</c:v>
                  </c:pt>
                  <c:pt idx="228">
                    <c:v>5.9999999999999995E-4</c:v>
                  </c:pt>
                  <c:pt idx="229">
                    <c:v>1.4E-3</c:v>
                  </c:pt>
                  <c:pt idx="230">
                    <c:v>2.3E-3</c:v>
                  </c:pt>
                  <c:pt idx="231">
                    <c:v>3.8999999999999998E-3</c:v>
                  </c:pt>
                  <c:pt idx="232">
                    <c:v>3.5999999999999999E-3</c:v>
                  </c:pt>
                  <c:pt idx="233">
                    <c:v>1.8E-3</c:v>
                  </c:pt>
                  <c:pt idx="234">
                    <c:v>5.4000000000000003E-3</c:v>
                  </c:pt>
                  <c:pt idx="235">
                    <c:v>1.1000000000000001E-3</c:v>
                  </c:pt>
                  <c:pt idx="236">
                    <c:v>7.4999999999999997E-3</c:v>
                  </c:pt>
                  <c:pt idx="237">
                    <c:v>2.0000000000000001E-4</c:v>
                  </c:pt>
                  <c:pt idx="238">
                    <c:v>2.9999999999999997E-4</c:v>
                  </c:pt>
                  <c:pt idx="239">
                    <c:v>8.3999999999999995E-3</c:v>
                  </c:pt>
                  <c:pt idx="240">
                    <c:v>2.0000000000000001E-4</c:v>
                  </c:pt>
                  <c:pt idx="241">
                    <c:v>1E-4</c:v>
                  </c:pt>
                  <c:pt idx="242">
                    <c:v>1E-3</c:v>
                  </c:pt>
                  <c:pt idx="243">
                    <c:v>8.0000000000000002E-3</c:v>
                  </c:pt>
                  <c:pt idx="244">
                    <c:v>5.0000000000000001E-3</c:v>
                  </c:pt>
                  <c:pt idx="245">
                    <c:v>2.0000000000000001E-4</c:v>
                  </c:pt>
                  <c:pt idx="246">
                    <c:v>1E-3</c:v>
                  </c:pt>
                  <c:pt idx="247">
                    <c:v>5.0000000000000001E-4</c:v>
                  </c:pt>
                  <c:pt idx="248">
                    <c:v>2.0000000000000001E-4</c:v>
                  </c:pt>
                  <c:pt idx="249">
                    <c:v>2.0000000000000001E-4</c:v>
                  </c:pt>
                  <c:pt idx="250">
                    <c:v>5.0000000000000001E-4</c:v>
                  </c:pt>
                  <c:pt idx="251">
                    <c:v>2.2000000000000001E-4</c:v>
                  </c:pt>
                  <c:pt idx="252">
                    <c:v>2.0000000000000001E-4</c:v>
                  </c:pt>
                  <c:pt idx="253">
                    <c:v>1E-3</c:v>
                  </c:pt>
                  <c:pt idx="254">
                    <c:v>5.0000000000000001E-4</c:v>
                  </c:pt>
                  <c:pt idx="255">
                    <c:v>4.0000000000000002E-4</c:v>
                  </c:pt>
                  <c:pt idx="256">
                    <c:v>1E-3</c:v>
                  </c:pt>
                  <c:pt idx="257">
                    <c:v>1E-3</c:v>
                  </c:pt>
                  <c:pt idx="258">
                    <c:v>8.0000000000000004E-4</c:v>
                  </c:pt>
                </c:numCache>
              </c:numRef>
            </c:plus>
            <c:minus>
              <c:numRef>
                <c:f>Active!$D$21:$D$976</c:f>
                <c:numCache>
                  <c:formatCode>General</c:formatCode>
                  <c:ptCount val="956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1E-3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7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72">
                    <c:v>0</c:v>
                  </c:pt>
                  <c:pt idx="73">
                    <c:v>0</c:v>
                  </c:pt>
                  <c:pt idx="77">
                    <c:v>0</c:v>
                  </c:pt>
                  <c:pt idx="110">
                    <c:v>0</c:v>
                  </c:pt>
                  <c:pt idx="112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4">
                    <c:v>1.1999999999999999E-3</c:v>
                  </c:pt>
                  <c:pt idx="125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5">
                    <c:v>0</c:v>
                  </c:pt>
                  <c:pt idx="138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2.9999999999999997E-4</c:v>
                  </c:pt>
                  <c:pt idx="149">
                    <c:v>0</c:v>
                  </c:pt>
                  <c:pt idx="151">
                    <c:v>0</c:v>
                  </c:pt>
                  <c:pt idx="152">
                    <c:v>0</c:v>
                  </c:pt>
                  <c:pt idx="153">
                    <c:v>0</c:v>
                  </c:pt>
                  <c:pt idx="156">
                    <c:v>2.9999999999999997E-4</c:v>
                  </c:pt>
                  <c:pt idx="157">
                    <c:v>0</c:v>
                  </c:pt>
                  <c:pt idx="158">
                    <c:v>1.4E-3</c:v>
                  </c:pt>
                  <c:pt idx="159">
                    <c:v>4.0000000000000002E-4</c:v>
                  </c:pt>
                  <c:pt idx="160">
                    <c:v>0</c:v>
                  </c:pt>
                  <c:pt idx="161">
                    <c:v>0</c:v>
                  </c:pt>
                  <c:pt idx="166">
                    <c:v>2.9999999999999997E-4</c:v>
                  </c:pt>
                  <c:pt idx="167">
                    <c:v>2.9999999999999997E-4</c:v>
                  </c:pt>
                  <c:pt idx="169">
                    <c:v>1.2999999999999999E-3</c:v>
                  </c:pt>
                  <c:pt idx="170">
                    <c:v>1.2999999999999999E-3</c:v>
                  </c:pt>
                  <c:pt idx="177">
                    <c:v>1.7999999999999999E-2</c:v>
                  </c:pt>
                  <c:pt idx="179">
                    <c:v>0</c:v>
                  </c:pt>
                  <c:pt idx="180">
                    <c:v>0</c:v>
                  </c:pt>
                  <c:pt idx="181">
                    <c:v>3.0000000000000001E-3</c:v>
                  </c:pt>
                  <c:pt idx="183">
                    <c:v>0</c:v>
                  </c:pt>
                  <c:pt idx="185">
                    <c:v>0</c:v>
                  </c:pt>
                  <c:pt idx="187">
                    <c:v>0</c:v>
                  </c:pt>
                  <c:pt idx="188">
                    <c:v>1.6000000000000001E-3</c:v>
                  </c:pt>
                  <c:pt idx="189">
                    <c:v>1.6000000000000001E-3</c:v>
                  </c:pt>
                  <c:pt idx="190">
                    <c:v>0</c:v>
                  </c:pt>
                  <c:pt idx="191">
                    <c:v>1.6000000000000001E-3</c:v>
                  </c:pt>
                  <c:pt idx="192">
                    <c:v>0</c:v>
                  </c:pt>
                  <c:pt idx="193">
                    <c:v>6.9999999999999999E-4</c:v>
                  </c:pt>
                  <c:pt idx="194">
                    <c:v>8.9999999999999998E-4</c:v>
                  </c:pt>
                  <c:pt idx="195">
                    <c:v>0</c:v>
                  </c:pt>
                  <c:pt idx="196">
                    <c:v>4.4999999999999999E-4</c:v>
                  </c:pt>
                  <c:pt idx="197">
                    <c:v>1.1999999999999999E-3</c:v>
                  </c:pt>
                  <c:pt idx="198">
                    <c:v>1.2999999999999999E-3</c:v>
                  </c:pt>
                  <c:pt idx="199">
                    <c:v>9.1999999999999998E-3</c:v>
                  </c:pt>
                  <c:pt idx="200">
                    <c:v>2.5000000000000001E-3</c:v>
                  </c:pt>
                  <c:pt idx="201">
                    <c:v>2E-3</c:v>
                  </c:pt>
                  <c:pt idx="202">
                    <c:v>2.9999999999999997E-4</c:v>
                  </c:pt>
                  <c:pt idx="203">
                    <c:v>2.9999999999999997E-4</c:v>
                  </c:pt>
                  <c:pt idx="204">
                    <c:v>2.0999999999999999E-3</c:v>
                  </c:pt>
                  <c:pt idx="205">
                    <c:v>2.9999999999999997E-4</c:v>
                  </c:pt>
                  <c:pt idx="206">
                    <c:v>4.0000000000000002E-4</c:v>
                  </c:pt>
                  <c:pt idx="207">
                    <c:v>2.0000000000000001E-4</c:v>
                  </c:pt>
                  <c:pt idx="208">
                    <c:v>1.8E-3</c:v>
                  </c:pt>
                  <c:pt idx="209">
                    <c:v>1.8E-3</c:v>
                  </c:pt>
                  <c:pt idx="210">
                    <c:v>2.2000000000000001E-3</c:v>
                  </c:pt>
                  <c:pt idx="211">
                    <c:v>1E-4</c:v>
                  </c:pt>
                  <c:pt idx="212">
                    <c:v>1.8E-3</c:v>
                  </c:pt>
                  <c:pt idx="213">
                    <c:v>0</c:v>
                  </c:pt>
                  <c:pt idx="214">
                    <c:v>2.5000000000000001E-3</c:v>
                  </c:pt>
                  <c:pt idx="215">
                    <c:v>0</c:v>
                  </c:pt>
                  <c:pt idx="216">
                    <c:v>1E-4</c:v>
                  </c:pt>
                  <c:pt idx="217">
                    <c:v>4.0000000000000002E-4</c:v>
                  </c:pt>
                  <c:pt idx="218">
                    <c:v>4.0000000000000002E-4</c:v>
                  </c:pt>
                  <c:pt idx="219">
                    <c:v>5.0000000000000001E-4</c:v>
                  </c:pt>
                  <c:pt idx="220">
                    <c:v>2.9999999999999997E-4</c:v>
                  </c:pt>
                  <c:pt idx="221">
                    <c:v>2.9999999999999997E-4</c:v>
                  </c:pt>
                  <c:pt idx="222">
                    <c:v>2.9999999999999997E-4</c:v>
                  </c:pt>
                  <c:pt idx="223">
                    <c:v>4.0000000000000002E-4</c:v>
                  </c:pt>
                  <c:pt idx="224">
                    <c:v>2.9999999999999997E-4</c:v>
                  </c:pt>
                  <c:pt idx="225">
                    <c:v>2.0000000000000001E-4</c:v>
                  </c:pt>
                  <c:pt idx="226">
                    <c:v>1E-3</c:v>
                  </c:pt>
                  <c:pt idx="227">
                    <c:v>4.0000000000000002E-4</c:v>
                  </c:pt>
                  <c:pt idx="228">
                    <c:v>5.9999999999999995E-4</c:v>
                  </c:pt>
                  <c:pt idx="229">
                    <c:v>1.4E-3</c:v>
                  </c:pt>
                  <c:pt idx="230">
                    <c:v>2.3E-3</c:v>
                  </c:pt>
                  <c:pt idx="231">
                    <c:v>3.8999999999999998E-3</c:v>
                  </c:pt>
                  <c:pt idx="232">
                    <c:v>3.5999999999999999E-3</c:v>
                  </c:pt>
                  <c:pt idx="233">
                    <c:v>1.8E-3</c:v>
                  </c:pt>
                  <c:pt idx="234">
                    <c:v>5.4000000000000003E-3</c:v>
                  </c:pt>
                  <c:pt idx="235">
                    <c:v>1.1000000000000001E-3</c:v>
                  </c:pt>
                  <c:pt idx="236">
                    <c:v>7.4999999999999997E-3</c:v>
                  </c:pt>
                  <c:pt idx="237">
                    <c:v>2.0000000000000001E-4</c:v>
                  </c:pt>
                  <c:pt idx="238">
                    <c:v>2.9999999999999997E-4</c:v>
                  </c:pt>
                  <c:pt idx="239">
                    <c:v>8.3999999999999995E-3</c:v>
                  </c:pt>
                  <c:pt idx="240">
                    <c:v>2.0000000000000001E-4</c:v>
                  </c:pt>
                  <c:pt idx="241">
                    <c:v>1E-4</c:v>
                  </c:pt>
                  <c:pt idx="242">
                    <c:v>1E-3</c:v>
                  </c:pt>
                  <c:pt idx="243">
                    <c:v>8.0000000000000002E-3</c:v>
                  </c:pt>
                  <c:pt idx="244">
                    <c:v>5.0000000000000001E-3</c:v>
                  </c:pt>
                  <c:pt idx="245">
                    <c:v>2.0000000000000001E-4</c:v>
                  </c:pt>
                  <c:pt idx="246">
                    <c:v>1E-3</c:v>
                  </c:pt>
                  <c:pt idx="247">
                    <c:v>5.0000000000000001E-4</c:v>
                  </c:pt>
                  <c:pt idx="248">
                    <c:v>2.0000000000000001E-4</c:v>
                  </c:pt>
                  <c:pt idx="249">
                    <c:v>2.0000000000000001E-4</c:v>
                  </c:pt>
                  <c:pt idx="250">
                    <c:v>5.0000000000000001E-4</c:v>
                  </c:pt>
                  <c:pt idx="251">
                    <c:v>2.2000000000000001E-4</c:v>
                  </c:pt>
                  <c:pt idx="252">
                    <c:v>2.0000000000000001E-4</c:v>
                  </c:pt>
                  <c:pt idx="253">
                    <c:v>1E-3</c:v>
                  </c:pt>
                  <c:pt idx="254">
                    <c:v>5.0000000000000001E-4</c:v>
                  </c:pt>
                  <c:pt idx="255">
                    <c:v>4.0000000000000002E-4</c:v>
                  </c:pt>
                  <c:pt idx="256">
                    <c:v>1E-3</c:v>
                  </c:pt>
                  <c:pt idx="257">
                    <c:v>1E-3</c:v>
                  </c:pt>
                  <c:pt idx="258">
                    <c:v>8.0000000000000004E-4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Active!$F$21:$F$976</c:f>
              <c:numCache>
                <c:formatCode>General</c:formatCode>
                <c:ptCount val="956"/>
                <c:pt idx="0">
                  <c:v>-24754</c:v>
                </c:pt>
                <c:pt idx="1">
                  <c:v>-18974</c:v>
                </c:pt>
                <c:pt idx="2">
                  <c:v>-11742</c:v>
                </c:pt>
                <c:pt idx="3">
                  <c:v>-11696</c:v>
                </c:pt>
                <c:pt idx="4">
                  <c:v>-11666</c:v>
                </c:pt>
                <c:pt idx="5">
                  <c:v>-11237</c:v>
                </c:pt>
                <c:pt idx="6">
                  <c:v>-10892</c:v>
                </c:pt>
                <c:pt idx="7">
                  <c:v>-10881</c:v>
                </c:pt>
                <c:pt idx="8">
                  <c:v>-10339</c:v>
                </c:pt>
                <c:pt idx="9">
                  <c:v>-10296</c:v>
                </c:pt>
                <c:pt idx="10">
                  <c:v>-10106.5</c:v>
                </c:pt>
                <c:pt idx="11">
                  <c:v>-10058</c:v>
                </c:pt>
                <c:pt idx="12">
                  <c:v>-9715</c:v>
                </c:pt>
                <c:pt idx="13">
                  <c:v>-9574</c:v>
                </c:pt>
                <c:pt idx="14">
                  <c:v>-9460</c:v>
                </c:pt>
                <c:pt idx="15">
                  <c:v>-9202</c:v>
                </c:pt>
                <c:pt idx="16">
                  <c:v>-9195</c:v>
                </c:pt>
                <c:pt idx="17">
                  <c:v>-9074</c:v>
                </c:pt>
                <c:pt idx="18">
                  <c:v>-8213</c:v>
                </c:pt>
                <c:pt idx="19">
                  <c:v>-7707</c:v>
                </c:pt>
                <c:pt idx="20">
                  <c:v>-7679</c:v>
                </c:pt>
                <c:pt idx="21">
                  <c:v>-7151</c:v>
                </c:pt>
                <c:pt idx="22">
                  <c:v>-7137</c:v>
                </c:pt>
                <c:pt idx="23">
                  <c:v>-7115</c:v>
                </c:pt>
                <c:pt idx="24">
                  <c:v>-7094</c:v>
                </c:pt>
                <c:pt idx="25">
                  <c:v>-6806</c:v>
                </c:pt>
                <c:pt idx="26">
                  <c:v>-1141</c:v>
                </c:pt>
                <c:pt idx="27">
                  <c:v>-724</c:v>
                </c:pt>
                <c:pt idx="28">
                  <c:v>-622</c:v>
                </c:pt>
                <c:pt idx="29">
                  <c:v>-622</c:v>
                </c:pt>
                <c:pt idx="30">
                  <c:v>-604</c:v>
                </c:pt>
                <c:pt idx="31">
                  <c:v>-604</c:v>
                </c:pt>
                <c:pt idx="32">
                  <c:v>-544</c:v>
                </c:pt>
                <c:pt idx="33">
                  <c:v>-96</c:v>
                </c:pt>
                <c:pt idx="34">
                  <c:v>0</c:v>
                </c:pt>
                <c:pt idx="35">
                  <c:v>0</c:v>
                </c:pt>
                <c:pt idx="36">
                  <c:v>528</c:v>
                </c:pt>
                <c:pt idx="37">
                  <c:v>528</c:v>
                </c:pt>
                <c:pt idx="38">
                  <c:v>817</c:v>
                </c:pt>
                <c:pt idx="39">
                  <c:v>942</c:v>
                </c:pt>
                <c:pt idx="40">
                  <c:v>942</c:v>
                </c:pt>
                <c:pt idx="41">
                  <c:v>1384</c:v>
                </c:pt>
                <c:pt idx="42">
                  <c:v>3973.5</c:v>
                </c:pt>
                <c:pt idx="43">
                  <c:v>4425</c:v>
                </c:pt>
                <c:pt idx="44">
                  <c:v>4425</c:v>
                </c:pt>
                <c:pt idx="45">
                  <c:v>4482</c:v>
                </c:pt>
                <c:pt idx="46">
                  <c:v>4482</c:v>
                </c:pt>
                <c:pt idx="47">
                  <c:v>4540.5</c:v>
                </c:pt>
                <c:pt idx="48">
                  <c:v>5506</c:v>
                </c:pt>
                <c:pt idx="49">
                  <c:v>5513</c:v>
                </c:pt>
                <c:pt idx="50">
                  <c:v>5514.5</c:v>
                </c:pt>
                <c:pt idx="51">
                  <c:v>5545</c:v>
                </c:pt>
                <c:pt idx="52">
                  <c:v>6008</c:v>
                </c:pt>
                <c:pt idx="53">
                  <c:v>6033</c:v>
                </c:pt>
                <c:pt idx="54">
                  <c:v>6044</c:v>
                </c:pt>
                <c:pt idx="55">
                  <c:v>6491</c:v>
                </c:pt>
                <c:pt idx="56">
                  <c:v>7104</c:v>
                </c:pt>
                <c:pt idx="57">
                  <c:v>8118.5</c:v>
                </c:pt>
                <c:pt idx="58">
                  <c:v>9467</c:v>
                </c:pt>
                <c:pt idx="59">
                  <c:v>10602.5</c:v>
                </c:pt>
                <c:pt idx="60">
                  <c:v>10606.5</c:v>
                </c:pt>
                <c:pt idx="61">
                  <c:v>10679</c:v>
                </c:pt>
                <c:pt idx="62">
                  <c:v>10697</c:v>
                </c:pt>
                <c:pt idx="63">
                  <c:v>11097</c:v>
                </c:pt>
                <c:pt idx="64">
                  <c:v>11536</c:v>
                </c:pt>
                <c:pt idx="65">
                  <c:v>12238</c:v>
                </c:pt>
                <c:pt idx="66">
                  <c:v>13138</c:v>
                </c:pt>
                <c:pt idx="67">
                  <c:v>13241</c:v>
                </c:pt>
                <c:pt idx="68">
                  <c:v>13666</c:v>
                </c:pt>
                <c:pt idx="69">
                  <c:v>13680</c:v>
                </c:pt>
                <c:pt idx="70">
                  <c:v>13698</c:v>
                </c:pt>
                <c:pt idx="71">
                  <c:v>13705</c:v>
                </c:pt>
                <c:pt idx="72">
                  <c:v>13744.5</c:v>
                </c:pt>
                <c:pt idx="73">
                  <c:v>13782</c:v>
                </c:pt>
                <c:pt idx="74">
                  <c:v>14144</c:v>
                </c:pt>
                <c:pt idx="75">
                  <c:v>14155</c:v>
                </c:pt>
                <c:pt idx="76">
                  <c:v>14261</c:v>
                </c:pt>
                <c:pt idx="77">
                  <c:v>15813</c:v>
                </c:pt>
                <c:pt idx="78">
                  <c:v>15813</c:v>
                </c:pt>
                <c:pt idx="79">
                  <c:v>16174</c:v>
                </c:pt>
                <c:pt idx="80">
                  <c:v>16629.5</c:v>
                </c:pt>
                <c:pt idx="81">
                  <c:v>16640.5</c:v>
                </c:pt>
                <c:pt idx="82">
                  <c:v>16752</c:v>
                </c:pt>
                <c:pt idx="83">
                  <c:v>16777</c:v>
                </c:pt>
                <c:pt idx="84">
                  <c:v>16777</c:v>
                </c:pt>
                <c:pt idx="85">
                  <c:v>16791</c:v>
                </c:pt>
                <c:pt idx="86">
                  <c:v>17184</c:v>
                </c:pt>
                <c:pt idx="87">
                  <c:v>17269</c:v>
                </c:pt>
                <c:pt idx="88">
                  <c:v>17271.5</c:v>
                </c:pt>
                <c:pt idx="89">
                  <c:v>17273</c:v>
                </c:pt>
                <c:pt idx="90">
                  <c:v>17274.5</c:v>
                </c:pt>
                <c:pt idx="91">
                  <c:v>17305</c:v>
                </c:pt>
                <c:pt idx="92">
                  <c:v>17648</c:v>
                </c:pt>
                <c:pt idx="93">
                  <c:v>17798.5</c:v>
                </c:pt>
                <c:pt idx="94">
                  <c:v>17808</c:v>
                </c:pt>
                <c:pt idx="95">
                  <c:v>17841</c:v>
                </c:pt>
                <c:pt idx="96">
                  <c:v>17841.5</c:v>
                </c:pt>
                <c:pt idx="97">
                  <c:v>17886</c:v>
                </c:pt>
                <c:pt idx="98">
                  <c:v>18329</c:v>
                </c:pt>
                <c:pt idx="99">
                  <c:v>18351</c:v>
                </c:pt>
                <c:pt idx="100">
                  <c:v>18351.5</c:v>
                </c:pt>
                <c:pt idx="101">
                  <c:v>18732</c:v>
                </c:pt>
                <c:pt idx="102">
                  <c:v>18736</c:v>
                </c:pt>
                <c:pt idx="103">
                  <c:v>18739</c:v>
                </c:pt>
                <c:pt idx="104">
                  <c:v>18750</c:v>
                </c:pt>
                <c:pt idx="105">
                  <c:v>18782</c:v>
                </c:pt>
                <c:pt idx="106">
                  <c:v>18839</c:v>
                </c:pt>
                <c:pt idx="107">
                  <c:v>18864</c:v>
                </c:pt>
                <c:pt idx="108">
                  <c:v>18870.5</c:v>
                </c:pt>
                <c:pt idx="109">
                  <c:v>18871</c:v>
                </c:pt>
                <c:pt idx="110">
                  <c:v>19271</c:v>
                </c:pt>
                <c:pt idx="111">
                  <c:v>19326.5</c:v>
                </c:pt>
                <c:pt idx="112">
                  <c:v>19372</c:v>
                </c:pt>
                <c:pt idx="113">
                  <c:v>19625</c:v>
                </c:pt>
                <c:pt idx="114">
                  <c:v>19625</c:v>
                </c:pt>
                <c:pt idx="115">
                  <c:v>19662.5</c:v>
                </c:pt>
                <c:pt idx="116">
                  <c:v>19662.5</c:v>
                </c:pt>
                <c:pt idx="117">
                  <c:v>19735</c:v>
                </c:pt>
                <c:pt idx="118">
                  <c:v>19806</c:v>
                </c:pt>
                <c:pt idx="119">
                  <c:v>19847.5</c:v>
                </c:pt>
                <c:pt idx="120">
                  <c:v>19849</c:v>
                </c:pt>
                <c:pt idx="121">
                  <c:v>19849</c:v>
                </c:pt>
                <c:pt idx="122">
                  <c:v>19849</c:v>
                </c:pt>
                <c:pt idx="123">
                  <c:v>19849</c:v>
                </c:pt>
                <c:pt idx="124">
                  <c:v>19853</c:v>
                </c:pt>
                <c:pt idx="125">
                  <c:v>19873</c:v>
                </c:pt>
                <c:pt idx="126">
                  <c:v>19888</c:v>
                </c:pt>
                <c:pt idx="127">
                  <c:v>19889</c:v>
                </c:pt>
                <c:pt idx="128">
                  <c:v>20228</c:v>
                </c:pt>
                <c:pt idx="129">
                  <c:v>20242</c:v>
                </c:pt>
                <c:pt idx="130">
                  <c:v>20243.5</c:v>
                </c:pt>
                <c:pt idx="131">
                  <c:v>20243.5</c:v>
                </c:pt>
                <c:pt idx="132">
                  <c:v>20263</c:v>
                </c:pt>
                <c:pt idx="133">
                  <c:v>20264.5</c:v>
                </c:pt>
                <c:pt idx="134">
                  <c:v>20270</c:v>
                </c:pt>
                <c:pt idx="135">
                  <c:v>20277</c:v>
                </c:pt>
                <c:pt idx="136">
                  <c:v>20277</c:v>
                </c:pt>
                <c:pt idx="137">
                  <c:v>20293.5</c:v>
                </c:pt>
                <c:pt idx="138">
                  <c:v>20307</c:v>
                </c:pt>
                <c:pt idx="139">
                  <c:v>20332.5</c:v>
                </c:pt>
                <c:pt idx="140">
                  <c:v>20346.5</c:v>
                </c:pt>
                <c:pt idx="141">
                  <c:v>20373</c:v>
                </c:pt>
                <c:pt idx="142">
                  <c:v>20373</c:v>
                </c:pt>
                <c:pt idx="143">
                  <c:v>20416</c:v>
                </c:pt>
                <c:pt idx="144">
                  <c:v>20772</c:v>
                </c:pt>
                <c:pt idx="145">
                  <c:v>20778.5</c:v>
                </c:pt>
                <c:pt idx="146">
                  <c:v>20778.5</c:v>
                </c:pt>
                <c:pt idx="147">
                  <c:v>20795</c:v>
                </c:pt>
                <c:pt idx="148">
                  <c:v>20795</c:v>
                </c:pt>
                <c:pt idx="149">
                  <c:v>20804</c:v>
                </c:pt>
                <c:pt idx="150">
                  <c:v>20905</c:v>
                </c:pt>
                <c:pt idx="151">
                  <c:v>21329</c:v>
                </c:pt>
                <c:pt idx="152">
                  <c:v>21364</c:v>
                </c:pt>
                <c:pt idx="153">
                  <c:v>21368</c:v>
                </c:pt>
                <c:pt idx="154">
                  <c:v>21436</c:v>
                </c:pt>
                <c:pt idx="155">
                  <c:v>21646.5</c:v>
                </c:pt>
                <c:pt idx="156">
                  <c:v>21769</c:v>
                </c:pt>
                <c:pt idx="157">
                  <c:v>21769</c:v>
                </c:pt>
                <c:pt idx="158">
                  <c:v>21770.5</c:v>
                </c:pt>
                <c:pt idx="159">
                  <c:v>21770.5</c:v>
                </c:pt>
                <c:pt idx="160">
                  <c:v>21838.5</c:v>
                </c:pt>
                <c:pt idx="161">
                  <c:v>21838.5</c:v>
                </c:pt>
                <c:pt idx="162">
                  <c:v>21838.5</c:v>
                </c:pt>
                <c:pt idx="163">
                  <c:v>21863.5</c:v>
                </c:pt>
                <c:pt idx="164">
                  <c:v>21863.5</c:v>
                </c:pt>
                <c:pt idx="165">
                  <c:v>21883</c:v>
                </c:pt>
                <c:pt idx="166">
                  <c:v>21897</c:v>
                </c:pt>
                <c:pt idx="167">
                  <c:v>21897</c:v>
                </c:pt>
                <c:pt idx="168">
                  <c:v>21954</c:v>
                </c:pt>
                <c:pt idx="169">
                  <c:v>22259.5</c:v>
                </c:pt>
                <c:pt idx="170">
                  <c:v>22259.5</c:v>
                </c:pt>
                <c:pt idx="171">
                  <c:v>22287</c:v>
                </c:pt>
                <c:pt idx="172">
                  <c:v>22287</c:v>
                </c:pt>
                <c:pt idx="173">
                  <c:v>22287</c:v>
                </c:pt>
                <c:pt idx="174">
                  <c:v>22312.5</c:v>
                </c:pt>
                <c:pt idx="175">
                  <c:v>22312.5</c:v>
                </c:pt>
                <c:pt idx="176">
                  <c:v>22312.5</c:v>
                </c:pt>
                <c:pt idx="177">
                  <c:v>22375</c:v>
                </c:pt>
                <c:pt idx="178">
                  <c:v>22418</c:v>
                </c:pt>
                <c:pt idx="179">
                  <c:v>22786</c:v>
                </c:pt>
                <c:pt idx="180">
                  <c:v>22786</c:v>
                </c:pt>
                <c:pt idx="181">
                  <c:v>22942</c:v>
                </c:pt>
                <c:pt idx="182">
                  <c:v>22947</c:v>
                </c:pt>
                <c:pt idx="183">
                  <c:v>22947</c:v>
                </c:pt>
                <c:pt idx="184">
                  <c:v>22959.5</c:v>
                </c:pt>
                <c:pt idx="185">
                  <c:v>22959.5</c:v>
                </c:pt>
                <c:pt idx="186">
                  <c:v>22986</c:v>
                </c:pt>
                <c:pt idx="187">
                  <c:v>22986</c:v>
                </c:pt>
                <c:pt idx="188">
                  <c:v>23322.5</c:v>
                </c:pt>
                <c:pt idx="189">
                  <c:v>23326.5</c:v>
                </c:pt>
                <c:pt idx="190">
                  <c:v>24318.5</c:v>
                </c:pt>
                <c:pt idx="191">
                  <c:v>24318.5</c:v>
                </c:pt>
                <c:pt idx="192">
                  <c:v>24318.5</c:v>
                </c:pt>
                <c:pt idx="193">
                  <c:v>24905</c:v>
                </c:pt>
                <c:pt idx="194">
                  <c:v>25376</c:v>
                </c:pt>
                <c:pt idx="195">
                  <c:v>25433</c:v>
                </c:pt>
                <c:pt idx="196">
                  <c:v>25897</c:v>
                </c:pt>
                <c:pt idx="197">
                  <c:v>25913.5</c:v>
                </c:pt>
                <c:pt idx="198">
                  <c:v>25945.5</c:v>
                </c:pt>
                <c:pt idx="199">
                  <c:v>25979</c:v>
                </c:pt>
                <c:pt idx="200">
                  <c:v>26408.5</c:v>
                </c:pt>
                <c:pt idx="201">
                  <c:v>26473</c:v>
                </c:pt>
                <c:pt idx="202">
                  <c:v>26844.5</c:v>
                </c:pt>
                <c:pt idx="203">
                  <c:v>26921</c:v>
                </c:pt>
                <c:pt idx="204">
                  <c:v>26939</c:v>
                </c:pt>
                <c:pt idx="205">
                  <c:v>26946</c:v>
                </c:pt>
                <c:pt idx="206">
                  <c:v>26964</c:v>
                </c:pt>
                <c:pt idx="207">
                  <c:v>27190</c:v>
                </c:pt>
                <c:pt idx="208">
                  <c:v>27390.5</c:v>
                </c:pt>
                <c:pt idx="209">
                  <c:v>27390.5</c:v>
                </c:pt>
                <c:pt idx="210">
                  <c:v>27435</c:v>
                </c:pt>
                <c:pt idx="211">
                  <c:v>27474</c:v>
                </c:pt>
                <c:pt idx="212">
                  <c:v>27860</c:v>
                </c:pt>
                <c:pt idx="213">
                  <c:v>27901.5</c:v>
                </c:pt>
                <c:pt idx="214">
                  <c:v>27963</c:v>
                </c:pt>
                <c:pt idx="215">
                  <c:v>27967.5</c:v>
                </c:pt>
                <c:pt idx="216">
                  <c:v>27994</c:v>
                </c:pt>
                <c:pt idx="217">
                  <c:v>28845</c:v>
                </c:pt>
                <c:pt idx="218">
                  <c:v>28853.5</c:v>
                </c:pt>
                <c:pt idx="219">
                  <c:v>28871.5</c:v>
                </c:pt>
                <c:pt idx="220">
                  <c:v>28891</c:v>
                </c:pt>
                <c:pt idx="221">
                  <c:v>28905</c:v>
                </c:pt>
                <c:pt idx="222">
                  <c:v>28926</c:v>
                </c:pt>
                <c:pt idx="223">
                  <c:v>28937</c:v>
                </c:pt>
                <c:pt idx="224">
                  <c:v>28944</c:v>
                </c:pt>
                <c:pt idx="225">
                  <c:v>28951</c:v>
                </c:pt>
                <c:pt idx="226">
                  <c:v>28958</c:v>
                </c:pt>
                <c:pt idx="227">
                  <c:v>29454</c:v>
                </c:pt>
                <c:pt idx="228">
                  <c:v>29865.5</c:v>
                </c:pt>
                <c:pt idx="229">
                  <c:v>30515.5</c:v>
                </c:pt>
                <c:pt idx="230">
                  <c:v>30521</c:v>
                </c:pt>
                <c:pt idx="231">
                  <c:v>30766.5</c:v>
                </c:pt>
                <c:pt idx="232">
                  <c:v>30968.5</c:v>
                </c:pt>
                <c:pt idx="233">
                  <c:v>31010</c:v>
                </c:pt>
                <c:pt idx="234">
                  <c:v>31436.5</c:v>
                </c:pt>
                <c:pt idx="235">
                  <c:v>31892</c:v>
                </c:pt>
                <c:pt idx="236">
                  <c:v>31893.5</c:v>
                </c:pt>
                <c:pt idx="237">
                  <c:v>31938</c:v>
                </c:pt>
                <c:pt idx="238">
                  <c:v>32072</c:v>
                </c:pt>
                <c:pt idx="239">
                  <c:v>32389.5</c:v>
                </c:pt>
                <c:pt idx="240">
                  <c:v>33025</c:v>
                </c:pt>
                <c:pt idx="241">
                  <c:v>33025</c:v>
                </c:pt>
                <c:pt idx="242">
                  <c:v>33408</c:v>
                </c:pt>
                <c:pt idx="243">
                  <c:v>33491.5</c:v>
                </c:pt>
                <c:pt idx="244">
                  <c:v>33596</c:v>
                </c:pt>
                <c:pt idx="245">
                  <c:v>33892</c:v>
                </c:pt>
                <c:pt idx="246">
                  <c:v>33918.5</c:v>
                </c:pt>
                <c:pt idx="247">
                  <c:v>33924</c:v>
                </c:pt>
                <c:pt idx="248">
                  <c:v>33938</c:v>
                </c:pt>
                <c:pt idx="249">
                  <c:v>33938</c:v>
                </c:pt>
                <c:pt idx="250">
                  <c:v>33938</c:v>
                </c:pt>
                <c:pt idx="251">
                  <c:v>33941.5</c:v>
                </c:pt>
                <c:pt idx="252">
                  <c:v>33892</c:v>
                </c:pt>
                <c:pt idx="253">
                  <c:v>33918.5</c:v>
                </c:pt>
                <c:pt idx="254">
                  <c:v>33924</c:v>
                </c:pt>
                <c:pt idx="255">
                  <c:v>33938</c:v>
                </c:pt>
                <c:pt idx="256">
                  <c:v>33943.5</c:v>
                </c:pt>
                <c:pt idx="257">
                  <c:v>35378</c:v>
                </c:pt>
                <c:pt idx="258">
                  <c:v>35456</c:v>
                </c:pt>
              </c:numCache>
            </c:numRef>
          </c:xVal>
          <c:yVal>
            <c:numRef>
              <c:f>Active!$I$21:$I$976</c:f>
              <c:numCache>
                <c:formatCode>General</c:formatCode>
                <c:ptCount val="956"/>
                <c:pt idx="0">
                  <c:v>1.800028000252496E-2</c:v>
                </c:pt>
                <c:pt idx="1">
                  <c:v>-0.17387931999837747</c:v>
                </c:pt>
                <c:pt idx="2">
                  <c:v>-2.8255599972908385E-3</c:v>
                </c:pt>
                <c:pt idx="3">
                  <c:v>5.0038720004522474E-2</c:v>
                </c:pt>
                <c:pt idx="4">
                  <c:v>1.7124120004154975E-2</c:v>
                </c:pt>
                <c:pt idx="5">
                  <c:v>1.1445340001955628E-2</c:v>
                </c:pt>
                <c:pt idx="6">
                  <c:v>1.69274400032009E-2</c:v>
                </c:pt>
                <c:pt idx="7">
                  <c:v>6.5254200017079711E-3</c:v>
                </c:pt>
                <c:pt idx="9">
                  <c:v>1.7690720003884053E-2</c:v>
                </c:pt>
                <c:pt idx="10">
                  <c:v>1.4446830002270872E-2</c:v>
                </c:pt>
                <c:pt idx="11">
                  <c:v>7.9015600022103172E-3</c:v>
                </c:pt>
                <c:pt idx="13">
                  <c:v>1.8212680002761772E-2</c:v>
                </c:pt>
                <c:pt idx="14">
                  <c:v>1.4637200005381601E-2</c:v>
                </c:pt>
                <c:pt idx="15">
                  <c:v>1.8071640002744971E-2</c:v>
                </c:pt>
                <c:pt idx="16">
                  <c:v>2.1724900001572678E-2</c:v>
                </c:pt>
                <c:pt idx="17">
                  <c:v>1.6302680003718706E-2</c:v>
                </c:pt>
                <c:pt idx="18">
                  <c:v>1.9653660001495155E-2</c:v>
                </c:pt>
                <c:pt idx="25">
                  <c:v>7.958919999509817E-3</c:v>
                </c:pt>
                <c:pt idx="27">
                  <c:v>5.4056799999671057E-3</c:v>
                </c:pt>
                <c:pt idx="32">
                  <c:v>1.9180800081812777E-3</c:v>
                </c:pt>
                <c:pt idx="38">
                  <c:v>-6.4094000117620453E-4</c:v>
                </c:pt>
                <c:pt idx="41">
                  <c:v>-4.7268799971789122E-3</c:v>
                </c:pt>
                <c:pt idx="47">
                  <c:v>4.7752899990882725E-3</c:v>
                </c:pt>
                <c:pt idx="55">
                  <c:v>-5.5561999761266634E-4</c:v>
                </c:pt>
                <c:pt idx="56">
                  <c:v>3.1273300046450458E-3</c:v>
                </c:pt>
                <c:pt idx="58">
                  <c:v>-1.1683939999784343E-2</c:v>
                </c:pt>
                <c:pt idx="66">
                  <c:v>-1.4667159994132817E-2</c:v>
                </c:pt>
                <c:pt idx="67">
                  <c:v>1.6593800028203987E-3</c:v>
                </c:pt>
                <c:pt idx="68">
                  <c:v>3.588000254239887E-5</c:v>
                </c:pt>
                <c:pt idx="70">
                  <c:v>-8.4063600006629713E-3</c:v>
                </c:pt>
                <c:pt idx="71">
                  <c:v>-8.7531000026501715E-3</c:v>
                </c:pt>
                <c:pt idx="74">
                  <c:v>-2.1070079994387925E-2</c:v>
                </c:pt>
                <c:pt idx="75">
                  <c:v>2.5279000037699006E-3</c:v>
                </c:pt>
                <c:pt idx="76">
                  <c:v>-8.4370199983823113E-3</c:v>
                </c:pt>
                <c:pt idx="77">
                  <c:v>-1.4885659998981282E-2</c:v>
                </c:pt>
                <c:pt idx="78">
                  <c:v>-1.3885659995139576E-2</c:v>
                </c:pt>
                <c:pt idx="79">
                  <c:v>2.0375320003950037E-2</c:v>
                </c:pt>
                <c:pt idx="92">
                  <c:v>-7.4953599978471175E-3</c:v>
                </c:pt>
                <c:pt idx="95">
                  <c:v>1.7087380001612473E-2</c:v>
                </c:pt>
                <c:pt idx="96">
                  <c:v>1.6205469997657929E-2</c:v>
                </c:pt>
                <c:pt idx="97">
                  <c:v>3.7154800011194311E-3</c:v>
                </c:pt>
                <c:pt idx="99">
                  <c:v>3.5539179996703751E-2</c:v>
                </c:pt>
                <c:pt idx="100">
                  <c:v>5.1657269999850541E-2</c:v>
                </c:pt>
                <c:pt idx="101">
                  <c:v>3.4684800048125908E-3</c:v>
                </c:pt>
                <c:pt idx="102">
                  <c:v>-4.782297999918228E-2</c:v>
                </c:pt>
                <c:pt idx="103">
                  <c:v>3.0775000006542541E-2</c:v>
                </c:pt>
                <c:pt idx="104">
                  <c:v>3.0775000006542541E-2</c:v>
                </c:pt>
                <c:pt idx="105">
                  <c:v>2.9795019996527117E-2</c:v>
                </c:pt>
                <c:pt idx="106">
                  <c:v>2.9795019996527117E-2</c:v>
                </c:pt>
                <c:pt idx="108">
                  <c:v>4.9352779999026097E-2</c:v>
                </c:pt>
                <c:pt idx="109">
                  <c:v>3.8724780002667103E-2</c:v>
                </c:pt>
                <c:pt idx="112">
                  <c:v>1.3678960007382557E-2</c:v>
                </c:pt>
                <c:pt idx="115">
                  <c:v>3.9289250002184417E-2</c:v>
                </c:pt>
                <c:pt idx="116">
                  <c:v>4.2289249999157619E-2</c:v>
                </c:pt>
                <c:pt idx="117">
                  <c:v>3.6412300003576092E-2</c:v>
                </c:pt>
                <c:pt idx="118">
                  <c:v>3.9181079999252688E-2</c:v>
                </c:pt>
                <c:pt idx="121">
                  <c:v>4.0336819998628926E-2</c:v>
                </c:pt>
                <c:pt idx="122">
                  <c:v>4.0836820000549778E-2</c:v>
                </c:pt>
                <c:pt idx="123">
                  <c:v>4.1836820004391484E-2</c:v>
                </c:pt>
                <c:pt idx="126">
                  <c:v>2.6547840003331657E-2</c:v>
                </c:pt>
                <c:pt idx="127">
                  <c:v>3.5784020001301542E-2</c:v>
                </c:pt>
                <c:pt idx="129">
                  <c:v>4.5155560001148842E-2</c:v>
                </c:pt>
                <c:pt idx="138">
                  <c:v>4.5507260001613759E-2</c:v>
                </c:pt>
                <c:pt idx="140">
                  <c:v>5.6836370000382885E-2</c:v>
                </c:pt>
                <c:pt idx="141">
                  <c:v>5.7095140000456013E-2</c:v>
                </c:pt>
                <c:pt idx="142">
                  <c:v>4.4850879996374715E-2</c:v>
                </c:pt>
                <c:pt idx="145">
                  <c:v>4.986613000073703E-2</c:v>
                </c:pt>
                <c:pt idx="150">
                  <c:v>6.074290000833571E-2</c:v>
                </c:pt>
                <c:pt idx="154">
                  <c:v>6.5154479998454917E-2</c:v>
                </c:pt>
                <c:pt idx="165">
                  <c:v>6.3726940003107302E-2</c:v>
                </c:pt>
                <c:pt idx="168">
                  <c:v>5.1495719999365974E-2</c:v>
                </c:pt>
                <c:pt idx="177">
                  <c:v>5.8927500002027955E-2</c:v>
                </c:pt>
                <c:pt idx="178">
                  <c:v>3.2083240002975799E-2</c:v>
                </c:pt>
                <c:pt idx="195">
                  <c:v>6.4165939998929389E-2</c:v>
                </c:pt>
                <c:pt idx="243">
                  <c:v>6.2422470000456087E-2</c:v>
                </c:pt>
                <c:pt idx="244">
                  <c:v>6.7103280001902021E-2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26A-4E1A-AED1-70FCA4AF2BE0}"/>
            </c:ext>
          </c:extLst>
        </c:ser>
        <c:ser>
          <c:idx val="3"/>
          <c:order val="2"/>
          <c:tx>
            <c:strRef>
              <c:f>Active!$J$20</c:f>
              <c:strCache>
                <c:ptCount val="1"/>
                <c:pt idx="0">
                  <c:v>PE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Active!$D$21:$D$43</c:f>
                <c:numCache>
                  <c:formatCode>General</c:formatCode>
                  <c:ptCount val="2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</c:numCache>
              </c:numRef>
            </c:plus>
            <c:minus>
              <c:numRef>
                <c:f>Active!$D$21:$D$43</c:f>
                <c:numCache>
                  <c:formatCode>General</c:formatCode>
                  <c:ptCount val="2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Active!$F$21:$F$976</c:f>
              <c:numCache>
                <c:formatCode>General</c:formatCode>
                <c:ptCount val="956"/>
                <c:pt idx="0">
                  <c:v>-24754</c:v>
                </c:pt>
                <c:pt idx="1">
                  <c:v>-18974</c:v>
                </c:pt>
                <c:pt idx="2">
                  <c:v>-11742</c:v>
                </c:pt>
                <c:pt idx="3">
                  <c:v>-11696</c:v>
                </c:pt>
                <c:pt idx="4">
                  <c:v>-11666</c:v>
                </c:pt>
                <c:pt idx="5">
                  <c:v>-11237</c:v>
                </c:pt>
                <c:pt idx="6">
                  <c:v>-10892</c:v>
                </c:pt>
                <c:pt idx="7">
                  <c:v>-10881</c:v>
                </c:pt>
                <c:pt idx="8">
                  <c:v>-10339</c:v>
                </c:pt>
                <c:pt idx="9">
                  <c:v>-10296</c:v>
                </c:pt>
                <c:pt idx="10">
                  <c:v>-10106.5</c:v>
                </c:pt>
                <c:pt idx="11">
                  <c:v>-10058</c:v>
                </c:pt>
                <c:pt idx="12">
                  <c:v>-9715</c:v>
                </c:pt>
                <c:pt idx="13">
                  <c:v>-9574</c:v>
                </c:pt>
                <c:pt idx="14">
                  <c:v>-9460</c:v>
                </c:pt>
                <c:pt idx="15">
                  <c:v>-9202</c:v>
                </c:pt>
                <c:pt idx="16">
                  <c:v>-9195</c:v>
                </c:pt>
                <c:pt idx="17">
                  <c:v>-9074</c:v>
                </c:pt>
                <c:pt idx="18">
                  <c:v>-8213</c:v>
                </c:pt>
                <c:pt idx="19">
                  <c:v>-7707</c:v>
                </c:pt>
                <c:pt idx="20">
                  <c:v>-7679</c:v>
                </c:pt>
                <c:pt idx="21">
                  <c:v>-7151</c:v>
                </c:pt>
                <c:pt idx="22">
                  <c:v>-7137</c:v>
                </c:pt>
                <c:pt idx="23">
                  <c:v>-7115</c:v>
                </c:pt>
                <c:pt idx="24">
                  <c:v>-7094</c:v>
                </c:pt>
                <c:pt idx="25">
                  <c:v>-6806</c:v>
                </c:pt>
                <c:pt idx="26">
                  <c:v>-1141</c:v>
                </c:pt>
                <c:pt idx="27">
                  <c:v>-724</c:v>
                </c:pt>
                <c:pt idx="28">
                  <c:v>-622</c:v>
                </c:pt>
                <c:pt idx="29">
                  <c:v>-622</c:v>
                </c:pt>
                <c:pt idx="30">
                  <c:v>-604</c:v>
                </c:pt>
                <c:pt idx="31">
                  <c:v>-604</c:v>
                </c:pt>
                <c:pt idx="32">
                  <c:v>-544</c:v>
                </c:pt>
                <c:pt idx="33">
                  <c:v>-96</c:v>
                </c:pt>
                <c:pt idx="34">
                  <c:v>0</c:v>
                </c:pt>
                <c:pt idx="35">
                  <c:v>0</c:v>
                </c:pt>
                <c:pt idx="36">
                  <c:v>528</c:v>
                </c:pt>
                <c:pt idx="37">
                  <c:v>528</c:v>
                </c:pt>
                <c:pt idx="38">
                  <c:v>817</c:v>
                </c:pt>
                <c:pt idx="39">
                  <c:v>942</c:v>
                </c:pt>
                <c:pt idx="40">
                  <c:v>942</c:v>
                </c:pt>
                <c:pt idx="41">
                  <c:v>1384</c:v>
                </c:pt>
                <c:pt idx="42">
                  <c:v>3973.5</c:v>
                </c:pt>
                <c:pt idx="43">
                  <c:v>4425</c:v>
                </c:pt>
                <c:pt idx="44">
                  <c:v>4425</c:v>
                </c:pt>
                <c:pt idx="45">
                  <c:v>4482</c:v>
                </c:pt>
                <c:pt idx="46">
                  <c:v>4482</c:v>
                </c:pt>
                <c:pt idx="47">
                  <c:v>4540.5</c:v>
                </c:pt>
                <c:pt idx="48">
                  <c:v>5506</c:v>
                </c:pt>
                <c:pt idx="49">
                  <c:v>5513</c:v>
                </c:pt>
                <c:pt idx="50">
                  <c:v>5514.5</c:v>
                </c:pt>
                <c:pt idx="51">
                  <c:v>5545</c:v>
                </c:pt>
                <c:pt idx="52">
                  <c:v>6008</c:v>
                </c:pt>
                <c:pt idx="53">
                  <c:v>6033</c:v>
                </c:pt>
                <c:pt idx="54">
                  <c:v>6044</c:v>
                </c:pt>
                <c:pt idx="55">
                  <c:v>6491</c:v>
                </c:pt>
                <c:pt idx="56">
                  <c:v>7104</c:v>
                </c:pt>
                <c:pt idx="57">
                  <c:v>8118.5</c:v>
                </c:pt>
                <c:pt idx="58">
                  <c:v>9467</c:v>
                </c:pt>
                <c:pt idx="59">
                  <c:v>10602.5</c:v>
                </c:pt>
                <c:pt idx="60">
                  <c:v>10606.5</c:v>
                </c:pt>
                <c:pt idx="61">
                  <c:v>10679</c:v>
                </c:pt>
                <c:pt idx="62">
                  <c:v>10697</c:v>
                </c:pt>
                <c:pt idx="63">
                  <c:v>11097</c:v>
                </c:pt>
                <c:pt idx="64">
                  <c:v>11536</c:v>
                </c:pt>
                <c:pt idx="65">
                  <c:v>12238</c:v>
                </c:pt>
                <c:pt idx="66">
                  <c:v>13138</c:v>
                </c:pt>
                <c:pt idx="67">
                  <c:v>13241</c:v>
                </c:pt>
                <c:pt idx="68">
                  <c:v>13666</c:v>
                </c:pt>
                <c:pt idx="69">
                  <c:v>13680</c:v>
                </c:pt>
                <c:pt idx="70">
                  <c:v>13698</c:v>
                </c:pt>
                <c:pt idx="71">
                  <c:v>13705</c:v>
                </c:pt>
                <c:pt idx="72">
                  <c:v>13744.5</c:v>
                </c:pt>
                <c:pt idx="73">
                  <c:v>13782</c:v>
                </c:pt>
                <c:pt idx="74">
                  <c:v>14144</c:v>
                </c:pt>
                <c:pt idx="75">
                  <c:v>14155</c:v>
                </c:pt>
                <c:pt idx="76">
                  <c:v>14261</c:v>
                </c:pt>
                <c:pt idx="77">
                  <c:v>15813</c:v>
                </c:pt>
                <c:pt idx="78">
                  <c:v>15813</c:v>
                </c:pt>
                <c:pt idx="79">
                  <c:v>16174</c:v>
                </c:pt>
                <c:pt idx="80">
                  <c:v>16629.5</c:v>
                </c:pt>
                <c:pt idx="81">
                  <c:v>16640.5</c:v>
                </c:pt>
                <c:pt idx="82">
                  <c:v>16752</c:v>
                </c:pt>
                <c:pt idx="83">
                  <c:v>16777</c:v>
                </c:pt>
                <c:pt idx="84">
                  <c:v>16777</c:v>
                </c:pt>
                <c:pt idx="85">
                  <c:v>16791</c:v>
                </c:pt>
                <c:pt idx="86">
                  <c:v>17184</c:v>
                </c:pt>
                <c:pt idx="87">
                  <c:v>17269</c:v>
                </c:pt>
                <c:pt idx="88">
                  <c:v>17271.5</c:v>
                </c:pt>
                <c:pt idx="89">
                  <c:v>17273</c:v>
                </c:pt>
                <c:pt idx="90">
                  <c:v>17274.5</c:v>
                </c:pt>
                <c:pt idx="91">
                  <c:v>17305</c:v>
                </c:pt>
                <c:pt idx="92">
                  <c:v>17648</c:v>
                </c:pt>
                <c:pt idx="93">
                  <c:v>17798.5</c:v>
                </c:pt>
                <c:pt idx="94">
                  <c:v>17808</c:v>
                </c:pt>
                <c:pt idx="95">
                  <c:v>17841</c:v>
                </c:pt>
                <c:pt idx="96">
                  <c:v>17841.5</c:v>
                </c:pt>
                <c:pt idx="97">
                  <c:v>17886</c:v>
                </c:pt>
                <c:pt idx="98">
                  <c:v>18329</c:v>
                </c:pt>
                <c:pt idx="99">
                  <c:v>18351</c:v>
                </c:pt>
                <c:pt idx="100">
                  <c:v>18351.5</c:v>
                </c:pt>
                <c:pt idx="101">
                  <c:v>18732</c:v>
                </c:pt>
                <c:pt idx="102">
                  <c:v>18736</c:v>
                </c:pt>
                <c:pt idx="103">
                  <c:v>18739</c:v>
                </c:pt>
                <c:pt idx="104">
                  <c:v>18750</c:v>
                </c:pt>
                <c:pt idx="105">
                  <c:v>18782</c:v>
                </c:pt>
                <c:pt idx="106">
                  <c:v>18839</c:v>
                </c:pt>
                <c:pt idx="107">
                  <c:v>18864</c:v>
                </c:pt>
                <c:pt idx="108">
                  <c:v>18870.5</c:v>
                </c:pt>
                <c:pt idx="109">
                  <c:v>18871</c:v>
                </c:pt>
                <c:pt idx="110">
                  <c:v>19271</c:v>
                </c:pt>
                <c:pt idx="111">
                  <c:v>19326.5</c:v>
                </c:pt>
                <c:pt idx="112">
                  <c:v>19372</c:v>
                </c:pt>
                <c:pt idx="113">
                  <c:v>19625</c:v>
                </c:pt>
                <c:pt idx="114">
                  <c:v>19625</c:v>
                </c:pt>
                <c:pt idx="115">
                  <c:v>19662.5</c:v>
                </c:pt>
                <c:pt idx="116">
                  <c:v>19662.5</c:v>
                </c:pt>
                <c:pt idx="117">
                  <c:v>19735</c:v>
                </c:pt>
                <c:pt idx="118">
                  <c:v>19806</c:v>
                </c:pt>
                <c:pt idx="119">
                  <c:v>19847.5</c:v>
                </c:pt>
                <c:pt idx="120">
                  <c:v>19849</c:v>
                </c:pt>
                <c:pt idx="121">
                  <c:v>19849</c:v>
                </c:pt>
                <c:pt idx="122">
                  <c:v>19849</c:v>
                </c:pt>
                <c:pt idx="123">
                  <c:v>19849</c:v>
                </c:pt>
                <c:pt idx="124">
                  <c:v>19853</c:v>
                </c:pt>
                <c:pt idx="125">
                  <c:v>19873</c:v>
                </c:pt>
                <c:pt idx="126">
                  <c:v>19888</c:v>
                </c:pt>
                <c:pt idx="127">
                  <c:v>19889</c:v>
                </c:pt>
                <c:pt idx="128">
                  <c:v>20228</c:v>
                </c:pt>
                <c:pt idx="129">
                  <c:v>20242</c:v>
                </c:pt>
                <c:pt idx="130">
                  <c:v>20243.5</c:v>
                </c:pt>
                <c:pt idx="131">
                  <c:v>20243.5</c:v>
                </c:pt>
                <c:pt idx="132">
                  <c:v>20263</c:v>
                </c:pt>
                <c:pt idx="133">
                  <c:v>20264.5</c:v>
                </c:pt>
                <c:pt idx="134">
                  <c:v>20270</c:v>
                </c:pt>
                <c:pt idx="135">
                  <c:v>20277</c:v>
                </c:pt>
                <c:pt idx="136">
                  <c:v>20277</c:v>
                </c:pt>
                <c:pt idx="137">
                  <c:v>20293.5</c:v>
                </c:pt>
                <c:pt idx="138">
                  <c:v>20307</c:v>
                </c:pt>
                <c:pt idx="139">
                  <c:v>20332.5</c:v>
                </c:pt>
                <c:pt idx="140">
                  <c:v>20346.5</c:v>
                </c:pt>
                <c:pt idx="141">
                  <c:v>20373</c:v>
                </c:pt>
                <c:pt idx="142">
                  <c:v>20373</c:v>
                </c:pt>
                <c:pt idx="143">
                  <c:v>20416</c:v>
                </c:pt>
                <c:pt idx="144">
                  <c:v>20772</c:v>
                </c:pt>
                <c:pt idx="145">
                  <c:v>20778.5</c:v>
                </c:pt>
                <c:pt idx="146">
                  <c:v>20778.5</c:v>
                </c:pt>
                <c:pt idx="147">
                  <c:v>20795</c:v>
                </c:pt>
                <c:pt idx="148">
                  <c:v>20795</c:v>
                </c:pt>
                <c:pt idx="149">
                  <c:v>20804</c:v>
                </c:pt>
                <c:pt idx="150">
                  <c:v>20905</c:v>
                </c:pt>
                <c:pt idx="151">
                  <c:v>21329</c:v>
                </c:pt>
                <c:pt idx="152">
                  <c:v>21364</c:v>
                </c:pt>
                <c:pt idx="153">
                  <c:v>21368</c:v>
                </c:pt>
                <c:pt idx="154">
                  <c:v>21436</c:v>
                </c:pt>
                <c:pt idx="155">
                  <c:v>21646.5</c:v>
                </c:pt>
                <c:pt idx="156">
                  <c:v>21769</c:v>
                </c:pt>
                <c:pt idx="157">
                  <c:v>21769</c:v>
                </c:pt>
                <c:pt idx="158">
                  <c:v>21770.5</c:v>
                </c:pt>
                <c:pt idx="159">
                  <c:v>21770.5</c:v>
                </c:pt>
                <c:pt idx="160">
                  <c:v>21838.5</c:v>
                </c:pt>
                <c:pt idx="161">
                  <c:v>21838.5</c:v>
                </c:pt>
                <c:pt idx="162">
                  <c:v>21838.5</c:v>
                </c:pt>
                <c:pt idx="163">
                  <c:v>21863.5</c:v>
                </c:pt>
                <c:pt idx="164">
                  <c:v>21863.5</c:v>
                </c:pt>
                <c:pt idx="165">
                  <c:v>21883</c:v>
                </c:pt>
                <c:pt idx="166">
                  <c:v>21897</c:v>
                </c:pt>
                <c:pt idx="167">
                  <c:v>21897</c:v>
                </c:pt>
                <c:pt idx="168">
                  <c:v>21954</c:v>
                </c:pt>
                <c:pt idx="169">
                  <c:v>22259.5</c:v>
                </c:pt>
                <c:pt idx="170">
                  <c:v>22259.5</c:v>
                </c:pt>
                <c:pt idx="171">
                  <c:v>22287</c:v>
                </c:pt>
                <c:pt idx="172">
                  <c:v>22287</c:v>
                </c:pt>
                <c:pt idx="173">
                  <c:v>22287</c:v>
                </c:pt>
                <c:pt idx="174">
                  <c:v>22312.5</c:v>
                </c:pt>
                <c:pt idx="175">
                  <c:v>22312.5</c:v>
                </c:pt>
                <c:pt idx="176">
                  <c:v>22312.5</c:v>
                </c:pt>
                <c:pt idx="177">
                  <c:v>22375</c:v>
                </c:pt>
                <c:pt idx="178">
                  <c:v>22418</c:v>
                </c:pt>
                <c:pt idx="179">
                  <c:v>22786</c:v>
                </c:pt>
                <c:pt idx="180">
                  <c:v>22786</c:v>
                </c:pt>
                <c:pt idx="181">
                  <c:v>22942</c:v>
                </c:pt>
                <c:pt idx="182">
                  <c:v>22947</c:v>
                </c:pt>
                <c:pt idx="183">
                  <c:v>22947</c:v>
                </c:pt>
                <c:pt idx="184">
                  <c:v>22959.5</c:v>
                </c:pt>
                <c:pt idx="185">
                  <c:v>22959.5</c:v>
                </c:pt>
                <c:pt idx="186">
                  <c:v>22986</c:v>
                </c:pt>
                <c:pt idx="187">
                  <c:v>22986</c:v>
                </c:pt>
                <c:pt idx="188">
                  <c:v>23322.5</c:v>
                </c:pt>
                <c:pt idx="189">
                  <c:v>23326.5</c:v>
                </c:pt>
                <c:pt idx="190">
                  <c:v>24318.5</c:v>
                </c:pt>
                <c:pt idx="191">
                  <c:v>24318.5</c:v>
                </c:pt>
                <c:pt idx="192">
                  <c:v>24318.5</c:v>
                </c:pt>
                <c:pt idx="193">
                  <c:v>24905</c:v>
                </c:pt>
                <c:pt idx="194">
                  <c:v>25376</c:v>
                </c:pt>
                <c:pt idx="195">
                  <c:v>25433</c:v>
                </c:pt>
                <c:pt idx="196">
                  <c:v>25897</c:v>
                </c:pt>
                <c:pt idx="197">
                  <c:v>25913.5</c:v>
                </c:pt>
                <c:pt idx="198">
                  <c:v>25945.5</c:v>
                </c:pt>
                <c:pt idx="199">
                  <c:v>25979</c:v>
                </c:pt>
                <c:pt idx="200">
                  <c:v>26408.5</c:v>
                </c:pt>
                <c:pt idx="201">
                  <c:v>26473</c:v>
                </c:pt>
                <c:pt idx="202">
                  <c:v>26844.5</c:v>
                </c:pt>
                <c:pt idx="203">
                  <c:v>26921</c:v>
                </c:pt>
                <c:pt idx="204">
                  <c:v>26939</c:v>
                </c:pt>
                <c:pt idx="205">
                  <c:v>26946</c:v>
                </c:pt>
                <c:pt idx="206">
                  <c:v>26964</c:v>
                </c:pt>
                <c:pt idx="207">
                  <c:v>27190</c:v>
                </c:pt>
                <c:pt idx="208">
                  <c:v>27390.5</c:v>
                </c:pt>
                <c:pt idx="209">
                  <c:v>27390.5</c:v>
                </c:pt>
                <c:pt idx="210">
                  <c:v>27435</c:v>
                </c:pt>
                <c:pt idx="211">
                  <c:v>27474</c:v>
                </c:pt>
                <c:pt idx="212">
                  <c:v>27860</c:v>
                </c:pt>
                <c:pt idx="213">
                  <c:v>27901.5</c:v>
                </c:pt>
                <c:pt idx="214">
                  <c:v>27963</c:v>
                </c:pt>
                <c:pt idx="215">
                  <c:v>27967.5</c:v>
                </c:pt>
                <c:pt idx="216">
                  <c:v>27994</c:v>
                </c:pt>
                <c:pt idx="217">
                  <c:v>28845</c:v>
                </c:pt>
                <c:pt idx="218">
                  <c:v>28853.5</c:v>
                </c:pt>
                <c:pt idx="219">
                  <c:v>28871.5</c:v>
                </c:pt>
                <c:pt idx="220">
                  <c:v>28891</c:v>
                </c:pt>
                <c:pt idx="221">
                  <c:v>28905</c:v>
                </c:pt>
                <c:pt idx="222">
                  <c:v>28926</c:v>
                </c:pt>
                <c:pt idx="223">
                  <c:v>28937</c:v>
                </c:pt>
                <c:pt idx="224">
                  <c:v>28944</c:v>
                </c:pt>
                <c:pt idx="225">
                  <c:v>28951</c:v>
                </c:pt>
                <c:pt idx="226">
                  <c:v>28958</c:v>
                </c:pt>
                <c:pt idx="227">
                  <c:v>29454</c:v>
                </c:pt>
                <c:pt idx="228">
                  <c:v>29865.5</c:v>
                </c:pt>
                <c:pt idx="229">
                  <c:v>30515.5</c:v>
                </c:pt>
                <c:pt idx="230">
                  <c:v>30521</c:v>
                </c:pt>
                <c:pt idx="231">
                  <c:v>30766.5</c:v>
                </c:pt>
                <c:pt idx="232">
                  <c:v>30968.5</c:v>
                </c:pt>
                <c:pt idx="233">
                  <c:v>31010</c:v>
                </c:pt>
                <c:pt idx="234">
                  <c:v>31436.5</c:v>
                </c:pt>
                <c:pt idx="235">
                  <c:v>31892</c:v>
                </c:pt>
                <c:pt idx="236">
                  <c:v>31893.5</c:v>
                </c:pt>
                <c:pt idx="237">
                  <c:v>31938</c:v>
                </c:pt>
                <c:pt idx="238">
                  <c:v>32072</c:v>
                </c:pt>
                <c:pt idx="239">
                  <c:v>32389.5</c:v>
                </c:pt>
                <c:pt idx="240">
                  <c:v>33025</c:v>
                </c:pt>
                <c:pt idx="241">
                  <c:v>33025</c:v>
                </c:pt>
                <c:pt idx="242">
                  <c:v>33408</c:v>
                </c:pt>
                <c:pt idx="243">
                  <c:v>33491.5</c:v>
                </c:pt>
                <c:pt idx="244">
                  <c:v>33596</c:v>
                </c:pt>
                <c:pt idx="245">
                  <c:v>33892</c:v>
                </c:pt>
                <c:pt idx="246">
                  <c:v>33918.5</c:v>
                </c:pt>
                <c:pt idx="247">
                  <c:v>33924</c:v>
                </c:pt>
                <c:pt idx="248">
                  <c:v>33938</c:v>
                </c:pt>
                <c:pt idx="249">
                  <c:v>33938</c:v>
                </c:pt>
                <c:pt idx="250">
                  <c:v>33938</c:v>
                </c:pt>
                <c:pt idx="251">
                  <c:v>33941.5</c:v>
                </c:pt>
                <c:pt idx="252">
                  <c:v>33892</c:v>
                </c:pt>
                <c:pt idx="253">
                  <c:v>33918.5</c:v>
                </c:pt>
                <c:pt idx="254">
                  <c:v>33924</c:v>
                </c:pt>
                <c:pt idx="255">
                  <c:v>33938</c:v>
                </c:pt>
                <c:pt idx="256">
                  <c:v>33943.5</c:v>
                </c:pt>
                <c:pt idx="257">
                  <c:v>35378</c:v>
                </c:pt>
                <c:pt idx="258">
                  <c:v>35456</c:v>
                </c:pt>
              </c:numCache>
            </c:numRef>
          </c:xVal>
          <c:yVal>
            <c:numRef>
              <c:f>Active!$J$21:$J$976</c:f>
              <c:numCache>
                <c:formatCode>General</c:formatCode>
                <c:ptCount val="956"/>
                <c:pt idx="26">
                  <c:v>2.1186200028751045E-3</c:v>
                </c:pt>
                <c:pt idx="28">
                  <c:v>3.9603999903192744E-4</c:v>
                </c:pt>
                <c:pt idx="29">
                  <c:v>7.9604000347899273E-4</c:v>
                </c:pt>
                <c:pt idx="30">
                  <c:v>2.0472799951676279E-3</c:v>
                </c:pt>
                <c:pt idx="31">
                  <c:v>2.2472799973911606E-3</c:v>
                </c:pt>
                <c:pt idx="35">
                  <c:v>4.0000000444706529E-4</c:v>
                </c:pt>
                <c:pt idx="36">
                  <c:v>7.0304000109899789E-4</c:v>
                </c:pt>
                <c:pt idx="37">
                  <c:v>7.3303999670315534E-4</c:v>
                </c:pt>
                <c:pt idx="39">
                  <c:v>6.8155999906593934E-4</c:v>
                </c:pt>
                <c:pt idx="40">
                  <c:v>7.0155999856069684E-4</c:v>
                </c:pt>
                <c:pt idx="42">
                  <c:v>1.8612300045788288E-3</c:v>
                </c:pt>
                <c:pt idx="43">
                  <c:v>-1.3035000010859221E-3</c:v>
                </c:pt>
                <c:pt idx="44">
                  <c:v>1.0964999964926392E-3</c:v>
                </c:pt>
                <c:pt idx="45">
                  <c:v>-4.612400007317774E-4</c:v>
                </c:pt>
                <c:pt idx="46">
                  <c:v>-4.412400012370199E-4</c:v>
                </c:pt>
                <c:pt idx="48">
                  <c:v>8.070799958659336E-4</c:v>
                </c:pt>
                <c:pt idx="49">
                  <c:v>1.6034000145737082E-4</c:v>
                </c:pt>
                <c:pt idx="50">
                  <c:v>1.8146100046578795E-3</c:v>
                </c:pt>
                <c:pt idx="51">
                  <c:v>-3.8189999759197235E-4</c:v>
                </c:pt>
                <c:pt idx="52">
                  <c:v>6.6943999991053715E-4</c:v>
                </c:pt>
                <c:pt idx="53">
                  <c:v>2.4739400032558478E-3</c:v>
                </c:pt>
                <c:pt idx="54">
                  <c:v>-2.8280799961066805E-3</c:v>
                </c:pt>
                <c:pt idx="57">
                  <c:v>3.1273300046450458E-3</c:v>
                </c:pt>
                <c:pt idx="59">
                  <c:v>1.0098450002260506E-2</c:v>
                </c:pt>
                <c:pt idx="60">
                  <c:v>7.9431700069108047E-3</c:v>
                </c:pt>
                <c:pt idx="61">
                  <c:v>4.9662200035527349E-3</c:v>
                </c:pt>
                <c:pt idx="62">
                  <c:v>6.3174599999911152E-3</c:v>
                </c:pt>
                <c:pt idx="63">
                  <c:v>3.1894600033410825E-3</c:v>
                </c:pt>
                <c:pt idx="64">
                  <c:v>5.9724800084950402E-3</c:v>
                </c:pt>
                <c:pt idx="65">
                  <c:v>8.8708399998722598E-3</c:v>
                </c:pt>
                <c:pt idx="69">
                  <c:v>-5.6575999988126568E-3</c:v>
                </c:pt>
                <c:pt idx="72">
                  <c:v>1.2076010003511328E-2</c:v>
                </c:pt>
                <c:pt idx="73">
                  <c:v>1.3032760005444288E-2</c:v>
                </c:pt>
                <c:pt idx="80">
                  <c:v>2.4555310003052E-2</c:v>
                </c:pt>
                <c:pt idx="81">
                  <c:v>2.1553289996518288E-2</c:v>
                </c:pt>
                <c:pt idx="82">
                  <c:v>2.3087360001227353E-2</c:v>
                </c:pt>
                <c:pt idx="83">
                  <c:v>2.3591860001033638E-2</c:v>
                </c:pt>
                <c:pt idx="84">
                  <c:v>2.4291859997902066E-2</c:v>
                </c:pt>
                <c:pt idx="85">
                  <c:v>2.309837999928277E-2</c:v>
                </c:pt>
                <c:pt idx="86">
                  <c:v>2.0417120002093725E-2</c:v>
                </c:pt>
                <c:pt idx="87">
                  <c:v>2.0192420000967104E-2</c:v>
                </c:pt>
                <c:pt idx="88">
                  <c:v>1.5582870000798721E-2</c:v>
                </c:pt>
                <c:pt idx="89">
                  <c:v>1.9637140001577791E-2</c:v>
                </c:pt>
                <c:pt idx="90">
                  <c:v>1.0791410000820179E-2</c:v>
                </c:pt>
                <c:pt idx="91">
                  <c:v>2.4794899996777531E-2</c:v>
                </c:pt>
                <c:pt idx="93">
                  <c:v>2.3149729997385293E-2</c:v>
                </c:pt>
                <c:pt idx="94">
                  <c:v>2.9393439996056259E-2</c:v>
                </c:pt>
                <c:pt idx="98">
                  <c:v>3.3243220001168083E-2</c:v>
                </c:pt>
                <c:pt idx="107">
                  <c:v>3.7499520003621001E-2</c:v>
                </c:pt>
                <c:pt idx="110">
                  <c:v>3.8724780002667103E-2</c:v>
                </c:pt>
                <c:pt idx="111">
                  <c:v>4.3332770001143217E-2</c:v>
                </c:pt>
                <c:pt idx="113">
                  <c:v>3.9532499999040738E-2</c:v>
                </c:pt>
                <c:pt idx="114">
                  <c:v>4.1132499995001126E-2</c:v>
                </c:pt>
                <c:pt idx="119">
                  <c:v>4.9482549999083858E-2</c:v>
                </c:pt>
                <c:pt idx="120">
                  <c:v>3.983682000398403E-2</c:v>
                </c:pt>
                <c:pt idx="124">
                  <c:v>9.8181540000950918E-2</c:v>
                </c:pt>
                <c:pt idx="125">
                  <c:v>4.1705139999976382E-2</c:v>
                </c:pt>
                <c:pt idx="128">
                  <c:v>4.8549040002399124E-2</c:v>
                </c:pt>
                <c:pt idx="130">
                  <c:v>4.4609830001718365E-2</c:v>
                </c:pt>
                <c:pt idx="131">
                  <c:v>4.7409830003743991E-2</c:v>
                </c:pt>
                <c:pt idx="132">
                  <c:v>4.3815340002765879E-2</c:v>
                </c:pt>
                <c:pt idx="133">
                  <c:v>4.3469610005558934E-2</c:v>
                </c:pt>
                <c:pt idx="134">
                  <c:v>4.3068600003607571E-2</c:v>
                </c:pt>
                <c:pt idx="135">
                  <c:v>4.2621859996870626E-2</c:v>
                </c:pt>
                <c:pt idx="136">
                  <c:v>4.4721859994751867E-2</c:v>
                </c:pt>
                <c:pt idx="137">
                  <c:v>4.3118829999002628E-2</c:v>
                </c:pt>
                <c:pt idx="139">
                  <c:v>4.3829849993926473E-2</c:v>
                </c:pt>
                <c:pt idx="143">
                  <c:v>4.4850879996374715E-2</c:v>
                </c:pt>
                <c:pt idx="144">
                  <c:v>4.8230959997454192E-2</c:v>
                </c:pt>
                <c:pt idx="146">
                  <c:v>5.2166130000841804E-2</c:v>
                </c:pt>
                <c:pt idx="147">
                  <c:v>3.0263099994044751E-2</c:v>
                </c:pt>
                <c:pt idx="148">
                  <c:v>3.0463099996268284E-2</c:v>
                </c:pt>
                <c:pt idx="149">
                  <c:v>4.7588720000931062E-2</c:v>
                </c:pt>
                <c:pt idx="151">
                  <c:v>5.4883219992916565E-2</c:v>
                </c:pt>
                <c:pt idx="152">
                  <c:v>5.0649519995204173E-2</c:v>
                </c:pt>
                <c:pt idx="153">
                  <c:v>4.8094240002683364E-2</c:v>
                </c:pt>
                <c:pt idx="155">
                  <c:v>5.1770370002486743E-2</c:v>
                </c:pt>
                <c:pt idx="156">
                  <c:v>5.2302420001069549E-2</c:v>
                </c:pt>
                <c:pt idx="157">
                  <c:v>5.2702419998240657E-2</c:v>
                </c:pt>
                <c:pt idx="158">
                  <c:v>5.2456690005783457E-2</c:v>
                </c:pt>
                <c:pt idx="159">
                  <c:v>5.3756690002046525E-2</c:v>
                </c:pt>
                <c:pt idx="160">
                  <c:v>5.4476930003147572E-2</c:v>
                </c:pt>
                <c:pt idx="161">
                  <c:v>5.4516930002137087E-2</c:v>
                </c:pt>
                <c:pt idx="162">
                  <c:v>5.5116930001531728E-2</c:v>
                </c:pt>
                <c:pt idx="163">
                  <c:v>5.519143000128679E-2</c:v>
                </c:pt>
                <c:pt idx="164">
                  <c:v>5.5221429996890947E-2</c:v>
                </c:pt>
                <c:pt idx="166">
                  <c:v>5.2833459994872101E-2</c:v>
                </c:pt>
                <c:pt idx="167">
                  <c:v>5.3033459997095633E-2</c:v>
                </c:pt>
                <c:pt idx="169">
                  <c:v>5.5548709999129642E-2</c:v>
                </c:pt>
                <c:pt idx="170">
                  <c:v>5.7548709999537095E-2</c:v>
                </c:pt>
                <c:pt idx="171">
                  <c:v>4.3043659999966621E-2</c:v>
                </c:pt>
                <c:pt idx="172">
                  <c:v>5.0443660002201796E-2</c:v>
                </c:pt>
                <c:pt idx="173">
                  <c:v>5.424366000079317E-2</c:v>
                </c:pt>
                <c:pt idx="174">
                  <c:v>2.5566249998519197E-2</c:v>
                </c:pt>
                <c:pt idx="175">
                  <c:v>4.2366250003396999E-2</c:v>
                </c:pt>
                <c:pt idx="176">
                  <c:v>5.3466249999473803E-2</c:v>
                </c:pt>
                <c:pt idx="179">
                  <c:v>5.4997480001475196E-2</c:v>
                </c:pt>
                <c:pt idx="180">
                  <c:v>5.5997479998040944E-2</c:v>
                </c:pt>
                <c:pt idx="181">
                  <c:v>5.5841560002590995E-2</c:v>
                </c:pt>
                <c:pt idx="182">
                  <c:v>5.7122459889797028E-2</c:v>
                </c:pt>
                <c:pt idx="183">
                  <c:v>5.7122459998936392E-2</c:v>
                </c:pt>
                <c:pt idx="184">
                  <c:v>5.3774709973367862E-2</c:v>
                </c:pt>
                <c:pt idx="185">
                  <c:v>5.3774709995195735E-2</c:v>
                </c:pt>
                <c:pt idx="186">
                  <c:v>5.7433479974861257E-2</c:v>
                </c:pt>
                <c:pt idx="187">
                  <c:v>5.7433480003965087E-2</c:v>
                </c:pt>
                <c:pt idx="188">
                  <c:v>5.6708049996814225E-2</c:v>
                </c:pt>
                <c:pt idx="189">
                  <c:v>5.8852770001976751E-2</c:v>
                </c:pt>
                <c:pt idx="191">
                  <c:v>5.9443329992063809E-2</c:v>
                </c:pt>
                <c:pt idx="193">
                  <c:v>5.9062900007120334E-2</c:v>
                </c:pt>
                <c:pt idx="194">
                  <c:v>6.1403680003422778E-2</c:v>
                </c:pt>
                <c:pt idx="196">
                  <c:v>6.009346000791993E-2</c:v>
                </c:pt>
                <c:pt idx="197">
                  <c:v>6.3050429998838808E-2</c:v>
                </c:pt>
                <c:pt idx="198">
                  <c:v>6.3408190006157383E-2</c:v>
                </c:pt>
                <c:pt idx="199">
                  <c:v>6.2120219998178072E-2</c:v>
                </c:pt>
                <c:pt idx="202">
                  <c:v>6.0734010003216099E-2</c:v>
                </c:pt>
                <c:pt idx="203">
                  <c:v>6.2501780004822649E-2</c:v>
                </c:pt>
                <c:pt idx="205">
                  <c:v>6.2006280000787228E-2</c:v>
                </c:pt>
                <c:pt idx="206">
                  <c:v>6.3957519996620249E-2</c:v>
                </c:pt>
                <c:pt idx="209">
                  <c:v>6.6988290003791917E-2</c:v>
                </c:pt>
                <c:pt idx="217">
                  <c:v>6.2812100004521199E-2</c:v>
                </c:pt>
                <c:pt idx="218">
                  <c:v>6.4919630000076722E-2</c:v>
                </c:pt>
                <c:pt idx="219">
                  <c:v>6.6570869996212423E-2</c:v>
                </c:pt>
                <c:pt idx="220">
                  <c:v>6.4176380001299549E-2</c:v>
                </c:pt>
                <c:pt idx="221">
                  <c:v>6.3382900007127319E-2</c:v>
                </c:pt>
                <c:pt idx="222">
                  <c:v>6.4142680006625596E-2</c:v>
                </c:pt>
                <c:pt idx="223">
                  <c:v>6.304066000302555E-2</c:v>
                </c:pt>
                <c:pt idx="224">
                  <c:v>6.4093920002051163E-2</c:v>
                </c:pt>
                <c:pt idx="225">
                  <c:v>6.4047179999761283E-2</c:v>
                </c:pt>
                <c:pt idx="229">
                  <c:v>6.5450789996248204E-2</c:v>
                </c:pt>
                <c:pt idx="232">
                  <c:v>7.2440329997334629E-2</c:v>
                </c:pt>
                <c:pt idx="233">
                  <c:v>6.5641799992590677E-2</c:v>
                </c:pt>
                <c:pt idx="234">
                  <c:v>6.5872570005012676E-2</c:v>
                </c:pt>
                <c:pt idx="235">
                  <c:v>6.3952560005418491E-2</c:v>
                </c:pt>
                <c:pt idx="236">
                  <c:v>6.6406829995685257E-2</c:v>
                </c:pt>
                <c:pt idx="239">
                  <c:v>6.6652110006543808E-2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026A-4E1A-AED1-70FCA4AF2BE0}"/>
            </c:ext>
          </c:extLst>
        </c:ser>
        <c:ser>
          <c:idx val="4"/>
          <c:order val="3"/>
          <c:tx>
            <c:strRef>
              <c:f>Active!$K$20</c:f>
              <c:strCache>
                <c:ptCount val="1"/>
                <c:pt idx="0">
                  <c:v>CCD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Active!$D$21:$D$90</c:f>
                <c:numCache>
                  <c:formatCode>General</c:formatCode>
                  <c:ptCount val="70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1E-3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7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</c:numCache>
              </c:numRef>
            </c:plus>
            <c:minus>
              <c:numRef>
                <c:f>Active!$D$21:$D$90</c:f>
                <c:numCache>
                  <c:formatCode>General</c:formatCode>
                  <c:ptCount val="70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1E-3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7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Active!$F$21:$F$976</c:f>
              <c:numCache>
                <c:formatCode>General</c:formatCode>
                <c:ptCount val="956"/>
                <c:pt idx="0">
                  <c:v>-24754</c:v>
                </c:pt>
                <c:pt idx="1">
                  <c:v>-18974</c:v>
                </c:pt>
                <c:pt idx="2">
                  <c:v>-11742</c:v>
                </c:pt>
                <c:pt idx="3">
                  <c:v>-11696</c:v>
                </c:pt>
                <c:pt idx="4">
                  <c:v>-11666</c:v>
                </c:pt>
                <c:pt idx="5">
                  <c:v>-11237</c:v>
                </c:pt>
                <c:pt idx="6">
                  <c:v>-10892</c:v>
                </c:pt>
                <c:pt idx="7">
                  <c:v>-10881</c:v>
                </c:pt>
                <c:pt idx="8">
                  <c:v>-10339</c:v>
                </c:pt>
                <c:pt idx="9">
                  <c:v>-10296</c:v>
                </c:pt>
                <c:pt idx="10">
                  <c:v>-10106.5</c:v>
                </c:pt>
                <c:pt idx="11">
                  <c:v>-10058</c:v>
                </c:pt>
                <c:pt idx="12">
                  <c:v>-9715</c:v>
                </c:pt>
                <c:pt idx="13">
                  <c:v>-9574</c:v>
                </c:pt>
                <c:pt idx="14">
                  <c:v>-9460</c:v>
                </c:pt>
                <c:pt idx="15">
                  <c:v>-9202</c:v>
                </c:pt>
                <c:pt idx="16">
                  <c:v>-9195</c:v>
                </c:pt>
                <c:pt idx="17">
                  <c:v>-9074</c:v>
                </c:pt>
                <c:pt idx="18">
                  <c:v>-8213</c:v>
                </c:pt>
                <c:pt idx="19">
                  <c:v>-7707</c:v>
                </c:pt>
                <c:pt idx="20">
                  <c:v>-7679</c:v>
                </c:pt>
                <c:pt idx="21">
                  <c:v>-7151</c:v>
                </c:pt>
                <c:pt idx="22">
                  <c:v>-7137</c:v>
                </c:pt>
                <c:pt idx="23">
                  <c:v>-7115</c:v>
                </c:pt>
                <c:pt idx="24">
                  <c:v>-7094</c:v>
                </c:pt>
                <c:pt idx="25">
                  <c:v>-6806</c:v>
                </c:pt>
                <c:pt idx="26">
                  <c:v>-1141</c:v>
                </c:pt>
                <c:pt idx="27">
                  <c:v>-724</c:v>
                </c:pt>
                <c:pt idx="28">
                  <c:v>-622</c:v>
                </c:pt>
                <c:pt idx="29">
                  <c:v>-622</c:v>
                </c:pt>
                <c:pt idx="30">
                  <c:v>-604</c:v>
                </c:pt>
                <c:pt idx="31">
                  <c:v>-604</c:v>
                </c:pt>
                <c:pt idx="32">
                  <c:v>-544</c:v>
                </c:pt>
                <c:pt idx="33">
                  <c:v>-96</c:v>
                </c:pt>
                <c:pt idx="34">
                  <c:v>0</c:v>
                </c:pt>
                <c:pt idx="35">
                  <c:v>0</c:v>
                </c:pt>
                <c:pt idx="36">
                  <c:v>528</c:v>
                </c:pt>
                <c:pt idx="37">
                  <c:v>528</c:v>
                </c:pt>
                <c:pt idx="38">
                  <c:v>817</c:v>
                </c:pt>
                <c:pt idx="39">
                  <c:v>942</c:v>
                </c:pt>
                <c:pt idx="40">
                  <c:v>942</c:v>
                </c:pt>
                <c:pt idx="41">
                  <c:v>1384</c:v>
                </c:pt>
                <c:pt idx="42">
                  <c:v>3973.5</c:v>
                </c:pt>
                <c:pt idx="43">
                  <c:v>4425</c:v>
                </c:pt>
                <c:pt idx="44">
                  <c:v>4425</c:v>
                </c:pt>
                <c:pt idx="45">
                  <c:v>4482</c:v>
                </c:pt>
                <c:pt idx="46">
                  <c:v>4482</c:v>
                </c:pt>
                <c:pt idx="47">
                  <c:v>4540.5</c:v>
                </c:pt>
                <c:pt idx="48">
                  <c:v>5506</c:v>
                </c:pt>
                <c:pt idx="49">
                  <c:v>5513</c:v>
                </c:pt>
                <c:pt idx="50">
                  <c:v>5514.5</c:v>
                </c:pt>
                <c:pt idx="51">
                  <c:v>5545</c:v>
                </c:pt>
                <c:pt idx="52">
                  <c:v>6008</c:v>
                </c:pt>
                <c:pt idx="53">
                  <c:v>6033</c:v>
                </c:pt>
                <c:pt idx="54">
                  <c:v>6044</c:v>
                </c:pt>
                <c:pt idx="55">
                  <c:v>6491</c:v>
                </c:pt>
                <c:pt idx="56">
                  <c:v>7104</c:v>
                </c:pt>
                <c:pt idx="57">
                  <c:v>8118.5</c:v>
                </c:pt>
                <c:pt idx="58">
                  <c:v>9467</c:v>
                </c:pt>
                <c:pt idx="59">
                  <c:v>10602.5</c:v>
                </c:pt>
                <c:pt idx="60">
                  <c:v>10606.5</c:v>
                </c:pt>
                <c:pt idx="61">
                  <c:v>10679</c:v>
                </c:pt>
                <c:pt idx="62">
                  <c:v>10697</c:v>
                </c:pt>
                <c:pt idx="63">
                  <c:v>11097</c:v>
                </c:pt>
                <c:pt idx="64">
                  <c:v>11536</c:v>
                </c:pt>
                <c:pt idx="65">
                  <c:v>12238</c:v>
                </c:pt>
                <c:pt idx="66">
                  <c:v>13138</c:v>
                </c:pt>
                <c:pt idx="67">
                  <c:v>13241</c:v>
                </c:pt>
                <c:pt idx="68">
                  <c:v>13666</c:v>
                </c:pt>
                <c:pt idx="69">
                  <c:v>13680</c:v>
                </c:pt>
                <c:pt idx="70">
                  <c:v>13698</c:v>
                </c:pt>
                <c:pt idx="71">
                  <c:v>13705</c:v>
                </c:pt>
                <c:pt idx="72">
                  <c:v>13744.5</c:v>
                </c:pt>
                <c:pt idx="73">
                  <c:v>13782</c:v>
                </c:pt>
                <c:pt idx="74">
                  <c:v>14144</c:v>
                </c:pt>
                <c:pt idx="75">
                  <c:v>14155</c:v>
                </c:pt>
                <c:pt idx="76">
                  <c:v>14261</c:v>
                </c:pt>
                <c:pt idx="77">
                  <c:v>15813</c:v>
                </c:pt>
                <c:pt idx="78">
                  <c:v>15813</c:v>
                </c:pt>
                <c:pt idx="79">
                  <c:v>16174</c:v>
                </c:pt>
                <c:pt idx="80">
                  <c:v>16629.5</c:v>
                </c:pt>
                <c:pt idx="81">
                  <c:v>16640.5</c:v>
                </c:pt>
                <c:pt idx="82">
                  <c:v>16752</c:v>
                </c:pt>
                <c:pt idx="83">
                  <c:v>16777</c:v>
                </c:pt>
                <c:pt idx="84">
                  <c:v>16777</c:v>
                </c:pt>
                <c:pt idx="85">
                  <c:v>16791</c:v>
                </c:pt>
                <c:pt idx="86">
                  <c:v>17184</c:v>
                </c:pt>
                <c:pt idx="87">
                  <c:v>17269</c:v>
                </c:pt>
                <c:pt idx="88">
                  <c:v>17271.5</c:v>
                </c:pt>
                <c:pt idx="89">
                  <c:v>17273</c:v>
                </c:pt>
                <c:pt idx="90">
                  <c:v>17274.5</c:v>
                </c:pt>
                <c:pt idx="91">
                  <c:v>17305</c:v>
                </c:pt>
                <c:pt idx="92">
                  <c:v>17648</c:v>
                </c:pt>
                <c:pt idx="93">
                  <c:v>17798.5</c:v>
                </c:pt>
                <c:pt idx="94">
                  <c:v>17808</c:v>
                </c:pt>
                <c:pt idx="95">
                  <c:v>17841</c:v>
                </c:pt>
                <c:pt idx="96">
                  <c:v>17841.5</c:v>
                </c:pt>
                <c:pt idx="97">
                  <c:v>17886</c:v>
                </c:pt>
                <c:pt idx="98">
                  <c:v>18329</c:v>
                </c:pt>
                <c:pt idx="99">
                  <c:v>18351</c:v>
                </c:pt>
                <c:pt idx="100">
                  <c:v>18351.5</c:v>
                </c:pt>
                <c:pt idx="101">
                  <c:v>18732</c:v>
                </c:pt>
                <c:pt idx="102">
                  <c:v>18736</c:v>
                </c:pt>
                <c:pt idx="103">
                  <c:v>18739</c:v>
                </c:pt>
                <c:pt idx="104">
                  <c:v>18750</c:v>
                </c:pt>
                <c:pt idx="105">
                  <c:v>18782</c:v>
                </c:pt>
                <c:pt idx="106">
                  <c:v>18839</c:v>
                </c:pt>
                <c:pt idx="107">
                  <c:v>18864</c:v>
                </c:pt>
                <c:pt idx="108">
                  <c:v>18870.5</c:v>
                </c:pt>
                <c:pt idx="109">
                  <c:v>18871</c:v>
                </c:pt>
                <c:pt idx="110">
                  <c:v>19271</c:v>
                </c:pt>
                <c:pt idx="111">
                  <c:v>19326.5</c:v>
                </c:pt>
                <c:pt idx="112">
                  <c:v>19372</c:v>
                </c:pt>
                <c:pt idx="113">
                  <c:v>19625</c:v>
                </c:pt>
                <c:pt idx="114">
                  <c:v>19625</c:v>
                </c:pt>
                <c:pt idx="115">
                  <c:v>19662.5</c:v>
                </c:pt>
                <c:pt idx="116">
                  <c:v>19662.5</c:v>
                </c:pt>
                <c:pt idx="117">
                  <c:v>19735</c:v>
                </c:pt>
                <c:pt idx="118">
                  <c:v>19806</c:v>
                </c:pt>
                <c:pt idx="119">
                  <c:v>19847.5</c:v>
                </c:pt>
                <c:pt idx="120">
                  <c:v>19849</c:v>
                </c:pt>
                <c:pt idx="121">
                  <c:v>19849</c:v>
                </c:pt>
                <c:pt idx="122">
                  <c:v>19849</c:v>
                </c:pt>
                <c:pt idx="123">
                  <c:v>19849</c:v>
                </c:pt>
                <c:pt idx="124">
                  <c:v>19853</c:v>
                </c:pt>
                <c:pt idx="125">
                  <c:v>19873</c:v>
                </c:pt>
                <c:pt idx="126">
                  <c:v>19888</c:v>
                </c:pt>
                <c:pt idx="127">
                  <c:v>19889</c:v>
                </c:pt>
                <c:pt idx="128">
                  <c:v>20228</c:v>
                </c:pt>
                <c:pt idx="129">
                  <c:v>20242</c:v>
                </c:pt>
                <c:pt idx="130">
                  <c:v>20243.5</c:v>
                </c:pt>
                <c:pt idx="131">
                  <c:v>20243.5</c:v>
                </c:pt>
                <c:pt idx="132">
                  <c:v>20263</c:v>
                </c:pt>
                <c:pt idx="133">
                  <c:v>20264.5</c:v>
                </c:pt>
                <c:pt idx="134">
                  <c:v>20270</c:v>
                </c:pt>
                <c:pt idx="135">
                  <c:v>20277</c:v>
                </c:pt>
                <c:pt idx="136">
                  <c:v>20277</c:v>
                </c:pt>
                <c:pt idx="137">
                  <c:v>20293.5</c:v>
                </c:pt>
                <c:pt idx="138">
                  <c:v>20307</c:v>
                </c:pt>
                <c:pt idx="139">
                  <c:v>20332.5</c:v>
                </c:pt>
                <c:pt idx="140">
                  <c:v>20346.5</c:v>
                </c:pt>
                <c:pt idx="141">
                  <c:v>20373</c:v>
                </c:pt>
                <c:pt idx="142">
                  <c:v>20373</c:v>
                </c:pt>
                <c:pt idx="143">
                  <c:v>20416</c:v>
                </c:pt>
                <c:pt idx="144">
                  <c:v>20772</c:v>
                </c:pt>
                <c:pt idx="145">
                  <c:v>20778.5</c:v>
                </c:pt>
                <c:pt idx="146">
                  <c:v>20778.5</c:v>
                </c:pt>
                <c:pt idx="147">
                  <c:v>20795</c:v>
                </c:pt>
                <c:pt idx="148">
                  <c:v>20795</c:v>
                </c:pt>
                <c:pt idx="149">
                  <c:v>20804</c:v>
                </c:pt>
                <c:pt idx="150">
                  <c:v>20905</c:v>
                </c:pt>
                <c:pt idx="151">
                  <c:v>21329</c:v>
                </c:pt>
                <c:pt idx="152">
                  <c:v>21364</c:v>
                </c:pt>
                <c:pt idx="153">
                  <c:v>21368</c:v>
                </c:pt>
                <c:pt idx="154">
                  <c:v>21436</c:v>
                </c:pt>
                <c:pt idx="155">
                  <c:v>21646.5</c:v>
                </c:pt>
                <c:pt idx="156">
                  <c:v>21769</c:v>
                </c:pt>
                <c:pt idx="157">
                  <c:v>21769</c:v>
                </c:pt>
                <c:pt idx="158">
                  <c:v>21770.5</c:v>
                </c:pt>
                <c:pt idx="159">
                  <c:v>21770.5</c:v>
                </c:pt>
                <c:pt idx="160">
                  <c:v>21838.5</c:v>
                </c:pt>
                <c:pt idx="161">
                  <c:v>21838.5</c:v>
                </c:pt>
                <c:pt idx="162">
                  <c:v>21838.5</c:v>
                </c:pt>
                <c:pt idx="163">
                  <c:v>21863.5</c:v>
                </c:pt>
                <c:pt idx="164">
                  <c:v>21863.5</c:v>
                </c:pt>
                <c:pt idx="165">
                  <c:v>21883</c:v>
                </c:pt>
                <c:pt idx="166">
                  <c:v>21897</c:v>
                </c:pt>
                <c:pt idx="167">
                  <c:v>21897</c:v>
                </c:pt>
                <c:pt idx="168">
                  <c:v>21954</c:v>
                </c:pt>
                <c:pt idx="169">
                  <c:v>22259.5</c:v>
                </c:pt>
                <c:pt idx="170">
                  <c:v>22259.5</c:v>
                </c:pt>
                <c:pt idx="171">
                  <c:v>22287</c:v>
                </c:pt>
                <c:pt idx="172">
                  <c:v>22287</c:v>
                </c:pt>
                <c:pt idx="173">
                  <c:v>22287</c:v>
                </c:pt>
                <c:pt idx="174">
                  <c:v>22312.5</c:v>
                </c:pt>
                <c:pt idx="175">
                  <c:v>22312.5</c:v>
                </c:pt>
                <c:pt idx="176">
                  <c:v>22312.5</c:v>
                </c:pt>
                <c:pt idx="177">
                  <c:v>22375</c:v>
                </c:pt>
                <c:pt idx="178">
                  <c:v>22418</c:v>
                </c:pt>
                <c:pt idx="179">
                  <c:v>22786</c:v>
                </c:pt>
                <c:pt idx="180">
                  <c:v>22786</c:v>
                </c:pt>
                <c:pt idx="181">
                  <c:v>22942</c:v>
                </c:pt>
                <c:pt idx="182">
                  <c:v>22947</c:v>
                </c:pt>
                <c:pt idx="183">
                  <c:v>22947</c:v>
                </c:pt>
                <c:pt idx="184">
                  <c:v>22959.5</c:v>
                </c:pt>
                <c:pt idx="185">
                  <c:v>22959.5</c:v>
                </c:pt>
                <c:pt idx="186">
                  <c:v>22986</c:v>
                </c:pt>
                <c:pt idx="187">
                  <c:v>22986</c:v>
                </c:pt>
                <c:pt idx="188">
                  <c:v>23322.5</c:v>
                </c:pt>
                <c:pt idx="189">
                  <c:v>23326.5</c:v>
                </c:pt>
                <c:pt idx="190">
                  <c:v>24318.5</c:v>
                </c:pt>
                <c:pt idx="191">
                  <c:v>24318.5</c:v>
                </c:pt>
                <c:pt idx="192">
                  <c:v>24318.5</c:v>
                </c:pt>
                <c:pt idx="193">
                  <c:v>24905</c:v>
                </c:pt>
                <c:pt idx="194">
                  <c:v>25376</c:v>
                </c:pt>
                <c:pt idx="195">
                  <c:v>25433</c:v>
                </c:pt>
                <c:pt idx="196">
                  <c:v>25897</c:v>
                </c:pt>
                <c:pt idx="197">
                  <c:v>25913.5</c:v>
                </c:pt>
                <c:pt idx="198">
                  <c:v>25945.5</c:v>
                </c:pt>
                <c:pt idx="199">
                  <c:v>25979</c:v>
                </c:pt>
                <c:pt idx="200">
                  <c:v>26408.5</c:v>
                </c:pt>
                <c:pt idx="201">
                  <c:v>26473</c:v>
                </c:pt>
                <c:pt idx="202">
                  <c:v>26844.5</c:v>
                </c:pt>
                <c:pt idx="203">
                  <c:v>26921</c:v>
                </c:pt>
                <c:pt idx="204">
                  <c:v>26939</c:v>
                </c:pt>
                <c:pt idx="205">
                  <c:v>26946</c:v>
                </c:pt>
                <c:pt idx="206">
                  <c:v>26964</c:v>
                </c:pt>
                <c:pt idx="207">
                  <c:v>27190</c:v>
                </c:pt>
                <c:pt idx="208">
                  <c:v>27390.5</c:v>
                </c:pt>
                <c:pt idx="209">
                  <c:v>27390.5</c:v>
                </c:pt>
                <c:pt idx="210">
                  <c:v>27435</c:v>
                </c:pt>
                <c:pt idx="211">
                  <c:v>27474</c:v>
                </c:pt>
                <c:pt idx="212">
                  <c:v>27860</c:v>
                </c:pt>
                <c:pt idx="213">
                  <c:v>27901.5</c:v>
                </c:pt>
                <c:pt idx="214">
                  <c:v>27963</c:v>
                </c:pt>
                <c:pt idx="215">
                  <c:v>27967.5</c:v>
                </c:pt>
                <c:pt idx="216">
                  <c:v>27994</c:v>
                </c:pt>
                <c:pt idx="217">
                  <c:v>28845</c:v>
                </c:pt>
                <c:pt idx="218">
                  <c:v>28853.5</c:v>
                </c:pt>
                <c:pt idx="219">
                  <c:v>28871.5</c:v>
                </c:pt>
                <c:pt idx="220">
                  <c:v>28891</c:v>
                </c:pt>
                <c:pt idx="221">
                  <c:v>28905</c:v>
                </c:pt>
                <c:pt idx="222">
                  <c:v>28926</c:v>
                </c:pt>
                <c:pt idx="223">
                  <c:v>28937</c:v>
                </c:pt>
                <c:pt idx="224">
                  <c:v>28944</c:v>
                </c:pt>
                <c:pt idx="225">
                  <c:v>28951</c:v>
                </c:pt>
                <c:pt idx="226">
                  <c:v>28958</c:v>
                </c:pt>
                <c:pt idx="227">
                  <c:v>29454</c:v>
                </c:pt>
                <c:pt idx="228">
                  <c:v>29865.5</c:v>
                </c:pt>
                <c:pt idx="229">
                  <c:v>30515.5</c:v>
                </c:pt>
                <c:pt idx="230">
                  <c:v>30521</c:v>
                </c:pt>
                <c:pt idx="231">
                  <c:v>30766.5</c:v>
                </c:pt>
                <c:pt idx="232">
                  <c:v>30968.5</c:v>
                </c:pt>
                <c:pt idx="233">
                  <c:v>31010</c:v>
                </c:pt>
                <c:pt idx="234">
                  <c:v>31436.5</c:v>
                </c:pt>
                <c:pt idx="235">
                  <c:v>31892</c:v>
                </c:pt>
                <c:pt idx="236">
                  <c:v>31893.5</c:v>
                </c:pt>
                <c:pt idx="237">
                  <c:v>31938</c:v>
                </c:pt>
                <c:pt idx="238">
                  <c:v>32072</c:v>
                </c:pt>
                <c:pt idx="239">
                  <c:v>32389.5</c:v>
                </c:pt>
                <c:pt idx="240">
                  <c:v>33025</c:v>
                </c:pt>
                <c:pt idx="241">
                  <c:v>33025</c:v>
                </c:pt>
                <c:pt idx="242">
                  <c:v>33408</c:v>
                </c:pt>
                <c:pt idx="243">
                  <c:v>33491.5</c:v>
                </c:pt>
                <c:pt idx="244">
                  <c:v>33596</c:v>
                </c:pt>
                <c:pt idx="245">
                  <c:v>33892</c:v>
                </c:pt>
                <c:pt idx="246">
                  <c:v>33918.5</c:v>
                </c:pt>
                <c:pt idx="247">
                  <c:v>33924</c:v>
                </c:pt>
                <c:pt idx="248">
                  <c:v>33938</c:v>
                </c:pt>
                <c:pt idx="249">
                  <c:v>33938</c:v>
                </c:pt>
                <c:pt idx="250">
                  <c:v>33938</c:v>
                </c:pt>
                <c:pt idx="251">
                  <c:v>33941.5</c:v>
                </c:pt>
                <c:pt idx="252">
                  <c:v>33892</c:v>
                </c:pt>
                <c:pt idx="253">
                  <c:v>33918.5</c:v>
                </c:pt>
                <c:pt idx="254">
                  <c:v>33924</c:v>
                </c:pt>
                <c:pt idx="255">
                  <c:v>33938</c:v>
                </c:pt>
                <c:pt idx="256">
                  <c:v>33943.5</c:v>
                </c:pt>
                <c:pt idx="257">
                  <c:v>35378</c:v>
                </c:pt>
                <c:pt idx="258">
                  <c:v>35456</c:v>
                </c:pt>
              </c:numCache>
            </c:numRef>
          </c:xVal>
          <c:yVal>
            <c:numRef>
              <c:f>Active!$K$21:$K$976</c:f>
              <c:numCache>
                <c:formatCode>General</c:formatCode>
                <c:ptCount val="956"/>
                <c:pt idx="190">
                  <c:v>5.7843329996103421E-2</c:v>
                </c:pt>
                <c:pt idx="192">
                  <c:v>6.0943329997826368E-2</c:v>
                </c:pt>
                <c:pt idx="204">
                  <c:v>6.3613020000047982E-2</c:v>
                </c:pt>
                <c:pt idx="208">
                  <c:v>6.6988290003791917E-2</c:v>
                </c:pt>
                <c:pt idx="210">
                  <c:v>6.6858300000603776E-2</c:v>
                </c:pt>
                <c:pt idx="211">
                  <c:v>6.2609320004412439E-2</c:v>
                </c:pt>
                <c:pt idx="212">
                  <c:v>6.2504800007445738E-2</c:v>
                </c:pt>
                <c:pt idx="213">
                  <c:v>6.4876270007516723E-2</c:v>
                </c:pt>
                <c:pt idx="214">
                  <c:v>6.4951339998515323E-2</c:v>
                </c:pt>
                <c:pt idx="215">
                  <c:v>-0.10949585000344086</c:v>
                </c:pt>
                <c:pt idx="216">
                  <c:v>6.362292000267189E-2</c:v>
                </c:pt>
                <c:pt idx="226">
                  <c:v>6.4700440001615789E-2</c:v>
                </c:pt>
                <c:pt idx="227">
                  <c:v>6.2845719992765225E-2</c:v>
                </c:pt>
                <c:pt idx="228">
                  <c:v>6.8533789992216043E-2</c:v>
                </c:pt>
                <c:pt idx="230">
                  <c:v>6.4579780002532061E-2</c:v>
                </c:pt>
                <c:pt idx="237">
                  <c:v>6.5276840003207326E-2</c:v>
                </c:pt>
                <c:pt idx="238">
                  <c:v>6.5164959996764082E-2</c:v>
                </c:pt>
                <c:pt idx="240">
                  <c:v>6.6084500002034474E-2</c:v>
                </c:pt>
                <c:pt idx="241">
                  <c:v>6.6744499999913387E-2</c:v>
                </c:pt>
                <c:pt idx="242">
                  <c:v>6.3701439998112619E-2</c:v>
                </c:pt>
                <c:pt idx="245">
                  <c:v>6.7012560000875965E-2</c:v>
                </c:pt>
                <c:pt idx="246">
                  <c:v>6.7271330000949092E-2</c:v>
                </c:pt>
                <c:pt idx="247">
                  <c:v>6.7370320000918582E-2</c:v>
                </c:pt>
                <c:pt idx="248">
                  <c:v>6.6976839996641502E-2</c:v>
                </c:pt>
                <c:pt idx="249">
                  <c:v>6.7076840001391247E-2</c:v>
                </c:pt>
                <c:pt idx="250">
                  <c:v>6.7676840000785887E-2</c:v>
                </c:pt>
                <c:pt idx="251">
                  <c:v>6.7013469997618813E-2</c:v>
                </c:pt>
                <c:pt idx="252">
                  <c:v>6.7012560000875965E-2</c:v>
                </c:pt>
                <c:pt idx="253">
                  <c:v>6.7271330000949092E-2</c:v>
                </c:pt>
                <c:pt idx="254">
                  <c:v>6.7370320000918582E-2</c:v>
                </c:pt>
                <c:pt idx="255">
                  <c:v>6.727684000361478E-2</c:v>
                </c:pt>
                <c:pt idx="256">
                  <c:v>6.6175829997519031E-2</c:v>
                </c:pt>
                <c:pt idx="257">
                  <c:v>6.3976040153647773E-2</c:v>
                </c:pt>
                <c:pt idx="258">
                  <c:v>6.6998080001212656E-2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026A-4E1A-AED1-70FCA4AF2BE0}"/>
            </c:ext>
          </c:extLst>
        </c:ser>
        <c:ser>
          <c:idx val="2"/>
          <c:order val="4"/>
          <c:tx>
            <c:strRef>
              <c:f>Active!$L$20</c:f>
              <c:strCache>
                <c:ptCount val="1"/>
                <c:pt idx="0">
                  <c:v>OEJV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Active!$D$21:$D$90</c:f>
                <c:numCache>
                  <c:formatCode>General</c:formatCode>
                  <c:ptCount val="70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1E-3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7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</c:numCache>
              </c:numRef>
            </c:plus>
            <c:minus>
              <c:numRef>
                <c:f>Active!$D$21:$D$90</c:f>
                <c:numCache>
                  <c:formatCode>General</c:formatCode>
                  <c:ptCount val="70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1E-3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7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Active!$F$21:$F$976</c:f>
              <c:numCache>
                <c:formatCode>General</c:formatCode>
                <c:ptCount val="956"/>
                <c:pt idx="0">
                  <c:v>-24754</c:v>
                </c:pt>
                <c:pt idx="1">
                  <c:v>-18974</c:v>
                </c:pt>
                <c:pt idx="2">
                  <c:v>-11742</c:v>
                </c:pt>
                <c:pt idx="3">
                  <c:v>-11696</c:v>
                </c:pt>
                <c:pt idx="4">
                  <c:v>-11666</c:v>
                </c:pt>
                <c:pt idx="5">
                  <c:v>-11237</c:v>
                </c:pt>
                <c:pt idx="6">
                  <c:v>-10892</c:v>
                </c:pt>
                <c:pt idx="7">
                  <c:v>-10881</c:v>
                </c:pt>
                <c:pt idx="8">
                  <c:v>-10339</c:v>
                </c:pt>
                <c:pt idx="9">
                  <c:v>-10296</c:v>
                </c:pt>
                <c:pt idx="10">
                  <c:v>-10106.5</c:v>
                </c:pt>
                <c:pt idx="11">
                  <c:v>-10058</c:v>
                </c:pt>
                <c:pt idx="12">
                  <c:v>-9715</c:v>
                </c:pt>
                <c:pt idx="13">
                  <c:v>-9574</c:v>
                </c:pt>
                <c:pt idx="14">
                  <c:v>-9460</c:v>
                </c:pt>
                <c:pt idx="15">
                  <c:v>-9202</c:v>
                </c:pt>
                <c:pt idx="16">
                  <c:v>-9195</c:v>
                </c:pt>
                <c:pt idx="17">
                  <c:v>-9074</c:v>
                </c:pt>
                <c:pt idx="18">
                  <c:v>-8213</c:v>
                </c:pt>
                <c:pt idx="19">
                  <c:v>-7707</c:v>
                </c:pt>
                <c:pt idx="20">
                  <c:v>-7679</c:v>
                </c:pt>
                <c:pt idx="21">
                  <c:v>-7151</c:v>
                </c:pt>
                <c:pt idx="22">
                  <c:v>-7137</c:v>
                </c:pt>
                <c:pt idx="23">
                  <c:v>-7115</c:v>
                </c:pt>
                <c:pt idx="24">
                  <c:v>-7094</c:v>
                </c:pt>
                <c:pt idx="25">
                  <c:v>-6806</c:v>
                </c:pt>
                <c:pt idx="26">
                  <c:v>-1141</c:v>
                </c:pt>
                <c:pt idx="27">
                  <c:v>-724</c:v>
                </c:pt>
                <c:pt idx="28">
                  <c:v>-622</c:v>
                </c:pt>
                <c:pt idx="29">
                  <c:v>-622</c:v>
                </c:pt>
                <c:pt idx="30">
                  <c:v>-604</c:v>
                </c:pt>
                <c:pt idx="31">
                  <c:v>-604</c:v>
                </c:pt>
                <c:pt idx="32">
                  <c:v>-544</c:v>
                </c:pt>
                <c:pt idx="33">
                  <c:v>-96</c:v>
                </c:pt>
                <c:pt idx="34">
                  <c:v>0</c:v>
                </c:pt>
                <c:pt idx="35">
                  <c:v>0</c:v>
                </c:pt>
                <c:pt idx="36">
                  <c:v>528</c:v>
                </c:pt>
                <c:pt idx="37">
                  <c:v>528</c:v>
                </c:pt>
                <c:pt idx="38">
                  <c:v>817</c:v>
                </c:pt>
                <c:pt idx="39">
                  <c:v>942</c:v>
                </c:pt>
                <c:pt idx="40">
                  <c:v>942</c:v>
                </c:pt>
                <c:pt idx="41">
                  <c:v>1384</c:v>
                </c:pt>
                <c:pt idx="42">
                  <c:v>3973.5</c:v>
                </c:pt>
                <c:pt idx="43">
                  <c:v>4425</c:v>
                </c:pt>
                <c:pt idx="44">
                  <c:v>4425</c:v>
                </c:pt>
                <c:pt idx="45">
                  <c:v>4482</c:v>
                </c:pt>
                <c:pt idx="46">
                  <c:v>4482</c:v>
                </c:pt>
                <c:pt idx="47">
                  <c:v>4540.5</c:v>
                </c:pt>
                <c:pt idx="48">
                  <c:v>5506</c:v>
                </c:pt>
                <c:pt idx="49">
                  <c:v>5513</c:v>
                </c:pt>
                <c:pt idx="50">
                  <c:v>5514.5</c:v>
                </c:pt>
                <c:pt idx="51">
                  <c:v>5545</c:v>
                </c:pt>
                <c:pt idx="52">
                  <c:v>6008</c:v>
                </c:pt>
                <c:pt idx="53">
                  <c:v>6033</c:v>
                </c:pt>
                <c:pt idx="54">
                  <c:v>6044</c:v>
                </c:pt>
                <c:pt idx="55">
                  <c:v>6491</c:v>
                </c:pt>
                <c:pt idx="56">
                  <c:v>7104</c:v>
                </c:pt>
                <c:pt idx="57">
                  <c:v>8118.5</c:v>
                </c:pt>
                <c:pt idx="58">
                  <c:v>9467</c:v>
                </c:pt>
                <c:pt idx="59">
                  <c:v>10602.5</c:v>
                </c:pt>
                <c:pt idx="60">
                  <c:v>10606.5</c:v>
                </c:pt>
                <c:pt idx="61">
                  <c:v>10679</c:v>
                </c:pt>
                <c:pt idx="62">
                  <c:v>10697</c:v>
                </c:pt>
                <c:pt idx="63">
                  <c:v>11097</c:v>
                </c:pt>
                <c:pt idx="64">
                  <c:v>11536</c:v>
                </c:pt>
                <c:pt idx="65">
                  <c:v>12238</c:v>
                </c:pt>
                <c:pt idx="66">
                  <c:v>13138</c:v>
                </c:pt>
                <c:pt idx="67">
                  <c:v>13241</c:v>
                </c:pt>
                <c:pt idx="68">
                  <c:v>13666</c:v>
                </c:pt>
                <c:pt idx="69">
                  <c:v>13680</c:v>
                </c:pt>
                <c:pt idx="70">
                  <c:v>13698</c:v>
                </c:pt>
                <c:pt idx="71">
                  <c:v>13705</c:v>
                </c:pt>
                <c:pt idx="72">
                  <c:v>13744.5</c:v>
                </c:pt>
                <c:pt idx="73">
                  <c:v>13782</c:v>
                </c:pt>
                <c:pt idx="74">
                  <c:v>14144</c:v>
                </c:pt>
                <c:pt idx="75">
                  <c:v>14155</c:v>
                </c:pt>
                <c:pt idx="76">
                  <c:v>14261</c:v>
                </c:pt>
                <c:pt idx="77">
                  <c:v>15813</c:v>
                </c:pt>
                <c:pt idx="78">
                  <c:v>15813</c:v>
                </c:pt>
                <c:pt idx="79">
                  <c:v>16174</c:v>
                </c:pt>
                <c:pt idx="80">
                  <c:v>16629.5</c:v>
                </c:pt>
                <c:pt idx="81">
                  <c:v>16640.5</c:v>
                </c:pt>
                <c:pt idx="82">
                  <c:v>16752</c:v>
                </c:pt>
                <c:pt idx="83">
                  <c:v>16777</c:v>
                </c:pt>
                <c:pt idx="84">
                  <c:v>16777</c:v>
                </c:pt>
                <c:pt idx="85">
                  <c:v>16791</c:v>
                </c:pt>
                <c:pt idx="86">
                  <c:v>17184</c:v>
                </c:pt>
                <c:pt idx="87">
                  <c:v>17269</c:v>
                </c:pt>
                <c:pt idx="88">
                  <c:v>17271.5</c:v>
                </c:pt>
                <c:pt idx="89">
                  <c:v>17273</c:v>
                </c:pt>
                <c:pt idx="90">
                  <c:v>17274.5</c:v>
                </c:pt>
                <c:pt idx="91">
                  <c:v>17305</c:v>
                </c:pt>
                <c:pt idx="92">
                  <c:v>17648</c:v>
                </c:pt>
                <c:pt idx="93">
                  <c:v>17798.5</c:v>
                </c:pt>
                <c:pt idx="94">
                  <c:v>17808</c:v>
                </c:pt>
                <c:pt idx="95">
                  <c:v>17841</c:v>
                </c:pt>
                <c:pt idx="96">
                  <c:v>17841.5</c:v>
                </c:pt>
                <c:pt idx="97">
                  <c:v>17886</c:v>
                </c:pt>
                <c:pt idx="98">
                  <c:v>18329</c:v>
                </c:pt>
                <c:pt idx="99">
                  <c:v>18351</c:v>
                </c:pt>
                <c:pt idx="100">
                  <c:v>18351.5</c:v>
                </c:pt>
                <c:pt idx="101">
                  <c:v>18732</c:v>
                </c:pt>
                <c:pt idx="102">
                  <c:v>18736</c:v>
                </c:pt>
                <c:pt idx="103">
                  <c:v>18739</c:v>
                </c:pt>
                <c:pt idx="104">
                  <c:v>18750</c:v>
                </c:pt>
                <c:pt idx="105">
                  <c:v>18782</c:v>
                </c:pt>
                <c:pt idx="106">
                  <c:v>18839</c:v>
                </c:pt>
                <c:pt idx="107">
                  <c:v>18864</c:v>
                </c:pt>
                <c:pt idx="108">
                  <c:v>18870.5</c:v>
                </c:pt>
                <c:pt idx="109">
                  <c:v>18871</c:v>
                </c:pt>
                <c:pt idx="110">
                  <c:v>19271</c:v>
                </c:pt>
                <c:pt idx="111">
                  <c:v>19326.5</c:v>
                </c:pt>
                <c:pt idx="112">
                  <c:v>19372</c:v>
                </c:pt>
                <c:pt idx="113">
                  <c:v>19625</c:v>
                </c:pt>
                <c:pt idx="114">
                  <c:v>19625</c:v>
                </c:pt>
                <c:pt idx="115">
                  <c:v>19662.5</c:v>
                </c:pt>
                <c:pt idx="116">
                  <c:v>19662.5</c:v>
                </c:pt>
                <c:pt idx="117">
                  <c:v>19735</c:v>
                </c:pt>
                <c:pt idx="118">
                  <c:v>19806</c:v>
                </c:pt>
                <c:pt idx="119">
                  <c:v>19847.5</c:v>
                </c:pt>
                <c:pt idx="120">
                  <c:v>19849</c:v>
                </c:pt>
                <c:pt idx="121">
                  <c:v>19849</c:v>
                </c:pt>
                <c:pt idx="122">
                  <c:v>19849</c:v>
                </c:pt>
                <c:pt idx="123">
                  <c:v>19849</c:v>
                </c:pt>
                <c:pt idx="124">
                  <c:v>19853</c:v>
                </c:pt>
                <c:pt idx="125">
                  <c:v>19873</c:v>
                </c:pt>
                <c:pt idx="126">
                  <c:v>19888</c:v>
                </c:pt>
                <c:pt idx="127">
                  <c:v>19889</c:v>
                </c:pt>
                <c:pt idx="128">
                  <c:v>20228</c:v>
                </c:pt>
                <c:pt idx="129">
                  <c:v>20242</c:v>
                </c:pt>
                <c:pt idx="130">
                  <c:v>20243.5</c:v>
                </c:pt>
                <c:pt idx="131">
                  <c:v>20243.5</c:v>
                </c:pt>
                <c:pt idx="132">
                  <c:v>20263</c:v>
                </c:pt>
                <c:pt idx="133">
                  <c:v>20264.5</c:v>
                </c:pt>
                <c:pt idx="134">
                  <c:v>20270</c:v>
                </c:pt>
                <c:pt idx="135">
                  <c:v>20277</c:v>
                </c:pt>
                <c:pt idx="136">
                  <c:v>20277</c:v>
                </c:pt>
                <c:pt idx="137">
                  <c:v>20293.5</c:v>
                </c:pt>
                <c:pt idx="138">
                  <c:v>20307</c:v>
                </c:pt>
                <c:pt idx="139">
                  <c:v>20332.5</c:v>
                </c:pt>
                <c:pt idx="140">
                  <c:v>20346.5</c:v>
                </c:pt>
                <c:pt idx="141">
                  <c:v>20373</c:v>
                </c:pt>
                <c:pt idx="142">
                  <c:v>20373</c:v>
                </c:pt>
                <c:pt idx="143">
                  <c:v>20416</c:v>
                </c:pt>
                <c:pt idx="144">
                  <c:v>20772</c:v>
                </c:pt>
                <c:pt idx="145">
                  <c:v>20778.5</c:v>
                </c:pt>
                <c:pt idx="146">
                  <c:v>20778.5</c:v>
                </c:pt>
                <c:pt idx="147">
                  <c:v>20795</c:v>
                </c:pt>
                <c:pt idx="148">
                  <c:v>20795</c:v>
                </c:pt>
                <c:pt idx="149">
                  <c:v>20804</c:v>
                </c:pt>
                <c:pt idx="150">
                  <c:v>20905</c:v>
                </c:pt>
                <c:pt idx="151">
                  <c:v>21329</c:v>
                </c:pt>
                <c:pt idx="152">
                  <c:v>21364</c:v>
                </c:pt>
                <c:pt idx="153">
                  <c:v>21368</c:v>
                </c:pt>
                <c:pt idx="154">
                  <c:v>21436</c:v>
                </c:pt>
                <c:pt idx="155">
                  <c:v>21646.5</c:v>
                </c:pt>
                <c:pt idx="156">
                  <c:v>21769</c:v>
                </c:pt>
                <c:pt idx="157">
                  <c:v>21769</c:v>
                </c:pt>
                <c:pt idx="158">
                  <c:v>21770.5</c:v>
                </c:pt>
                <c:pt idx="159">
                  <c:v>21770.5</c:v>
                </c:pt>
                <c:pt idx="160">
                  <c:v>21838.5</c:v>
                </c:pt>
                <c:pt idx="161">
                  <c:v>21838.5</c:v>
                </c:pt>
                <c:pt idx="162">
                  <c:v>21838.5</c:v>
                </c:pt>
                <c:pt idx="163">
                  <c:v>21863.5</c:v>
                </c:pt>
                <c:pt idx="164">
                  <c:v>21863.5</c:v>
                </c:pt>
                <c:pt idx="165">
                  <c:v>21883</c:v>
                </c:pt>
                <c:pt idx="166">
                  <c:v>21897</c:v>
                </c:pt>
                <c:pt idx="167">
                  <c:v>21897</c:v>
                </c:pt>
                <c:pt idx="168">
                  <c:v>21954</c:v>
                </c:pt>
                <c:pt idx="169">
                  <c:v>22259.5</c:v>
                </c:pt>
                <c:pt idx="170">
                  <c:v>22259.5</c:v>
                </c:pt>
                <c:pt idx="171">
                  <c:v>22287</c:v>
                </c:pt>
                <c:pt idx="172">
                  <c:v>22287</c:v>
                </c:pt>
                <c:pt idx="173">
                  <c:v>22287</c:v>
                </c:pt>
                <c:pt idx="174">
                  <c:v>22312.5</c:v>
                </c:pt>
                <c:pt idx="175">
                  <c:v>22312.5</c:v>
                </c:pt>
                <c:pt idx="176">
                  <c:v>22312.5</c:v>
                </c:pt>
                <c:pt idx="177">
                  <c:v>22375</c:v>
                </c:pt>
                <c:pt idx="178">
                  <c:v>22418</c:v>
                </c:pt>
                <c:pt idx="179">
                  <c:v>22786</c:v>
                </c:pt>
                <c:pt idx="180">
                  <c:v>22786</c:v>
                </c:pt>
                <c:pt idx="181">
                  <c:v>22942</c:v>
                </c:pt>
                <c:pt idx="182">
                  <c:v>22947</c:v>
                </c:pt>
                <c:pt idx="183">
                  <c:v>22947</c:v>
                </c:pt>
                <c:pt idx="184">
                  <c:v>22959.5</c:v>
                </c:pt>
                <c:pt idx="185">
                  <c:v>22959.5</c:v>
                </c:pt>
                <c:pt idx="186">
                  <c:v>22986</c:v>
                </c:pt>
                <c:pt idx="187">
                  <c:v>22986</c:v>
                </c:pt>
                <c:pt idx="188">
                  <c:v>23322.5</c:v>
                </c:pt>
                <c:pt idx="189">
                  <c:v>23326.5</c:v>
                </c:pt>
                <c:pt idx="190">
                  <c:v>24318.5</c:v>
                </c:pt>
                <c:pt idx="191">
                  <c:v>24318.5</c:v>
                </c:pt>
                <c:pt idx="192">
                  <c:v>24318.5</c:v>
                </c:pt>
                <c:pt idx="193">
                  <c:v>24905</c:v>
                </c:pt>
                <c:pt idx="194">
                  <c:v>25376</c:v>
                </c:pt>
                <c:pt idx="195">
                  <c:v>25433</c:v>
                </c:pt>
                <c:pt idx="196">
                  <c:v>25897</c:v>
                </c:pt>
                <c:pt idx="197">
                  <c:v>25913.5</c:v>
                </c:pt>
                <c:pt idx="198">
                  <c:v>25945.5</c:v>
                </c:pt>
                <c:pt idx="199">
                  <c:v>25979</c:v>
                </c:pt>
                <c:pt idx="200">
                  <c:v>26408.5</c:v>
                </c:pt>
                <c:pt idx="201">
                  <c:v>26473</c:v>
                </c:pt>
                <c:pt idx="202">
                  <c:v>26844.5</c:v>
                </c:pt>
                <c:pt idx="203">
                  <c:v>26921</c:v>
                </c:pt>
                <c:pt idx="204">
                  <c:v>26939</c:v>
                </c:pt>
                <c:pt idx="205">
                  <c:v>26946</c:v>
                </c:pt>
                <c:pt idx="206">
                  <c:v>26964</c:v>
                </c:pt>
                <c:pt idx="207">
                  <c:v>27190</c:v>
                </c:pt>
                <c:pt idx="208">
                  <c:v>27390.5</c:v>
                </c:pt>
                <c:pt idx="209">
                  <c:v>27390.5</c:v>
                </c:pt>
                <c:pt idx="210">
                  <c:v>27435</c:v>
                </c:pt>
                <c:pt idx="211">
                  <c:v>27474</c:v>
                </c:pt>
                <c:pt idx="212">
                  <c:v>27860</c:v>
                </c:pt>
                <c:pt idx="213">
                  <c:v>27901.5</c:v>
                </c:pt>
                <c:pt idx="214">
                  <c:v>27963</c:v>
                </c:pt>
                <c:pt idx="215">
                  <c:v>27967.5</c:v>
                </c:pt>
                <c:pt idx="216">
                  <c:v>27994</c:v>
                </c:pt>
                <c:pt idx="217">
                  <c:v>28845</c:v>
                </c:pt>
                <c:pt idx="218">
                  <c:v>28853.5</c:v>
                </c:pt>
                <c:pt idx="219">
                  <c:v>28871.5</c:v>
                </c:pt>
                <c:pt idx="220">
                  <c:v>28891</c:v>
                </c:pt>
                <c:pt idx="221">
                  <c:v>28905</c:v>
                </c:pt>
                <c:pt idx="222">
                  <c:v>28926</c:v>
                </c:pt>
                <c:pt idx="223">
                  <c:v>28937</c:v>
                </c:pt>
                <c:pt idx="224">
                  <c:v>28944</c:v>
                </c:pt>
                <c:pt idx="225">
                  <c:v>28951</c:v>
                </c:pt>
                <c:pt idx="226">
                  <c:v>28958</c:v>
                </c:pt>
                <c:pt idx="227">
                  <c:v>29454</c:v>
                </c:pt>
                <c:pt idx="228">
                  <c:v>29865.5</c:v>
                </c:pt>
                <c:pt idx="229">
                  <c:v>30515.5</c:v>
                </c:pt>
                <c:pt idx="230">
                  <c:v>30521</c:v>
                </c:pt>
                <c:pt idx="231">
                  <c:v>30766.5</c:v>
                </c:pt>
                <c:pt idx="232">
                  <c:v>30968.5</c:v>
                </c:pt>
                <c:pt idx="233">
                  <c:v>31010</c:v>
                </c:pt>
                <c:pt idx="234">
                  <c:v>31436.5</c:v>
                </c:pt>
                <c:pt idx="235">
                  <c:v>31892</c:v>
                </c:pt>
                <c:pt idx="236">
                  <c:v>31893.5</c:v>
                </c:pt>
                <c:pt idx="237">
                  <c:v>31938</c:v>
                </c:pt>
                <c:pt idx="238">
                  <c:v>32072</c:v>
                </c:pt>
                <c:pt idx="239">
                  <c:v>32389.5</c:v>
                </c:pt>
                <c:pt idx="240">
                  <c:v>33025</c:v>
                </c:pt>
                <c:pt idx="241">
                  <c:v>33025</c:v>
                </c:pt>
                <c:pt idx="242">
                  <c:v>33408</c:v>
                </c:pt>
                <c:pt idx="243">
                  <c:v>33491.5</c:v>
                </c:pt>
                <c:pt idx="244">
                  <c:v>33596</c:v>
                </c:pt>
                <c:pt idx="245">
                  <c:v>33892</c:v>
                </c:pt>
                <c:pt idx="246">
                  <c:v>33918.5</c:v>
                </c:pt>
                <c:pt idx="247">
                  <c:v>33924</c:v>
                </c:pt>
                <c:pt idx="248">
                  <c:v>33938</c:v>
                </c:pt>
                <c:pt idx="249">
                  <c:v>33938</c:v>
                </c:pt>
                <c:pt idx="250">
                  <c:v>33938</c:v>
                </c:pt>
                <c:pt idx="251">
                  <c:v>33941.5</c:v>
                </c:pt>
                <c:pt idx="252">
                  <c:v>33892</c:v>
                </c:pt>
                <c:pt idx="253">
                  <c:v>33918.5</c:v>
                </c:pt>
                <c:pt idx="254">
                  <c:v>33924</c:v>
                </c:pt>
                <c:pt idx="255">
                  <c:v>33938</c:v>
                </c:pt>
                <c:pt idx="256">
                  <c:v>33943.5</c:v>
                </c:pt>
                <c:pt idx="257">
                  <c:v>35378</c:v>
                </c:pt>
                <c:pt idx="258">
                  <c:v>35456</c:v>
                </c:pt>
              </c:numCache>
            </c:numRef>
          </c:xVal>
          <c:yVal>
            <c:numRef>
              <c:f>Active!$L$21:$L$976</c:f>
              <c:numCache>
                <c:formatCode>General</c:formatCode>
                <c:ptCount val="956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026A-4E1A-AED1-70FCA4AF2BE0}"/>
            </c:ext>
          </c:extLst>
        </c:ser>
        <c:ser>
          <c:idx val="5"/>
          <c:order val="5"/>
          <c:tx>
            <c:strRef>
              <c:f>Active!$M$20</c:f>
              <c:strCache>
                <c:ptCount val="1"/>
                <c:pt idx="0">
                  <c:v>S5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Active!$D$21:$D$90</c:f>
                <c:numCache>
                  <c:formatCode>General</c:formatCode>
                  <c:ptCount val="70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1E-3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7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</c:numCache>
              </c:numRef>
            </c:plus>
            <c:minus>
              <c:numRef>
                <c:f>Active!$D$21:$D$90</c:f>
                <c:numCache>
                  <c:formatCode>General</c:formatCode>
                  <c:ptCount val="70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1E-3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7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Active!$F$21:$F$976</c:f>
              <c:numCache>
                <c:formatCode>General</c:formatCode>
                <c:ptCount val="956"/>
                <c:pt idx="0">
                  <c:v>-24754</c:v>
                </c:pt>
                <c:pt idx="1">
                  <c:v>-18974</c:v>
                </c:pt>
                <c:pt idx="2">
                  <c:v>-11742</c:v>
                </c:pt>
                <c:pt idx="3">
                  <c:v>-11696</c:v>
                </c:pt>
                <c:pt idx="4">
                  <c:v>-11666</c:v>
                </c:pt>
                <c:pt idx="5">
                  <c:v>-11237</c:v>
                </c:pt>
                <c:pt idx="6">
                  <c:v>-10892</c:v>
                </c:pt>
                <c:pt idx="7">
                  <c:v>-10881</c:v>
                </c:pt>
                <c:pt idx="8">
                  <c:v>-10339</c:v>
                </c:pt>
                <c:pt idx="9">
                  <c:v>-10296</c:v>
                </c:pt>
                <c:pt idx="10">
                  <c:v>-10106.5</c:v>
                </c:pt>
                <c:pt idx="11">
                  <c:v>-10058</c:v>
                </c:pt>
                <c:pt idx="12">
                  <c:v>-9715</c:v>
                </c:pt>
                <c:pt idx="13">
                  <c:v>-9574</c:v>
                </c:pt>
                <c:pt idx="14">
                  <c:v>-9460</c:v>
                </c:pt>
                <c:pt idx="15">
                  <c:v>-9202</c:v>
                </c:pt>
                <c:pt idx="16">
                  <c:v>-9195</c:v>
                </c:pt>
                <c:pt idx="17">
                  <c:v>-9074</c:v>
                </c:pt>
                <c:pt idx="18">
                  <c:v>-8213</c:v>
                </c:pt>
                <c:pt idx="19">
                  <c:v>-7707</c:v>
                </c:pt>
                <c:pt idx="20">
                  <c:v>-7679</c:v>
                </c:pt>
                <c:pt idx="21">
                  <c:v>-7151</c:v>
                </c:pt>
                <c:pt idx="22">
                  <c:v>-7137</c:v>
                </c:pt>
                <c:pt idx="23">
                  <c:v>-7115</c:v>
                </c:pt>
                <c:pt idx="24">
                  <c:v>-7094</c:v>
                </c:pt>
                <c:pt idx="25">
                  <c:v>-6806</c:v>
                </c:pt>
                <c:pt idx="26">
                  <c:v>-1141</c:v>
                </c:pt>
                <c:pt idx="27">
                  <c:v>-724</c:v>
                </c:pt>
                <c:pt idx="28">
                  <c:v>-622</c:v>
                </c:pt>
                <c:pt idx="29">
                  <c:v>-622</c:v>
                </c:pt>
                <c:pt idx="30">
                  <c:v>-604</c:v>
                </c:pt>
                <c:pt idx="31">
                  <c:v>-604</c:v>
                </c:pt>
                <c:pt idx="32">
                  <c:v>-544</c:v>
                </c:pt>
                <c:pt idx="33">
                  <c:v>-96</c:v>
                </c:pt>
                <c:pt idx="34">
                  <c:v>0</c:v>
                </c:pt>
                <c:pt idx="35">
                  <c:v>0</c:v>
                </c:pt>
                <c:pt idx="36">
                  <c:v>528</c:v>
                </c:pt>
                <c:pt idx="37">
                  <c:v>528</c:v>
                </c:pt>
                <c:pt idx="38">
                  <c:v>817</c:v>
                </c:pt>
                <c:pt idx="39">
                  <c:v>942</c:v>
                </c:pt>
                <c:pt idx="40">
                  <c:v>942</c:v>
                </c:pt>
                <c:pt idx="41">
                  <c:v>1384</c:v>
                </c:pt>
                <c:pt idx="42">
                  <c:v>3973.5</c:v>
                </c:pt>
                <c:pt idx="43">
                  <c:v>4425</c:v>
                </c:pt>
                <c:pt idx="44">
                  <c:v>4425</c:v>
                </c:pt>
                <c:pt idx="45">
                  <c:v>4482</c:v>
                </c:pt>
                <c:pt idx="46">
                  <c:v>4482</c:v>
                </c:pt>
                <c:pt idx="47">
                  <c:v>4540.5</c:v>
                </c:pt>
                <c:pt idx="48">
                  <c:v>5506</c:v>
                </c:pt>
                <c:pt idx="49">
                  <c:v>5513</c:v>
                </c:pt>
                <c:pt idx="50">
                  <c:v>5514.5</c:v>
                </c:pt>
                <c:pt idx="51">
                  <c:v>5545</c:v>
                </c:pt>
                <c:pt idx="52">
                  <c:v>6008</c:v>
                </c:pt>
                <c:pt idx="53">
                  <c:v>6033</c:v>
                </c:pt>
                <c:pt idx="54">
                  <c:v>6044</c:v>
                </c:pt>
                <c:pt idx="55">
                  <c:v>6491</c:v>
                </c:pt>
                <c:pt idx="56">
                  <c:v>7104</c:v>
                </c:pt>
                <c:pt idx="57">
                  <c:v>8118.5</c:v>
                </c:pt>
                <c:pt idx="58">
                  <c:v>9467</c:v>
                </c:pt>
                <c:pt idx="59">
                  <c:v>10602.5</c:v>
                </c:pt>
                <c:pt idx="60">
                  <c:v>10606.5</c:v>
                </c:pt>
                <c:pt idx="61">
                  <c:v>10679</c:v>
                </c:pt>
                <c:pt idx="62">
                  <c:v>10697</c:v>
                </c:pt>
                <c:pt idx="63">
                  <c:v>11097</c:v>
                </c:pt>
                <c:pt idx="64">
                  <c:v>11536</c:v>
                </c:pt>
                <c:pt idx="65">
                  <c:v>12238</c:v>
                </c:pt>
                <c:pt idx="66">
                  <c:v>13138</c:v>
                </c:pt>
                <c:pt idx="67">
                  <c:v>13241</c:v>
                </c:pt>
                <c:pt idx="68">
                  <c:v>13666</c:v>
                </c:pt>
                <c:pt idx="69">
                  <c:v>13680</c:v>
                </c:pt>
                <c:pt idx="70">
                  <c:v>13698</c:v>
                </c:pt>
                <c:pt idx="71">
                  <c:v>13705</c:v>
                </c:pt>
                <c:pt idx="72">
                  <c:v>13744.5</c:v>
                </c:pt>
                <c:pt idx="73">
                  <c:v>13782</c:v>
                </c:pt>
                <c:pt idx="74">
                  <c:v>14144</c:v>
                </c:pt>
                <c:pt idx="75">
                  <c:v>14155</c:v>
                </c:pt>
                <c:pt idx="76">
                  <c:v>14261</c:v>
                </c:pt>
                <c:pt idx="77">
                  <c:v>15813</c:v>
                </c:pt>
                <c:pt idx="78">
                  <c:v>15813</c:v>
                </c:pt>
                <c:pt idx="79">
                  <c:v>16174</c:v>
                </c:pt>
                <c:pt idx="80">
                  <c:v>16629.5</c:v>
                </c:pt>
                <c:pt idx="81">
                  <c:v>16640.5</c:v>
                </c:pt>
                <c:pt idx="82">
                  <c:v>16752</c:v>
                </c:pt>
                <c:pt idx="83">
                  <c:v>16777</c:v>
                </c:pt>
                <c:pt idx="84">
                  <c:v>16777</c:v>
                </c:pt>
                <c:pt idx="85">
                  <c:v>16791</c:v>
                </c:pt>
                <c:pt idx="86">
                  <c:v>17184</c:v>
                </c:pt>
                <c:pt idx="87">
                  <c:v>17269</c:v>
                </c:pt>
                <c:pt idx="88">
                  <c:v>17271.5</c:v>
                </c:pt>
                <c:pt idx="89">
                  <c:v>17273</c:v>
                </c:pt>
                <c:pt idx="90">
                  <c:v>17274.5</c:v>
                </c:pt>
                <c:pt idx="91">
                  <c:v>17305</c:v>
                </c:pt>
                <c:pt idx="92">
                  <c:v>17648</c:v>
                </c:pt>
                <c:pt idx="93">
                  <c:v>17798.5</c:v>
                </c:pt>
                <c:pt idx="94">
                  <c:v>17808</c:v>
                </c:pt>
                <c:pt idx="95">
                  <c:v>17841</c:v>
                </c:pt>
                <c:pt idx="96">
                  <c:v>17841.5</c:v>
                </c:pt>
                <c:pt idx="97">
                  <c:v>17886</c:v>
                </c:pt>
                <c:pt idx="98">
                  <c:v>18329</c:v>
                </c:pt>
                <c:pt idx="99">
                  <c:v>18351</c:v>
                </c:pt>
                <c:pt idx="100">
                  <c:v>18351.5</c:v>
                </c:pt>
                <c:pt idx="101">
                  <c:v>18732</c:v>
                </c:pt>
                <c:pt idx="102">
                  <c:v>18736</c:v>
                </c:pt>
                <c:pt idx="103">
                  <c:v>18739</c:v>
                </c:pt>
                <c:pt idx="104">
                  <c:v>18750</c:v>
                </c:pt>
                <c:pt idx="105">
                  <c:v>18782</c:v>
                </c:pt>
                <c:pt idx="106">
                  <c:v>18839</c:v>
                </c:pt>
                <c:pt idx="107">
                  <c:v>18864</c:v>
                </c:pt>
                <c:pt idx="108">
                  <c:v>18870.5</c:v>
                </c:pt>
                <c:pt idx="109">
                  <c:v>18871</c:v>
                </c:pt>
                <c:pt idx="110">
                  <c:v>19271</c:v>
                </c:pt>
                <c:pt idx="111">
                  <c:v>19326.5</c:v>
                </c:pt>
                <c:pt idx="112">
                  <c:v>19372</c:v>
                </c:pt>
                <c:pt idx="113">
                  <c:v>19625</c:v>
                </c:pt>
                <c:pt idx="114">
                  <c:v>19625</c:v>
                </c:pt>
                <c:pt idx="115">
                  <c:v>19662.5</c:v>
                </c:pt>
                <c:pt idx="116">
                  <c:v>19662.5</c:v>
                </c:pt>
                <c:pt idx="117">
                  <c:v>19735</c:v>
                </c:pt>
                <c:pt idx="118">
                  <c:v>19806</c:v>
                </c:pt>
                <c:pt idx="119">
                  <c:v>19847.5</c:v>
                </c:pt>
                <c:pt idx="120">
                  <c:v>19849</c:v>
                </c:pt>
                <c:pt idx="121">
                  <c:v>19849</c:v>
                </c:pt>
                <c:pt idx="122">
                  <c:v>19849</c:v>
                </c:pt>
                <c:pt idx="123">
                  <c:v>19849</c:v>
                </c:pt>
                <c:pt idx="124">
                  <c:v>19853</c:v>
                </c:pt>
                <c:pt idx="125">
                  <c:v>19873</c:v>
                </c:pt>
                <c:pt idx="126">
                  <c:v>19888</c:v>
                </c:pt>
                <c:pt idx="127">
                  <c:v>19889</c:v>
                </c:pt>
                <c:pt idx="128">
                  <c:v>20228</c:v>
                </c:pt>
                <c:pt idx="129">
                  <c:v>20242</c:v>
                </c:pt>
                <c:pt idx="130">
                  <c:v>20243.5</c:v>
                </c:pt>
                <c:pt idx="131">
                  <c:v>20243.5</c:v>
                </c:pt>
                <c:pt idx="132">
                  <c:v>20263</c:v>
                </c:pt>
                <c:pt idx="133">
                  <c:v>20264.5</c:v>
                </c:pt>
                <c:pt idx="134">
                  <c:v>20270</c:v>
                </c:pt>
                <c:pt idx="135">
                  <c:v>20277</c:v>
                </c:pt>
                <c:pt idx="136">
                  <c:v>20277</c:v>
                </c:pt>
                <c:pt idx="137">
                  <c:v>20293.5</c:v>
                </c:pt>
                <c:pt idx="138">
                  <c:v>20307</c:v>
                </c:pt>
                <c:pt idx="139">
                  <c:v>20332.5</c:v>
                </c:pt>
                <c:pt idx="140">
                  <c:v>20346.5</c:v>
                </c:pt>
                <c:pt idx="141">
                  <c:v>20373</c:v>
                </c:pt>
                <c:pt idx="142">
                  <c:v>20373</c:v>
                </c:pt>
                <c:pt idx="143">
                  <c:v>20416</c:v>
                </c:pt>
                <c:pt idx="144">
                  <c:v>20772</c:v>
                </c:pt>
                <c:pt idx="145">
                  <c:v>20778.5</c:v>
                </c:pt>
                <c:pt idx="146">
                  <c:v>20778.5</c:v>
                </c:pt>
                <c:pt idx="147">
                  <c:v>20795</c:v>
                </c:pt>
                <c:pt idx="148">
                  <c:v>20795</c:v>
                </c:pt>
                <c:pt idx="149">
                  <c:v>20804</c:v>
                </c:pt>
                <c:pt idx="150">
                  <c:v>20905</c:v>
                </c:pt>
                <c:pt idx="151">
                  <c:v>21329</c:v>
                </c:pt>
                <c:pt idx="152">
                  <c:v>21364</c:v>
                </c:pt>
                <c:pt idx="153">
                  <c:v>21368</c:v>
                </c:pt>
                <c:pt idx="154">
                  <c:v>21436</c:v>
                </c:pt>
                <c:pt idx="155">
                  <c:v>21646.5</c:v>
                </c:pt>
                <c:pt idx="156">
                  <c:v>21769</c:v>
                </c:pt>
                <c:pt idx="157">
                  <c:v>21769</c:v>
                </c:pt>
                <c:pt idx="158">
                  <c:v>21770.5</c:v>
                </c:pt>
                <c:pt idx="159">
                  <c:v>21770.5</c:v>
                </c:pt>
                <c:pt idx="160">
                  <c:v>21838.5</c:v>
                </c:pt>
                <c:pt idx="161">
                  <c:v>21838.5</c:v>
                </c:pt>
                <c:pt idx="162">
                  <c:v>21838.5</c:v>
                </c:pt>
                <c:pt idx="163">
                  <c:v>21863.5</c:v>
                </c:pt>
                <c:pt idx="164">
                  <c:v>21863.5</c:v>
                </c:pt>
                <c:pt idx="165">
                  <c:v>21883</c:v>
                </c:pt>
                <c:pt idx="166">
                  <c:v>21897</c:v>
                </c:pt>
                <c:pt idx="167">
                  <c:v>21897</c:v>
                </c:pt>
                <c:pt idx="168">
                  <c:v>21954</c:v>
                </c:pt>
                <c:pt idx="169">
                  <c:v>22259.5</c:v>
                </c:pt>
                <c:pt idx="170">
                  <c:v>22259.5</c:v>
                </c:pt>
                <c:pt idx="171">
                  <c:v>22287</c:v>
                </c:pt>
                <c:pt idx="172">
                  <c:v>22287</c:v>
                </c:pt>
                <c:pt idx="173">
                  <c:v>22287</c:v>
                </c:pt>
                <c:pt idx="174">
                  <c:v>22312.5</c:v>
                </c:pt>
                <c:pt idx="175">
                  <c:v>22312.5</c:v>
                </c:pt>
                <c:pt idx="176">
                  <c:v>22312.5</c:v>
                </c:pt>
                <c:pt idx="177">
                  <c:v>22375</c:v>
                </c:pt>
                <c:pt idx="178">
                  <c:v>22418</c:v>
                </c:pt>
                <c:pt idx="179">
                  <c:v>22786</c:v>
                </c:pt>
                <c:pt idx="180">
                  <c:v>22786</c:v>
                </c:pt>
                <c:pt idx="181">
                  <c:v>22942</c:v>
                </c:pt>
                <c:pt idx="182">
                  <c:v>22947</c:v>
                </c:pt>
                <c:pt idx="183">
                  <c:v>22947</c:v>
                </c:pt>
                <c:pt idx="184">
                  <c:v>22959.5</c:v>
                </c:pt>
                <c:pt idx="185">
                  <c:v>22959.5</c:v>
                </c:pt>
                <c:pt idx="186">
                  <c:v>22986</c:v>
                </c:pt>
                <c:pt idx="187">
                  <c:v>22986</c:v>
                </c:pt>
                <c:pt idx="188">
                  <c:v>23322.5</c:v>
                </c:pt>
                <c:pt idx="189">
                  <c:v>23326.5</c:v>
                </c:pt>
                <c:pt idx="190">
                  <c:v>24318.5</c:v>
                </c:pt>
                <c:pt idx="191">
                  <c:v>24318.5</c:v>
                </c:pt>
                <c:pt idx="192">
                  <c:v>24318.5</c:v>
                </c:pt>
                <c:pt idx="193">
                  <c:v>24905</c:v>
                </c:pt>
                <c:pt idx="194">
                  <c:v>25376</c:v>
                </c:pt>
                <c:pt idx="195">
                  <c:v>25433</c:v>
                </c:pt>
                <c:pt idx="196">
                  <c:v>25897</c:v>
                </c:pt>
                <c:pt idx="197">
                  <c:v>25913.5</c:v>
                </c:pt>
                <c:pt idx="198">
                  <c:v>25945.5</c:v>
                </c:pt>
                <c:pt idx="199">
                  <c:v>25979</c:v>
                </c:pt>
                <c:pt idx="200">
                  <c:v>26408.5</c:v>
                </c:pt>
                <c:pt idx="201">
                  <c:v>26473</c:v>
                </c:pt>
                <c:pt idx="202">
                  <c:v>26844.5</c:v>
                </c:pt>
                <c:pt idx="203">
                  <c:v>26921</c:v>
                </c:pt>
                <c:pt idx="204">
                  <c:v>26939</c:v>
                </c:pt>
                <c:pt idx="205">
                  <c:v>26946</c:v>
                </c:pt>
                <c:pt idx="206">
                  <c:v>26964</c:v>
                </c:pt>
                <c:pt idx="207">
                  <c:v>27190</c:v>
                </c:pt>
                <c:pt idx="208">
                  <c:v>27390.5</c:v>
                </c:pt>
                <c:pt idx="209">
                  <c:v>27390.5</c:v>
                </c:pt>
                <c:pt idx="210">
                  <c:v>27435</c:v>
                </c:pt>
                <c:pt idx="211">
                  <c:v>27474</c:v>
                </c:pt>
                <c:pt idx="212">
                  <c:v>27860</c:v>
                </c:pt>
                <c:pt idx="213">
                  <c:v>27901.5</c:v>
                </c:pt>
                <c:pt idx="214">
                  <c:v>27963</c:v>
                </c:pt>
                <c:pt idx="215">
                  <c:v>27967.5</c:v>
                </c:pt>
                <c:pt idx="216">
                  <c:v>27994</c:v>
                </c:pt>
                <c:pt idx="217">
                  <c:v>28845</c:v>
                </c:pt>
                <c:pt idx="218">
                  <c:v>28853.5</c:v>
                </c:pt>
                <c:pt idx="219">
                  <c:v>28871.5</c:v>
                </c:pt>
                <c:pt idx="220">
                  <c:v>28891</c:v>
                </c:pt>
                <c:pt idx="221">
                  <c:v>28905</c:v>
                </c:pt>
                <c:pt idx="222">
                  <c:v>28926</c:v>
                </c:pt>
                <c:pt idx="223">
                  <c:v>28937</c:v>
                </c:pt>
                <c:pt idx="224">
                  <c:v>28944</c:v>
                </c:pt>
                <c:pt idx="225">
                  <c:v>28951</c:v>
                </c:pt>
                <c:pt idx="226">
                  <c:v>28958</c:v>
                </c:pt>
                <c:pt idx="227">
                  <c:v>29454</c:v>
                </c:pt>
                <c:pt idx="228">
                  <c:v>29865.5</c:v>
                </c:pt>
                <c:pt idx="229">
                  <c:v>30515.5</c:v>
                </c:pt>
                <c:pt idx="230">
                  <c:v>30521</c:v>
                </c:pt>
                <c:pt idx="231">
                  <c:v>30766.5</c:v>
                </c:pt>
                <c:pt idx="232">
                  <c:v>30968.5</c:v>
                </c:pt>
                <c:pt idx="233">
                  <c:v>31010</c:v>
                </c:pt>
                <c:pt idx="234">
                  <c:v>31436.5</c:v>
                </c:pt>
                <c:pt idx="235">
                  <c:v>31892</c:v>
                </c:pt>
                <c:pt idx="236">
                  <c:v>31893.5</c:v>
                </c:pt>
                <c:pt idx="237">
                  <c:v>31938</c:v>
                </c:pt>
                <c:pt idx="238">
                  <c:v>32072</c:v>
                </c:pt>
                <c:pt idx="239">
                  <c:v>32389.5</c:v>
                </c:pt>
                <c:pt idx="240">
                  <c:v>33025</c:v>
                </c:pt>
                <c:pt idx="241">
                  <c:v>33025</c:v>
                </c:pt>
                <c:pt idx="242">
                  <c:v>33408</c:v>
                </c:pt>
                <c:pt idx="243">
                  <c:v>33491.5</c:v>
                </c:pt>
                <c:pt idx="244">
                  <c:v>33596</c:v>
                </c:pt>
                <c:pt idx="245">
                  <c:v>33892</c:v>
                </c:pt>
                <c:pt idx="246">
                  <c:v>33918.5</c:v>
                </c:pt>
                <c:pt idx="247">
                  <c:v>33924</c:v>
                </c:pt>
                <c:pt idx="248">
                  <c:v>33938</c:v>
                </c:pt>
                <c:pt idx="249">
                  <c:v>33938</c:v>
                </c:pt>
                <c:pt idx="250">
                  <c:v>33938</c:v>
                </c:pt>
                <c:pt idx="251">
                  <c:v>33941.5</c:v>
                </c:pt>
                <c:pt idx="252">
                  <c:v>33892</c:v>
                </c:pt>
                <c:pt idx="253">
                  <c:v>33918.5</c:v>
                </c:pt>
                <c:pt idx="254">
                  <c:v>33924</c:v>
                </c:pt>
                <c:pt idx="255">
                  <c:v>33938</c:v>
                </c:pt>
                <c:pt idx="256">
                  <c:v>33943.5</c:v>
                </c:pt>
                <c:pt idx="257">
                  <c:v>35378</c:v>
                </c:pt>
                <c:pt idx="258">
                  <c:v>35456</c:v>
                </c:pt>
              </c:numCache>
            </c:numRef>
          </c:xVal>
          <c:yVal>
            <c:numRef>
              <c:f>Active!$M$21:$M$976</c:f>
              <c:numCache>
                <c:formatCode>General</c:formatCode>
                <c:ptCount val="956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026A-4E1A-AED1-70FCA4AF2BE0}"/>
            </c:ext>
          </c:extLst>
        </c:ser>
        <c:ser>
          <c:idx val="6"/>
          <c:order val="6"/>
          <c:tx>
            <c:strRef>
              <c:f>Active!$N$20</c:f>
              <c:strCache>
                <c:ptCount val="1"/>
                <c:pt idx="0">
                  <c:v>Misc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3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Active!$D$21:$D$90</c:f>
                <c:numCache>
                  <c:formatCode>General</c:formatCode>
                  <c:ptCount val="70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1E-3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7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</c:numCache>
              </c:numRef>
            </c:plus>
            <c:minus>
              <c:numRef>
                <c:f>Active!$D$21:$D$90</c:f>
                <c:numCache>
                  <c:formatCode>General</c:formatCode>
                  <c:ptCount val="70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1E-3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7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Active!$F$21:$F$976</c:f>
              <c:numCache>
                <c:formatCode>General</c:formatCode>
                <c:ptCount val="956"/>
                <c:pt idx="0">
                  <c:v>-24754</c:v>
                </c:pt>
                <c:pt idx="1">
                  <c:v>-18974</c:v>
                </c:pt>
                <c:pt idx="2">
                  <c:v>-11742</c:v>
                </c:pt>
                <c:pt idx="3">
                  <c:v>-11696</c:v>
                </c:pt>
                <c:pt idx="4">
                  <c:v>-11666</c:v>
                </c:pt>
                <c:pt idx="5">
                  <c:v>-11237</c:v>
                </c:pt>
                <c:pt idx="6">
                  <c:v>-10892</c:v>
                </c:pt>
                <c:pt idx="7">
                  <c:v>-10881</c:v>
                </c:pt>
                <c:pt idx="8">
                  <c:v>-10339</c:v>
                </c:pt>
                <c:pt idx="9">
                  <c:v>-10296</c:v>
                </c:pt>
                <c:pt idx="10">
                  <c:v>-10106.5</c:v>
                </c:pt>
                <c:pt idx="11">
                  <c:v>-10058</c:v>
                </c:pt>
                <c:pt idx="12">
                  <c:v>-9715</c:v>
                </c:pt>
                <c:pt idx="13">
                  <c:v>-9574</c:v>
                </c:pt>
                <c:pt idx="14">
                  <c:v>-9460</c:v>
                </c:pt>
                <c:pt idx="15">
                  <c:v>-9202</c:v>
                </c:pt>
                <c:pt idx="16">
                  <c:v>-9195</c:v>
                </c:pt>
                <c:pt idx="17">
                  <c:v>-9074</c:v>
                </c:pt>
                <c:pt idx="18">
                  <c:v>-8213</c:v>
                </c:pt>
                <c:pt idx="19">
                  <c:v>-7707</c:v>
                </c:pt>
                <c:pt idx="20">
                  <c:v>-7679</c:v>
                </c:pt>
                <c:pt idx="21">
                  <c:v>-7151</c:v>
                </c:pt>
                <c:pt idx="22">
                  <c:v>-7137</c:v>
                </c:pt>
                <c:pt idx="23">
                  <c:v>-7115</c:v>
                </c:pt>
                <c:pt idx="24">
                  <c:v>-7094</c:v>
                </c:pt>
                <c:pt idx="25">
                  <c:v>-6806</c:v>
                </c:pt>
                <c:pt idx="26">
                  <c:v>-1141</c:v>
                </c:pt>
                <c:pt idx="27">
                  <c:v>-724</c:v>
                </c:pt>
                <c:pt idx="28">
                  <c:v>-622</c:v>
                </c:pt>
                <c:pt idx="29">
                  <c:v>-622</c:v>
                </c:pt>
                <c:pt idx="30">
                  <c:v>-604</c:v>
                </c:pt>
                <c:pt idx="31">
                  <c:v>-604</c:v>
                </c:pt>
                <c:pt idx="32">
                  <c:v>-544</c:v>
                </c:pt>
                <c:pt idx="33">
                  <c:v>-96</c:v>
                </c:pt>
                <c:pt idx="34">
                  <c:v>0</c:v>
                </c:pt>
                <c:pt idx="35">
                  <c:v>0</c:v>
                </c:pt>
                <c:pt idx="36">
                  <c:v>528</c:v>
                </c:pt>
                <c:pt idx="37">
                  <c:v>528</c:v>
                </c:pt>
                <c:pt idx="38">
                  <c:v>817</c:v>
                </c:pt>
                <c:pt idx="39">
                  <c:v>942</c:v>
                </c:pt>
                <c:pt idx="40">
                  <c:v>942</c:v>
                </c:pt>
                <c:pt idx="41">
                  <c:v>1384</c:v>
                </c:pt>
                <c:pt idx="42">
                  <c:v>3973.5</c:v>
                </c:pt>
                <c:pt idx="43">
                  <c:v>4425</c:v>
                </c:pt>
                <c:pt idx="44">
                  <c:v>4425</c:v>
                </c:pt>
                <c:pt idx="45">
                  <c:v>4482</c:v>
                </c:pt>
                <c:pt idx="46">
                  <c:v>4482</c:v>
                </c:pt>
                <c:pt idx="47">
                  <c:v>4540.5</c:v>
                </c:pt>
                <c:pt idx="48">
                  <c:v>5506</c:v>
                </c:pt>
                <c:pt idx="49">
                  <c:v>5513</c:v>
                </c:pt>
                <c:pt idx="50">
                  <c:v>5514.5</c:v>
                </c:pt>
                <c:pt idx="51">
                  <c:v>5545</c:v>
                </c:pt>
                <c:pt idx="52">
                  <c:v>6008</c:v>
                </c:pt>
                <c:pt idx="53">
                  <c:v>6033</c:v>
                </c:pt>
                <c:pt idx="54">
                  <c:v>6044</c:v>
                </c:pt>
                <c:pt idx="55">
                  <c:v>6491</c:v>
                </c:pt>
                <c:pt idx="56">
                  <c:v>7104</c:v>
                </c:pt>
                <c:pt idx="57">
                  <c:v>8118.5</c:v>
                </c:pt>
                <c:pt idx="58">
                  <c:v>9467</c:v>
                </c:pt>
                <c:pt idx="59">
                  <c:v>10602.5</c:v>
                </c:pt>
                <c:pt idx="60">
                  <c:v>10606.5</c:v>
                </c:pt>
                <c:pt idx="61">
                  <c:v>10679</c:v>
                </c:pt>
                <c:pt idx="62">
                  <c:v>10697</c:v>
                </c:pt>
                <c:pt idx="63">
                  <c:v>11097</c:v>
                </c:pt>
                <c:pt idx="64">
                  <c:v>11536</c:v>
                </c:pt>
                <c:pt idx="65">
                  <c:v>12238</c:v>
                </c:pt>
                <c:pt idx="66">
                  <c:v>13138</c:v>
                </c:pt>
                <c:pt idx="67">
                  <c:v>13241</c:v>
                </c:pt>
                <c:pt idx="68">
                  <c:v>13666</c:v>
                </c:pt>
                <c:pt idx="69">
                  <c:v>13680</c:v>
                </c:pt>
                <c:pt idx="70">
                  <c:v>13698</c:v>
                </c:pt>
                <c:pt idx="71">
                  <c:v>13705</c:v>
                </c:pt>
                <c:pt idx="72">
                  <c:v>13744.5</c:v>
                </c:pt>
                <c:pt idx="73">
                  <c:v>13782</c:v>
                </c:pt>
                <c:pt idx="74">
                  <c:v>14144</c:v>
                </c:pt>
                <c:pt idx="75">
                  <c:v>14155</c:v>
                </c:pt>
                <c:pt idx="76">
                  <c:v>14261</c:v>
                </c:pt>
                <c:pt idx="77">
                  <c:v>15813</c:v>
                </c:pt>
                <c:pt idx="78">
                  <c:v>15813</c:v>
                </c:pt>
                <c:pt idx="79">
                  <c:v>16174</c:v>
                </c:pt>
                <c:pt idx="80">
                  <c:v>16629.5</c:v>
                </c:pt>
                <c:pt idx="81">
                  <c:v>16640.5</c:v>
                </c:pt>
                <c:pt idx="82">
                  <c:v>16752</c:v>
                </c:pt>
                <c:pt idx="83">
                  <c:v>16777</c:v>
                </c:pt>
                <c:pt idx="84">
                  <c:v>16777</c:v>
                </c:pt>
                <c:pt idx="85">
                  <c:v>16791</c:v>
                </c:pt>
                <c:pt idx="86">
                  <c:v>17184</c:v>
                </c:pt>
                <c:pt idx="87">
                  <c:v>17269</c:v>
                </c:pt>
                <c:pt idx="88">
                  <c:v>17271.5</c:v>
                </c:pt>
                <c:pt idx="89">
                  <c:v>17273</c:v>
                </c:pt>
                <c:pt idx="90">
                  <c:v>17274.5</c:v>
                </c:pt>
                <c:pt idx="91">
                  <c:v>17305</c:v>
                </c:pt>
                <c:pt idx="92">
                  <c:v>17648</c:v>
                </c:pt>
                <c:pt idx="93">
                  <c:v>17798.5</c:v>
                </c:pt>
                <c:pt idx="94">
                  <c:v>17808</c:v>
                </c:pt>
                <c:pt idx="95">
                  <c:v>17841</c:v>
                </c:pt>
                <c:pt idx="96">
                  <c:v>17841.5</c:v>
                </c:pt>
                <c:pt idx="97">
                  <c:v>17886</c:v>
                </c:pt>
                <c:pt idx="98">
                  <c:v>18329</c:v>
                </c:pt>
                <c:pt idx="99">
                  <c:v>18351</c:v>
                </c:pt>
                <c:pt idx="100">
                  <c:v>18351.5</c:v>
                </c:pt>
                <c:pt idx="101">
                  <c:v>18732</c:v>
                </c:pt>
                <c:pt idx="102">
                  <c:v>18736</c:v>
                </c:pt>
                <c:pt idx="103">
                  <c:v>18739</c:v>
                </c:pt>
                <c:pt idx="104">
                  <c:v>18750</c:v>
                </c:pt>
                <c:pt idx="105">
                  <c:v>18782</c:v>
                </c:pt>
                <c:pt idx="106">
                  <c:v>18839</c:v>
                </c:pt>
                <c:pt idx="107">
                  <c:v>18864</c:v>
                </c:pt>
                <c:pt idx="108">
                  <c:v>18870.5</c:v>
                </c:pt>
                <c:pt idx="109">
                  <c:v>18871</c:v>
                </c:pt>
                <c:pt idx="110">
                  <c:v>19271</c:v>
                </c:pt>
                <c:pt idx="111">
                  <c:v>19326.5</c:v>
                </c:pt>
                <c:pt idx="112">
                  <c:v>19372</c:v>
                </c:pt>
                <c:pt idx="113">
                  <c:v>19625</c:v>
                </c:pt>
                <c:pt idx="114">
                  <c:v>19625</c:v>
                </c:pt>
                <c:pt idx="115">
                  <c:v>19662.5</c:v>
                </c:pt>
                <c:pt idx="116">
                  <c:v>19662.5</c:v>
                </c:pt>
                <c:pt idx="117">
                  <c:v>19735</c:v>
                </c:pt>
                <c:pt idx="118">
                  <c:v>19806</c:v>
                </c:pt>
                <c:pt idx="119">
                  <c:v>19847.5</c:v>
                </c:pt>
                <c:pt idx="120">
                  <c:v>19849</c:v>
                </c:pt>
                <c:pt idx="121">
                  <c:v>19849</c:v>
                </c:pt>
                <c:pt idx="122">
                  <c:v>19849</c:v>
                </c:pt>
                <c:pt idx="123">
                  <c:v>19849</c:v>
                </c:pt>
                <c:pt idx="124">
                  <c:v>19853</c:v>
                </c:pt>
                <c:pt idx="125">
                  <c:v>19873</c:v>
                </c:pt>
                <c:pt idx="126">
                  <c:v>19888</c:v>
                </c:pt>
                <c:pt idx="127">
                  <c:v>19889</c:v>
                </c:pt>
                <c:pt idx="128">
                  <c:v>20228</c:v>
                </c:pt>
                <c:pt idx="129">
                  <c:v>20242</c:v>
                </c:pt>
                <c:pt idx="130">
                  <c:v>20243.5</c:v>
                </c:pt>
                <c:pt idx="131">
                  <c:v>20243.5</c:v>
                </c:pt>
                <c:pt idx="132">
                  <c:v>20263</c:v>
                </c:pt>
                <c:pt idx="133">
                  <c:v>20264.5</c:v>
                </c:pt>
                <c:pt idx="134">
                  <c:v>20270</c:v>
                </c:pt>
                <c:pt idx="135">
                  <c:v>20277</c:v>
                </c:pt>
                <c:pt idx="136">
                  <c:v>20277</c:v>
                </c:pt>
                <c:pt idx="137">
                  <c:v>20293.5</c:v>
                </c:pt>
                <c:pt idx="138">
                  <c:v>20307</c:v>
                </c:pt>
                <c:pt idx="139">
                  <c:v>20332.5</c:v>
                </c:pt>
                <c:pt idx="140">
                  <c:v>20346.5</c:v>
                </c:pt>
                <c:pt idx="141">
                  <c:v>20373</c:v>
                </c:pt>
                <c:pt idx="142">
                  <c:v>20373</c:v>
                </c:pt>
                <c:pt idx="143">
                  <c:v>20416</c:v>
                </c:pt>
                <c:pt idx="144">
                  <c:v>20772</c:v>
                </c:pt>
                <c:pt idx="145">
                  <c:v>20778.5</c:v>
                </c:pt>
                <c:pt idx="146">
                  <c:v>20778.5</c:v>
                </c:pt>
                <c:pt idx="147">
                  <c:v>20795</c:v>
                </c:pt>
                <c:pt idx="148">
                  <c:v>20795</c:v>
                </c:pt>
                <c:pt idx="149">
                  <c:v>20804</c:v>
                </c:pt>
                <c:pt idx="150">
                  <c:v>20905</c:v>
                </c:pt>
                <c:pt idx="151">
                  <c:v>21329</c:v>
                </c:pt>
                <c:pt idx="152">
                  <c:v>21364</c:v>
                </c:pt>
                <c:pt idx="153">
                  <c:v>21368</c:v>
                </c:pt>
                <c:pt idx="154">
                  <c:v>21436</c:v>
                </c:pt>
                <c:pt idx="155">
                  <c:v>21646.5</c:v>
                </c:pt>
                <c:pt idx="156">
                  <c:v>21769</c:v>
                </c:pt>
                <c:pt idx="157">
                  <c:v>21769</c:v>
                </c:pt>
                <c:pt idx="158">
                  <c:v>21770.5</c:v>
                </c:pt>
                <c:pt idx="159">
                  <c:v>21770.5</c:v>
                </c:pt>
                <c:pt idx="160">
                  <c:v>21838.5</c:v>
                </c:pt>
                <c:pt idx="161">
                  <c:v>21838.5</c:v>
                </c:pt>
                <c:pt idx="162">
                  <c:v>21838.5</c:v>
                </c:pt>
                <c:pt idx="163">
                  <c:v>21863.5</c:v>
                </c:pt>
                <c:pt idx="164">
                  <c:v>21863.5</c:v>
                </c:pt>
                <c:pt idx="165">
                  <c:v>21883</c:v>
                </c:pt>
                <c:pt idx="166">
                  <c:v>21897</c:v>
                </c:pt>
                <c:pt idx="167">
                  <c:v>21897</c:v>
                </c:pt>
                <c:pt idx="168">
                  <c:v>21954</c:v>
                </c:pt>
                <c:pt idx="169">
                  <c:v>22259.5</c:v>
                </c:pt>
                <c:pt idx="170">
                  <c:v>22259.5</c:v>
                </c:pt>
                <c:pt idx="171">
                  <c:v>22287</c:v>
                </c:pt>
                <c:pt idx="172">
                  <c:v>22287</c:v>
                </c:pt>
                <c:pt idx="173">
                  <c:v>22287</c:v>
                </c:pt>
                <c:pt idx="174">
                  <c:v>22312.5</c:v>
                </c:pt>
                <c:pt idx="175">
                  <c:v>22312.5</c:v>
                </c:pt>
                <c:pt idx="176">
                  <c:v>22312.5</c:v>
                </c:pt>
                <c:pt idx="177">
                  <c:v>22375</c:v>
                </c:pt>
                <c:pt idx="178">
                  <c:v>22418</c:v>
                </c:pt>
                <c:pt idx="179">
                  <c:v>22786</c:v>
                </c:pt>
                <c:pt idx="180">
                  <c:v>22786</c:v>
                </c:pt>
                <c:pt idx="181">
                  <c:v>22942</c:v>
                </c:pt>
                <c:pt idx="182">
                  <c:v>22947</c:v>
                </c:pt>
                <c:pt idx="183">
                  <c:v>22947</c:v>
                </c:pt>
                <c:pt idx="184">
                  <c:v>22959.5</c:v>
                </c:pt>
                <c:pt idx="185">
                  <c:v>22959.5</c:v>
                </c:pt>
                <c:pt idx="186">
                  <c:v>22986</c:v>
                </c:pt>
                <c:pt idx="187">
                  <c:v>22986</c:v>
                </c:pt>
                <c:pt idx="188">
                  <c:v>23322.5</c:v>
                </c:pt>
                <c:pt idx="189">
                  <c:v>23326.5</c:v>
                </c:pt>
                <c:pt idx="190">
                  <c:v>24318.5</c:v>
                </c:pt>
                <c:pt idx="191">
                  <c:v>24318.5</c:v>
                </c:pt>
                <c:pt idx="192">
                  <c:v>24318.5</c:v>
                </c:pt>
                <c:pt idx="193">
                  <c:v>24905</c:v>
                </c:pt>
                <c:pt idx="194">
                  <c:v>25376</c:v>
                </c:pt>
                <c:pt idx="195">
                  <c:v>25433</c:v>
                </c:pt>
                <c:pt idx="196">
                  <c:v>25897</c:v>
                </c:pt>
                <c:pt idx="197">
                  <c:v>25913.5</c:v>
                </c:pt>
                <c:pt idx="198">
                  <c:v>25945.5</c:v>
                </c:pt>
                <c:pt idx="199">
                  <c:v>25979</c:v>
                </c:pt>
                <c:pt idx="200">
                  <c:v>26408.5</c:v>
                </c:pt>
                <c:pt idx="201">
                  <c:v>26473</c:v>
                </c:pt>
                <c:pt idx="202">
                  <c:v>26844.5</c:v>
                </c:pt>
                <c:pt idx="203">
                  <c:v>26921</c:v>
                </c:pt>
                <c:pt idx="204">
                  <c:v>26939</c:v>
                </c:pt>
                <c:pt idx="205">
                  <c:v>26946</c:v>
                </c:pt>
                <c:pt idx="206">
                  <c:v>26964</c:v>
                </c:pt>
                <c:pt idx="207">
                  <c:v>27190</c:v>
                </c:pt>
                <c:pt idx="208">
                  <c:v>27390.5</c:v>
                </c:pt>
                <c:pt idx="209">
                  <c:v>27390.5</c:v>
                </c:pt>
                <c:pt idx="210">
                  <c:v>27435</c:v>
                </c:pt>
                <c:pt idx="211">
                  <c:v>27474</c:v>
                </c:pt>
                <c:pt idx="212">
                  <c:v>27860</c:v>
                </c:pt>
                <c:pt idx="213">
                  <c:v>27901.5</c:v>
                </c:pt>
                <c:pt idx="214">
                  <c:v>27963</c:v>
                </c:pt>
                <c:pt idx="215">
                  <c:v>27967.5</c:v>
                </c:pt>
                <c:pt idx="216">
                  <c:v>27994</c:v>
                </c:pt>
                <c:pt idx="217">
                  <c:v>28845</c:v>
                </c:pt>
                <c:pt idx="218">
                  <c:v>28853.5</c:v>
                </c:pt>
                <c:pt idx="219">
                  <c:v>28871.5</c:v>
                </c:pt>
                <c:pt idx="220">
                  <c:v>28891</c:v>
                </c:pt>
                <c:pt idx="221">
                  <c:v>28905</c:v>
                </c:pt>
                <c:pt idx="222">
                  <c:v>28926</c:v>
                </c:pt>
                <c:pt idx="223">
                  <c:v>28937</c:v>
                </c:pt>
                <c:pt idx="224">
                  <c:v>28944</c:v>
                </c:pt>
                <c:pt idx="225">
                  <c:v>28951</c:v>
                </c:pt>
                <c:pt idx="226">
                  <c:v>28958</c:v>
                </c:pt>
                <c:pt idx="227">
                  <c:v>29454</c:v>
                </c:pt>
                <c:pt idx="228">
                  <c:v>29865.5</c:v>
                </c:pt>
                <c:pt idx="229">
                  <c:v>30515.5</c:v>
                </c:pt>
                <c:pt idx="230">
                  <c:v>30521</c:v>
                </c:pt>
                <c:pt idx="231">
                  <c:v>30766.5</c:v>
                </c:pt>
                <c:pt idx="232">
                  <c:v>30968.5</c:v>
                </c:pt>
                <c:pt idx="233">
                  <c:v>31010</c:v>
                </c:pt>
                <c:pt idx="234">
                  <c:v>31436.5</c:v>
                </c:pt>
                <c:pt idx="235">
                  <c:v>31892</c:v>
                </c:pt>
                <c:pt idx="236">
                  <c:v>31893.5</c:v>
                </c:pt>
                <c:pt idx="237">
                  <c:v>31938</c:v>
                </c:pt>
                <c:pt idx="238">
                  <c:v>32072</c:v>
                </c:pt>
                <c:pt idx="239">
                  <c:v>32389.5</c:v>
                </c:pt>
                <c:pt idx="240">
                  <c:v>33025</c:v>
                </c:pt>
                <c:pt idx="241">
                  <c:v>33025</c:v>
                </c:pt>
                <c:pt idx="242">
                  <c:v>33408</c:v>
                </c:pt>
                <c:pt idx="243">
                  <c:v>33491.5</c:v>
                </c:pt>
                <c:pt idx="244">
                  <c:v>33596</c:v>
                </c:pt>
                <c:pt idx="245">
                  <c:v>33892</c:v>
                </c:pt>
                <c:pt idx="246">
                  <c:v>33918.5</c:v>
                </c:pt>
                <c:pt idx="247">
                  <c:v>33924</c:v>
                </c:pt>
                <c:pt idx="248">
                  <c:v>33938</c:v>
                </c:pt>
                <c:pt idx="249">
                  <c:v>33938</c:v>
                </c:pt>
                <c:pt idx="250">
                  <c:v>33938</c:v>
                </c:pt>
                <c:pt idx="251">
                  <c:v>33941.5</c:v>
                </c:pt>
                <c:pt idx="252">
                  <c:v>33892</c:v>
                </c:pt>
                <c:pt idx="253">
                  <c:v>33918.5</c:v>
                </c:pt>
                <c:pt idx="254">
                  <c:v>33924</c:v>
                </c:pt>
                <c:pt idx="255">
                  <c:v>33938</c:v>
                </c:pt>
                <c:pt idx="256">
                  <c:v>33943.5</c:v>
                </c:pt>
                <c:pt idx="257">
                  <c:v>35378</c:v>
                </c:pt>
                <c:pt idx="258">
                  <c:v>35456</c:v>
                </c:pt>
              </c:numCache>
            </c:numRef>
          </c:xVal>
          <c:yVal>
            <c:numRef>
              <c:f>Active!$N$21:$N$976</c:f>
              <c:numCache>
                <c:formatCode>General</c:formatCode>
                <c:ptCount val="956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026A-4E1A-AED1-70FCA4AF2BE0}"/>
            </c:ext>
          </c:extLst>
        </c:ser>
        <c:ser>
          <c:idx val="7"/>
          <c:order val="7"/>
          <c:tx>
            <c:strRef>
              <c:f>Active!$O$20</c:f>
              <c:strCache>
                <c:ptCount val="1"/>
                <c:pt idx="0">
                  <c:v>Lin Fit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Active!$F$21:$F$976</c:f>
              <c:numCache>
                <c:formatCode>General</c:formatCode>
                <c:ptCount val="956"/>
                <c:pt idx="0">
                  <c:v>-24754</c:v>
                </c:pt>
                <c:pt idx="1">
                  <c:v>-18974</c:v>
                </c:pt>
                <c:pt idx="2">
                  <c:v>-11742</c:v>
                </c:pt>
                <c:pt idx="3">
                  <c:v>-11696</c:v>
                </c:pt>
                <c:pt idx="4">
                  <c:v>-11666</c:v>
                </c:pt>
                <c:pt idx="5">
                  <c:v>-11237</c:v>
                </c:pt>
                <c:pt idx="6">
                  <c:v>-10892</c:v>
                </c:pt>
                <c:pt idx="7">
                  <c:v>-10881</c:v>
                </c:pt>
                <c:pt idx="8">
                  <c:v>-10339</c:v>
                </c:pt>
                <c:pt idx="9">
                  <c:v>-10296</c:v>
                </c:pt>
                <c:pt idx="10">
                  <c:v>-10106.5</c:v>
                </c:pt>
                <c:pt idx="11">
                  <c:v>-10058</c:v>
                </c:pt>
                <c:pt idx="12">
                  <c:v>-9715</c:v>
                </c:pt>
                <c:pt idx="13">
                  <c:v>-9574</c:v>
                </c:pt>
                <c:pt idx="14">
                  <c:v>-9460</c:v>
                </c:pt>
                <c:pt idx="15">
                  <c:v>-9202</c:v>
                </c:pt>
                <c:pt idx="16">
                  <c:v>-9195</c:v>
                </c:pt>
                <c:pt idx="17">
                  <c:v>-9074</c:v>
                </c:pt>
                <c:pt idx="18">
                  <c:v>-8213</c:v>
                </c:pt>
                <c:pt idx="19">
                  <c:v>-7707</c:v>
                </c:pt>
                <c:pt idx="20">
                  <c:v>-7679</c:v>
                </c:pt>
                <c:pt idx="21">
                  <c:v>-7151</c:v>
                </c:pt>
                <c:pt idx="22">
                  <c:v>-7137</c:v>
                </c:pt>
                <c:pt idx="23">
                  <c:v>-7115</c:v>
                </c:pt>
                <c:pt idx="24">
                  <c:v>-7094</c:v>
                </c:pt>
                <c:pt idx="25">
                  <c:v>-6806</c:v>
                </c:pt>
                <c:pt idx="26">
                  <c:v>-1141</c:v>
                </c:pt>
                <c:pt idx="27">
                  <c:v>-724</c:v>
                </c:pt>
                <c:pt idx="28">
                  <c:v>-622</c:v>
                </c:pt>
                <c:pt idx="29">
                  <c:v>-622</c:v>
                </c:pt>
                <c:pt idx="30">
                  <c:v>-604</c:v>
                </c:pt>
                <c:pt idx="31">
                  <c:v>-604</c:v>
                </c:pt>
                <c:pt idx="32">
                  <c:v>-544</c:v>
                </c:pt>
                <c:pt idx="33">
                  <c:v>-96</c:v>
                </c:pt>
                <c:pt idx="34">
                  <c:v>0</c:v>
                </c:pt>
                <c:pt idx="35">
                  <c:v>0</c:v>
                </c:pt>
                <c:pt idx="36">
                  <c:v>528</c:v>
                </c:pt>
                <c:pt idx="37">
                  <c:v>528</c:v>
                </c:pt>
                <c:pt idx="38">
                  <c:v>817</c:v>
                </c:pt>
                <c:pt idx="39">
                  <c:v>942</c:v>
                </c:pt>
                <c:pt idx="40">
                  <c:v>942</c:v>
                </c:pt>
                <c:pt idx="41">
                  <c:v>1384</c:v>
                </c:pt>
                <c:pt idx="42">
                  <c:v>3973.5</c:v>
                </c:pt>
                <c:pt idx="43">
                  <c:v>4425</c:v>
                </c:pt>
                <c:pt idx="44">
                  <c:v>4425</c:v>
                </c:pt>
                <c:pt idx="45">
                  <c:v>4482</c:v>
                </c:pt>
                <c:pt idx="46">
                  <c:v>4482</c:v>
                </c:pt>
                <c:pt idx="47">
                  <c:v>4540.5</c:v>
                </c:pt>
                <c:pt idx="48">
                  <c:v>5506</c:v>
                </c:pt>
                <c:pt idx="49">
                  <c:v>5513</c:v>
                </c:pt>
                <c:pt idx="50">
                  <c:v>5514.5</c:v>
                </c:pt>
                <c:pt idx="51">
                  <c:v>5545</c:v>
                </c:pt>
                <c:pt idx="52">
                  <c:v>6008</c:v>
                </c:pt>
                <c:pt idx="53">
                  <c:v>6033</c:v>
                </c:pt>
                <c:pt idx="54">
                  <c:v>6044</c:v>
                </c:pt>
                <c:pt idx="55">
                  <c:v>6491</c:v>
                </c:pt>
                <c:pt idx="56">
                  <c:v>7104</c:v>
                </c:pt>
                <c:pt idx="57">
                  <c:v>8118.5</c:v>
                </c:pt>
                <c:pt idx="58">
                  <c:v>9467</c:v>
                </c:pt>
                <c:pt idx="59">
                  <c:v>10602.5</c:v>
                </c:pt>
                <c:pt idx="60">
                  <c:v>10606.5</c:v>
                </c:pt>
                <c:pt idx="61">
                  <c:v>10679</c:v>
                </c:pt>
                <c:pt idx="62">
                  <c:v>10697</c:v>
                </c:pt>
                <c:pt idx="63">
                  <c:v>11097</c:v>
                </c:pt>
                <c:pt idx="64">
                  <c:v>11536</c:v>
                </c:pt>
                <c:pt idx="65">
                  <c:v>12238</c:v>
                </c:pt>
                <c:pt idx="66">
                  <c:v>13138</c:v>
                </c:pt>
                <c:pt idx="67">
                  <c:v>13241</c:v>
                </c:pt>
                <c:pt idx="68">
                  <c:v>13666</c:v>
                </c:pt>
                <c:pt idx="69">
                  <c:v>13680</c:v>
                </c:pt>
                <c:pt idx="70">
                  <c:v>13698</c:v>
                </c:pt>
                <c:pt idx="71">
                  <c:v>13705</c:v>
                </c:pt>
                <c:pt idx="72">
                  <c:v>13744.5</c:v>
                </c:pt>
                <c:pt idx="73">
                  <c:v>13782</c:v>
                </c:pt>
                <c:pt idx="74">
                  <c:v>14144</c:v>
                </c:pt>
                <c:pt idx="75">
                  <c:v>14155</c:v>
                </c:pt>
                <c:pt idx="76">
                  <c:v>14261</c:v>
                </c:pt>
                <c:pt idx="77">
                  <c:v>15813</c:v>
                </c:pt>
                <c:pt idx="78">
                  <c:v>15813</c:v>
                </c:pt>
                <c:pt idx="79">
                  <c:v>16174</c:v>
                </c:pt>
                <c:pt idx="80">
                  <c:v>16629.5</c:v>
                </c:pt>
                <c:pt idx="81">
                  <c:v>16640.5</c:v>
                </c:pt>
                <c:pt idx="82">
                  <c:v>16752</c:v>
                </c:pt>
                <c:pt idx="83">
                  <c:v>16777</c:v>
                </c:pt>
                <c:pt idx="84">
                  <c:v>16777</c:v>
                </c:pt>
                <c:pt idx="85">
                  <c:v>16791</c:v>
                </c:pt>
                <c:pt idx="86">
                  <c:v>17184</c:v>
                </c:pt>
                <c:pt idx="87">
                  <c:v>17269</c:v>
                </c:pt>
                <c:pt idx="88">
                  <c:v>17271.5</c:v>
                </c:pt>
                <c:pt idx="89">
                  <c:v>17273</c:v>
                </c:pt>
                <c:pt idx="90">
                  <c:v>17274.5</c:v>
                </c:pt>
                <c:pt idx="91">
                  <c:v>17305</c:v>
                </c:pt>
                <c:pt idx="92">
                  <c:v>17648</c:v>
                </c:pt>
                <c:pt idx="93">
                  <c:v>17798.5</c:v>
                </c:pt>
                <c:pt idx="94">
                  <c:v>17808</c:v>
                </c:pt>
                <c:pt idx="95">
                  <c:v>17841</c:v>
                </c:pt>
                <c:pt idx="96">
                  <c:v>17841.5</c:v>
                </c:pt>
                <c:pt idx="97">
                  <c:v>17886</c:v>
                </c:pt>
                <c:pt idx="98">
                  <c:v>18329</c:v>
                </c:pt>
                <c:pt idx="99">
                  <c:v>18351</c:v>
                </c:pt>
                <c:pt idx="100">
                  <c:v>18351.5</c:v>
                </c:pt>
                <c:pt idx="101">
                  <c:v>18732</c:v>
                </c:pt>
                <c:pt idx="102">
                  <c:v>18736</c:v>
                </c:pt>
                <c:pt idx="103">
                  <c:v>18739</c:v>
                </c:pt>
                <c:pt idx="104">
                  <c:v>18750</c:v>
                </c:pt>
                <c:pt idx="105">
                  <c:v>18782</c:v>
                </c:pt>
                <c:pt idx="106">
                  <c:v>18839</c:v>
                </c:pt>
                <c:pt idx="107">
                  <c:v>18864</c:v>
                </c:pt>
                <c:pt idx="108">
                  <c:v>18870.5</c:v>
                </c:pt>
                <c:pt idx="109">
                  <c:v>18871</c:v>
                </c:pt>
                <c:pt idx="110">
                  <c:v>19271</c:v>
                </c:pt>
                <c:pt idx="111">
                  <c:v>19326.5</c:v>
                </c:pt>
                <c:pt idx="112">
                  <c:v>19372</c:v>
                </c:pt>
                <c:pt idx="113">
                  <c:v>19625</c:v>
                </c:pt>
                <c:pt idx="114">
                  <c:v>19625</c:v>
                </c:pt>
                <c:pt idx="115">
                  <c:v>19662.5</c:v>
                </c:pt>
                <c:pt idx="116">
                  <c:v>19662.5</c:v>
                </c:pt>
                <c:pt idx="117">
                  <c:v>19735</c:v>
                </c:pt>
                <c:pt idx="118">
                  <c:v>19806</c:v>
                </c:pt>
                <c:pt idx="119">
                  <c:v>19847.5</c:v>
                </c:pt>
                <c:pt idx="120">
                  <c:v>19849</c:v>
                </c:pt>
                <c:pt idx="121">
                  <c:v>19849</c:v>
                </c:pt>
                <c:pt idx="122">
                  <c:v>19849</c:v>
                </c:pt>
                <c:pt idx="123">
                  <c:v>19849</c:v>
                </c:pt>
                <c:pt idx="124">
                  <c:v>19853</c:v>
                </c:pt>
                <c:pt idx="125">
                  <c:v>19873</c:v>
                </c:pt>
                <c:pt idx="126">
                  <c:v>19888</c:v>
                </c:pt>
                <c:pt idx="127">
                  <c:v>19889</c:v>
                </c:pt>
                <c:pt idx="128">
                  <c:v>20228</c:v>
                </c:pt>
                <c:pt idx="129">
                  <c:v>20242</c:v>
                </c:pt>
                <c:pt idx="130">
                  <c:v>20243.5</c:v>
                </c:pt>
                <c:pt idx="131">
                  <c:v>20243.5</c:v>
                </c:pt>
                <c:pt idx="132">
                  <c:v>20263</c:v>
                </c:pt>
                <c:pt idx="133">
                  <c:v>20264.5</c:v>
                </c:pt>
                <c:pt idx="134">
                  <c:v>20270</c:v>
                </c:pt>
                <c:pt idx="135">
                  <c:v>20277</c:v>
                </c:pt>
                <c:pt idx="136">
                  <c:v>20277</c:v>
                </c:pt>
                <c:pt idx="137">
                  <c:v>20293.5</c:v>
                </c:pt>
                <c:pt idx="138">
                  <c:v>20307</c:v>
                </c:pt>
                <c:pt idx="139">
                  <c:v>20332.5</c:v>
                </c:pt>
                <c:pt idx="140">
                  <c:v>20346.5</c:v>
                </c:pt>
                <c:pt idx="141">
                  <c:v>20373</c:v>
                </c:pt>
                <c:pt idx="142">
                  <c:v>20373</c:v>
                </c:pt>
                <c:pt idx="143">
                  <c:v>20416</c:v>
                </c:pt>
                <c:pt idx="144">
                  <c:v>20772</c:v>
                </c:pt>
                <c:pt idx="145">
                  <c:v>20778.5</c:v>
                </c:pt>
                <c:pt idx="146">
                  <c:v>20778.5</c:v>
                </c:pt>
                <c:pt idx="147">
                  <c:v>20795</c:v>
                </c:pt>
                <c:pt idx="148">
                  <c:v>20795</c:v>
                </c:pt>
                <c:pt idx="149">
                  <c:v>20804</c:v>
                </c:pt>
                <c:pt idx="150">
                  <c:v>20905</c:v>
                </c:pt>
                <c:pt idx="151">
                  <c:v>21329</c:v>
                </c:pt>
                <c:pt idx="152">
                  <c:v>21364</c:v>
                </c:pt>
                <c:pt idx="153">
                  <c:v>21368</c:v>
                </c:pt>
                <c:pt idx="154">
                  <c:v>21436</c:v>
                </c:pt>
                <c:pt idx="155">
                  <c:v>21646.5</c:v>
                </c:pt>
                <c:pt idx="156">
                  <c:v>21769</c:v>
                </c:pt>
                <c:pt idx="157">
                  <c:v>21769</c:v>
                </c:pt>
                <c:pt idx="158">
                  <c:v>21770.5</c:v>
                </c:pt>
                <c:pt idx="159">
                  <c:v>21770.5</c:v>
                </c:pt>
                <c:pt idx="160">
                  <c:v>21838.5</c:v>
                </c:pt>
                <c:pt idx="161">
                  <c:v>21838.5</c:v>
                </c:pt>
                <c:pt idx="162">
                  <c:v>21838.5</c:v>
                </c:pt>
                <c:pt idx="163">
                  <c:v>21863.5</c:v>
                </c:pt>
                <c:pt idx="164">
                  <c:v>21863.5</c:v>
                </c:pt>
                <c:pt idx="165">
                  <c:v>21883</c:v>
                </c:pt>
                <c:pt idx="166">
                  <c:v>21897</c:v>
                </c:pt>
                <c:pt idx="167">
                  <c:v>21897</c:v>
                </c:pt>
                <c:pt idx="168">
                  <c:v>21954</c:v>
                </c:pt>
                <c:pt idx="169">
                  <c:v>22259.5</c:v>
                </c:pt>
                <c:pt idx="170">
                  <c:v>22259.5</c:v>
                </c:pt>
                <c:pt idx="171">
                  <c:v>22287</c:v>
                </c:pt>
                <c:pt idx="172">
                  <c:v>22287</c:v>
                </c:pt>
                <c:pt idx="173">
                  <c:v>22287</c:v>
                </c:pt>
                <c:pt idx="174">
                  <c:v>22312.5</c:v>
                </c:pt>
                <c:pt idx="175">
                  <c:v>22312.5</c:v>
                </c:pt>
                <c:pt idx="176">
                  <c:v>22312.5</c:v>
                </c:pt>
                <c:pt idx="177">
                  <c:v>22375</c:v>
                </c:pt>
                <c:pt idx="178">
                  <c:v>22418</c:v>
                </c:pt>
                <c:pt idx="179">
                  <c:v>22786</c:v>
                </c:pt>
                <c:pt idx="180">
                  <c:v>22786</c:v>
                </c:pt>
                <c:pt idx="181">
                  <c:v>22942</c:v>
                </c:pt>
                <c:pt idx="182">
                  <c:v>22947</c:v>
                </c:pt>
                <c:pt idx="183">
                  <c:v>22947</c:v>
                </c:pt>
                <c:pt idx="184">
                  <c:v>22959.5</c:v>
                </c:pt>
                <c:pt idx="185">
                  <c:v>22959.5</c:v>
                </c:pt>
                <c:pt idx="186">
                  <c:v>22986</c:v>
                </c:pt>
                <c:pt idx="187">
                  <c:v>22986</c:v>
                </c:pt>
                <c:pt idx="188">
                  <c:v>23322.5</c:v>
                </c:pt>
                <c:pt idx="189">
                  <c:v>23326.5</c:v>
                </c:pt>
                <c:pt idx="190">
                  <c:v>24318.5</c:v>
                </c:pt>
                <c:pt idx="191">
                  <c:v>24318.5</c:v>
                </c:pt>
                <c:pt idx="192">
                  <c:v>24318.5</c:v>
                </c:pt>
                <c:pt idx="193">
                  <c:v>24905</c:v>
                </c:pt>
                <c:pt idx="194">
                  <c:v>25376</c:v>
                </c:pt>
                <c:pt idx="195">
                  <c:v>25433</c:v>
                </c:pt>
                <c:pt idx="196">
                  <c:v>25897</c:v>
                </c:pt>
                <c:pt idx="197">
                  <c:v>25913.5</c:v>
                </c:pt>
                <c:pt idx="198">
                  <c:v>25945.5</c:v>
                </c:pt>
                <c:pt idx="199">
                  <c:v>25979</c:v>
                </c:pt>
                <c:pt idx="200">
                  <c:v>26408.5</c:v>
                </c:pt>
                <c:pt idx="201">
                  <c:v>26473</c:v>
                </c:pt>
                <c:pt idx="202">
                  <c:v>26844.5</c:v>
                </c:pt>
                <c:pt idx="203">
                  <c:v>26921</c:v>
                </c:pt>
                <c:pt idx="204">
                  <c:v>26939</c:v>
                </c:pt>
                <c:pt idx="205">
                  <c:v>26946</c:v>
                </c:pt>
                <c:pt idx="206">
                  <c:v>26964</c:v>
                </c:pt>
                <c:pt idx="207">
                  <c:v>27190</c:v>
                </c:pt>
                <c:pt idx="208">
                  <c:v>27390.5</c:v>
                </c:pt>
                <c:pt idx="209">
                  <c:v>27390.5</c:v>
                </c:pt>
                <c:pt idx="210">
                  <c:v>27435</c:v>
                </c:pt>
                <c:pt idx="211">
                  <c:v>27474</c:v>
                </c:pt>
                <c:pt idx="212">
                  <c:v>27860</c:v>
                </c:pt>
                <c:pt idx="213">
                  <c:v>27901.5</c:v>
                </c:pt>
                <c:pt idx="214">
                  <c:v>27963</c:v>
                </c:pt>
                <c:pt idx="215">
                  <c:v>27967.5</c:v>
                </c:pt>
                <c:pt idx="216">
                  <c:v>27994</c:v>
                </c:pt>
                <c:pt idx="217">
                  <c:v>28845</c:v>
                </c:pt>
                <c:pt idx="218">
                  <c:v>28853.5</c:v>
                </c:pt>
                <c:pt idx="219">
                  <c:v>28871.5</c:v>
                </c:pt>
                <c:pt idx="220">
                  <c:v>28891</c:v>
                </c:pt>
                <c:pt idx="221">
                  <c:v>28905</c:v>
                </c:pt>
                <c:pt idx="222">
                  <c:v>28926</c:v>
                </c:pt>
                <c:pt idx="223">
                  <c:v>28937</c:v>
                </c:pt>
                <c:pt idx="224">
                  <c:v>28944</c:v>
                </c:pt>
                <c:pt idx="225">
                  <c:v>28951</c:v>
                </c:pt>
                <c:pt idx="226">
                  <c:v>28958</c:v>
                </c:pt>
                <c:pt idx="227">
                  <c:v>29454</c:v>
                </c:pt>
                <c:pt idx="228">
                  <c:v>29865.5</c:v>
                </c:pt>
                <c:pt idx="229">
                  <c:v>30515.5</c:v>
                </c:pt>
                <c:pt idx="230">
                  <c:v>30521</c:v>
                </c:pt>
                <c:pt idx="231">
                  <c:v>30766.5</c:v>
                </c:pt>
                <c:pt idx="232">
                  <c:v>30968.5</c:v>
                </c:pt>
                <c:pt idx="233">
                  <c:v>31010</c:v>
                </c:pt>
                <c:pt idx="234">
                  <c:v>31436.5</c:v>
                </c:pt>
                <c:pt idx="235">
                  <c:v>31892</c:v>
                </c:pt>
                <c:pt idx="236">
                  <c:v>31893.5</c:v>
                </c:pt>
                <c:pt idx="237">
                  <c:v>31938</c:v>
                </c:pt>
                <c:pt idx="238">
                  <c:v>32072</c:v>
                </c:pt>
                <c:pt idx="239">
                  <c:v>32389.5</c:v>
                </c:pt>
                <c:pt idx="240">
                  <c:v>33025</c:v>
                </c:pt>
                <c:pt idx="241">
                  <c:v>33025</c:v>
                </c:pt>
                <c:pt idx="242">
                  <c:v>33408</c:v>
                </c:pt>
                <c:pt idx="243">
                  <c:v>33491.5</c:v>
                </c:pt>
                <c:pt idx="244">
                  <c:v>33596</c:v>
                </c:pt>
                <c:pt idx="245">
                  <c:v>33892</c:v>
                </c:pt>
                <c:pt idx="246">
                  <c:v>33918.5</c:v>
                </c:pt>
                <c:pt idx="247">
                  <c:v>33924</c:v>
                </c:pt>
                <c:pt idx="248">
                  <c:v>33938</c:v>
                </c:pt>
                <c:pt idx="249">
                  <c:v>33938</c:v>
                </c:pt>
                <c:pt idx="250">
                  <c:v>33938</c:v>
                </c:pt>
                <c:pt idx="251">
                  <c:v>33941.5</c:v>
                </c:pt>
                <c:pt idx="252">
                  <c:v>33892</c:v>
                </c:pt>
                <c:pt idx="253">
                  <c:v>33918.5</c:v>
                </c:pt>
                <c:pt idx="254">
                  <c:v>33924</c:v>
                </c:pt>
                <c:pt idx="255">
                  <c:v>33938</c:v>
                </c:pt>
                <c:pt idx="256">
                  <c:v>33943.5</c:v>
                </c:pt>
                <c:pt idx="257">
                  <c:v>35378</c:v>
                </c:pt>
                <c:pt idx="258">
                  <c:v>35456</c:v>
                </c:pt>
              </c:numCache>
            </c:numRef>
          </c:xVal>
          <c:yVal>
            <c:numRef>
              <c:f>Active!$O$21:$O$976</c:f>
              <c:numCache>
                <c:formatCode>General</c:formatCode>
                <c:ptCount val="956"/>
                <c:pt idx="210">
                  <c:v>6.2251158092578709E-2</c:v>
                </c:pt>
                <c:pt idx="211">
                  <c:v>6.2283125574299797E-2</c:v>
                </c:pt>
                <c:pt idx="212">
                  <c:v>6.2599521675436726E-2</c:v>
                </c:pt>
                <c:pt idx="213">
                  <c:v>6.2633538354704033E-2</c:v>
                </c:pt>
                <c:pt idx="214">
                  <c:v>6.2683948614341137E-2</c:v>
                </c:pt>
                <c:pt idx="215">
                  <c:v>6.2687637169924343E-2</c:v>
                </c:pt>
                <c:pt idx="216">
                  <c:v>6.2709358663914305E-2</c:v>
                </c:pt>
                <c:pt idx="217">
                  <c:v>6.3406905508648845E-2</c:v>
                </c:pt>
                <c:pt idx="218">
                  <c:v>6.3413872780305997E-2</c:v>
                </c:pt>
                <c:pt idx="219">
                  <c:v>6.3428627002638821E-2</c:v>
                </c:pt>
                <c:pt idx="220">
                  <c:v>6.3444610743499358E-2</c:v>
                </c:pt>
                <c:pt idx="221">
                  <c:v>6.3456086249758209E-2</c:v>
                </c:pt>
                <c:pt idx="222">
                  <c:v>6.3473299509146486E-2</c:v>
                </c:pt>
                <c:pt idx="223">
                  <c:v>6.3482315978349871E-2</c:v>
                </c:pt>
                <c:pt idx="224">
                  <c:v>6.3488053731479296E-2</c:v>
                </c:pt>
                <c:pt idx="225">
                  <c:v>6.3493791484608722E-2</c:v>
                </c:pt>
                <c:pt idx="226">
                  <c:v>6.3499529237738148E-2</c:v>
                </c:pt>
                <c:pt idx="227">
                  <c:v>6.3906090030908927E-2</c:v>
                </c:pt>
                <c:pt idx="228">
                  <c:v>6.4243387947017339E-2</c:v>
                </c:pt>
                <c:pt idx="229">
                  <c:v>6.4776179309035481E-2</c:v>
                </c:pt>
                <c:pt idx="230">
                  <c:v>6.478068754363718E-2</c:v>
                </c:pt>
                <c:pt idx="231">
                  <c:v>6.4981918742676337E-2</c:v>
                </c:pt>
                <c:pt idx="232">
                  <c:v>6.5147493904411213E-2</c:v>
                </c:pt>
                <c:pt idx="233">
                  <c:v>6.518151058367852E-2</c:v>
                </c:pt>
                <c:pt idx="234">
                  <c:v>6.5531103685064276E-2</c:v>
                </c:pt>
                <c:pt idx="235">
                  <c:v>6.5904467477986228E-2</c:v>
                </c:pt>
                <c:pt idx="236">
                  <c:v>6.5905696996513954E-2</c:v>
                </c:pt>
                <c:pt idx="237">
                  <c:v>6.5942172712836741E-2</c:v>
                </c:pt>
                <c:pt idx="238">
                  <c:v>6.6052009701314335E-2</c:v>
                </c:pt>
                <c:pt idx="239">
                  <c:v>6.6312257789684734E-2</c:v>
                </c:pt>
                <c:pt idx="240">
                  <c:v>6.6833163805934778E-2</c:v>
                </c:pt>
                <c:pt idx="241">
                  <c:v>6.6833163805934778E-2</c:v>
                </c:pt>
                <c:pt idx="242">
                  <c:v>6.7147100870016241E-2</c:v>
                </c:pt>
                <c:pt idx="243">
                  <c:v>6.7215544068060115E-2</c:v>
                </c:pt>
                <c:pt idx="244">
                  <c:v>6.7301200525492266E-2</c:v>
                </c:pt>
                <c:pt idx="245">
                  <c:v>6.7543825514965142E-2</c:v>
                </c:pt>
                <c:pt idx="246">
                  <c:v>6.7565547008955118E-2</c:v>
                </c:pt>
                <c:pt idx="247">
                  <c:v>6.7570055243556804E-2</c:v>
                </c:pt>
                <c:pt idx="248">
                  <c:v>6.7581530749815655E-2</c:v>
                </c:pt>
                <c:pt idx="249">
                  <c:v>6.7581530749815655E-2</c:v>
                </c:pt>
                <c:pt idx="250">
                  <c:v>6.7581530749815655E-2</c:v>
                </c:pt>
                <c:pt idx="251">
                  <c:v>6.7584399626380368E-2</c:v>
                </c:pt>
                <c:pt idx="252">
                  <c:v>6.7543825514965142E-2</c:v>
                </c:pt>
                <c:pt idx="253">
                  <c:v>6.7565547008955118E-2</c:v>
                </c:pt>
                <c:pt idx="254">
                  <c:v>6.7570055243556804E-2</c:v>
                </c:pt>
                <c:pt idx="255">
                  <c:v>6.7581530749815655E-2</c:v>
                </c:pt>
                <c:pt idx="256">
                  <c:v>6.7586038984417354E-2</c:v>
                </c:pt>
                <c:pt idx="257">
                  <c:v>6.8761868536440479E-2</c:v>
                </c:pt>
                <c:pt idx="258">
                  <c:v>6.8825803499882654E-2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026A-4E1A-AED1-70FCA4AF2BE0}"/>
            </c:ext>
          </c:extLst>
        </c:ser>
        <c:ser>
          <c:idx val="8"/>
          <c:order val="8"/>
          <c:tx>
            <c:strRef>
              <c:f>Active!$U$20</c:f>
              <c:strCache>
                <c:ptCount val="1"/>
                <c:pt idx="0">
                  <c:v>BAD?</c:v>
                </c:pt>
              </c:strCache>
            </c:strRef>
          </c:tx>
          <c:spPr>
            <a:ln w="28575">
              <a:noFill/>
            </a:ln>
          </c:spPr>
          <c:marker>
            <c:symbol val="star"/>
            <c:size val="5"/>
            <c:spPr>
              <a:solidFill>
                <a:srgbClr val="00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Active!$F$21:$F$976</c:f>
              <c:numCache>
                <c:formatCode>General</c:formatCode>
                <c:ptCount val="956"/>
                <c:pt idx="0">
                  <c:v>-24754</c:v>
                </c:pt>
                <c:pt idx="1">
                  <c:v>-18974</c:v>
                </c:pt>
                <c:pt idx="2">
                  <c:v>-11742</c:v>
                </c:pt>
                <c:pt idx="3">
                  <c:v>-11696</c:v>
                </c:pt>
                <c:pt idx="4">
                  <c:v>-11666</c:v>
                </c:pt>
                <c:pt idx="5">
                  <c:v>-11237</c:v>
                </c:pt>
                <c:pt idx="6">
                  <c:v>-10892</c:v>
                </c:pt>
                <c:pt idx="7">
                  <c:v>-10881</c:v>
                </c:pt>
                <c:pt idx="8">
                  <c:v>-10339</c:v>
                </c:pt>
                <c:pt idx="9">
                  <c:v>-10296</c:v>
                </c:pt>
                <c:pt idx="10">
                  <c:v>-10106.5</c:v>
                </c:pt>
                <c:pt idx="11">
                  <c:v>-10058</c:v>
                </c:pt>
                <c:pt idx="12">
                  <c:v>-9715</c:v>
                </c:pt>
                <c:pt idx="13">
                  <c:v>-9574</c:v>
                </c:pt>
                <c:pt idx="14">
                  <c:v>-9460</c:v>
                </c:pt>
                <c:pt idx="15">
                  <c:v>-9202</c:v>
                </c:pt>
                <c:pt idx="16">
                  <c:v>-9195</c:v>
                </c:pt>
                <c:pt idx="17">
                  <c:v>-9074</c:v>
                </c:pt>
                <c:pt idx="18">
                  <c:v>-8213</c:v>
                </c:pt>
                <c:pt idx="19">
                  <c:v>-7707</c:v>
                </c:pt>
                <c:pt idx="20">
                  <c:v>-7679</c:v>
                </c:pt>
                <c:pt idx="21">
                  <c:v>-7151</c:v>
                </c:pt>
                <c:pt idx="22">
                  <c:v>-7137</c:v>
                </c:pt>
                <c:pt idx="23">
                  <c:v>-7115</c:v>
                </c:pt>
                <c:pt idx="24">
                  <c:v>-7094</c:v>
                </c:pt>
                <c:pt idx="25">
                  <c:v>-6806</c:v>
                </c:pt>
                <c:pt idx="26">
                  <c:v>-1141</c:v>
                </c:pt>
                <c:pt idx="27">
                  <c:v>-724</c:v>
                </c:pt>
                <c:pt idx="28">
                  <c:v>-622</c:v>
                </c:pt>
                <c:pt idx="29">
                  <c:v>-622</c:v>
                </c:pt>
                <c:pt idx="30">
                  <c:v>-604</c:v>
                </c:pt>
                <c:pt idx="31">
                  <c:v>-604</c:v>
                </c:pt>
                <c:pt idx="32">
                  <c:v>-544</c:v>
                </c:pt>
                <c:pt idx="33">
                  <c:v>-96</c:v>
                </c:pt>
                <c:pt idx="34">
                  <c:v>0</c:v>
                </c:pt>
                <c:pt idx="35">
                  <c:v>0</c:v>
                </c:pt>
                <c:pt idx="36">
                  <c:v>528</c:v>
                </c:pt>
                <c:pt idx="37">
                  <c:v>528</c:v>
                </c:pt>
                <c:pt idx="38">
                  <c:v>817</c:v>
                </c:pt>
                <c:pt idx="39">
                  <c:v>942</c:v>
                </c:pt>
                <c:pt idx="40">
                  <c:v>942</c:v>
                </c:pt>
                <c:pt idx="41">
                  <c:v>1384</c:v>
                </c:pt>
                <c:pt idx="42">
                  <c:v>3973.5</c:v>
                </c:pt>
                <c:pt idx="43">
                  <c:v>4425</c:v>
                </c:pt>
                <c:pt idx="44">
                  <c:v>4425</c:v>
                </c:pt>
                <c:pt idx="45">
                  <c:v>4482</c:v>
                </c:pt>
                <c:pt idx="46">
                  <c:v>4482</c:v>
                </c:pt>
                <c:pt idx="47">
                  <c:v>4540.5</c:v>
                </c:pt>
                <c:pt idx="48">
                  <c:v>5506</c:v>
                </c:pt>
                <c:pt idx="49">
                  <c:v>5513</c:v>
                </c:pt>
                <c:pt idx="50">
                  <c:v>5514.5</c:v>
                </c:pt>
                <c:pt idx="51">
                  <c:v>5545</c:v>
                </c:pt>
                <c:pt idx="52">
                  <c:v>6008</c:v>
                </c:pt>
                <c:pt idx="53">
                  <c:v>6033</c:v>
                </c:pt>
                <c:pt idx="54">
                  <c:v>6044</c:v>
                </c:pt>
                <c:pt idx="55">
                  <c:v>6491</c:v>
                </c:pt>
                <c:pt idx="56">
                  <c:v>7104</c:v>
                </c:pt>
                <c:pt idx="57">
                  <c:v>8118.5</c:v>
                </c:pt>
                <c:pt idx="58">
                  <c:v>9467</c:v>
                </c:pt>
                <c:pt idx="59">
                  <c:v>10602.5</c:v>
                </c:pt>
                <c:pt idx="60">
                  <c:v>10606.5</c:v>
                </c:pt>
                <c:pt idx="61">
                  <c:v>10679</c:v>
                </c:pt>
                <c:pt idx="62">
                  <c:v>10697</c:v>
                </c:pt>
                <c:pt idx="63">
                  <c:v>11097</c:v>
                </c:pt>
                <c:pt idx="64">
                  <c:v>11536</c:v>
                </c:pt>
                <c:pt idx="65">
                  <c:v>12238</c:v>
                </c:pt>
                <c:pt idx="66">
                  <c:v>13138</c:v>
                </c:pt>
                <c:pt idx="67">
                  <c:v>13241</c:v>
                </c:pt>
                <c:pt idx="68">
                  <c:v>13666</c:v>
                </c:pt>
                <c:pt idx="69">
                  <c:v>13680</c:v>
                </c:pt>
                <c:pt idx="70">
                  <c:v>13698</c:v>
                </c:pt>
                <c:pt idx="71">
                  <c:v>13705</c:v>
                </c:pt>
                <c:pt idx="72">
                  <c:v>13744.5</c:v>
                </c:pt>
                <c:pt idx="73">
                  <c:v>13782</c:v>
                </c:pt>
                <c:pt idx="74">
                  <c:v>14144</c:v>
                </c:pt>
                <c:pt idx="75">
                  <c:v>14155</c:v>
                </c:pt>
                <c:pt idx="76">
                  <c:v>14261</c:v>
                </c:pt>
                <c:pt idx="77">
                  <c:v>15813</c:v>
                </c:pt>
                <c:pt idx="78">
                  <c:v>15813</c:v>
                </c:pt>
                <c:pt idx="79">
                  <c:v>16174</c:v>
                </c:pt>
                <c:pt idx="80">
                  <c:v>16629.5</c:v>
                </c:pt>
                <c:pt idx="81">
                  <c:v>16640.5</c:v>
                </c:pt>
                <c:pt idx="82">
                  <c:v>16752</c:v>
                </c:pt>
                <c:pt idx="83">
                  <c:v>16777</c:v>
                </c:pt>
                <c:pt idx="84">
                  <c:v>16777</c:v>
                </c:pt>
                <c:pt idx="85">
                  <c:v>16791</c:v>
                </c:pt>
                <c:pt idx="86">
                  <c:v>17184</c:v>
                </c:pt>
                <c:pt idx="87">
                  <c:v>17269</c:v>
                </c:pt>
                <c:pt idx="88">
                  <c:v>17271.5</c:v>
                </c:pt>
                <c:pt idx="89">
                  <c:v>17273</c:v>
                </c:pt>
                <c:pt idx="90">
                  <c:v>17274.5</c:v>
                </c:pt>
                <c:pt idx="91">
                  <c:v>17305</c:v>
                </c:pt>
                <c:pt idx="92">
                  <c:v>17648</c:v>
                </c:pt>
                <c:pt idx="93">
                  <c:v>17798.5</c:v>
                </c:pt>
                <c:pt idx="94">
                  <c:v>17808</c:v>
                </c:pt>
                <c:pt idx="95">
                  <c:v>17841</c:v>
                </c:pt>
                <c:pt idx="96">
                  <c:v>17841.5</c:v>
                </c:pt>
                <c:pt idx="97">
                  <c:v>17886</c:v>
                </c:pt>
                <c:pt idx="98">
                  <c:v>18329</c:v>
                </c:pt>
                <c:pt idx="99">
                  <c:v>18351</c:v>
                </c:pt>
                <c:pt idx="100">
                  <c:v>18351.5</c:v>
                </c:pt>
                <c:pt idx="101">
                  <c:v>18732</c:v>
                </c:pt>
                <c:pt idx="102">
                  <c:v>18736</c:v>
                </c:pt>
                <c:pt idx="103">
                  <c:v>18739</c:v>
                </c:pt>
                <c:pt idx="104">
                  <c:v>18750</c:v>
                </c:pt>
                <c:pt idx="105">
                  <c:v>18782</c:v>
                </c:pt>
                <c:pt idx="106">
                  <c:v>18839</c:v>
                </c:pt>
                <c:pt idx="107">
                  <c:v>18864</c:v>
                </c:pt>
                <c:pt idx="108">
                  <c:v>18870.5</c:v>
                </c:pt>
                <c:pt idx="109">
                  <c:v>18871</c:v>
                </c:pt>
                <c:pt idx="110">
                  <c:v>19271</c:v>
                </c:pt>
                <c:pt idx="111">
                  <c:v>19326.5</c:v>
                </c:pt>
                <c:pt idx="112">
                  <c:v>19372</c:v>
                </c:pt>
                <c:pt idx="113">
                  <c:v>19625</c:v>
                </c:pt>
                <c:pt idx="114">
                  <c:v>19625</c:v>
                </c:pt>
                <c:pt idx="115">
                  <c:v>19662.5</c:v>
                </c:pt>
                <c:pt idx="116">
                  <c:v>19662.5</c:v>
                </c:pt>
                <c:pt idx="117">
                  <c:v>19735</c:v>
                </c:pt>
                <c:pt idx="118">
                  <c:v>19806</c:v>
                </c:pt>
                <c:pt idx="119">
                  <c:v>19847.5</c:v>
                </c:pt>
                <c:pt idx="120">
                  <c:v>19849</c:v>
                </c:pt>
                <c:pt idx="121">
                  <c:v>19849</c:v>
                </c:pt>
                <c:pt idx="122">
                  <c:v>19849</c:v>
                </c:pt>
                <c:pt idx="123">
                  <c:v>19849</c:v>
                </c:pt>
                <c:pt idx="124">
                  <c:v>19853</c:v>
                </c:pt>
                <c:pt idx="125">
                  <c:v>19873</c:v>
                </c:pt>
                <c:pt idx="126">
                  <c:v>19888</c:v>
                </c:pt>
                <c:pt idx="127">
                  <c:v>19889</c:v>
                </c:pt>
                <c:pt idx="128">
                  <c:v>20228</c:v>
                </c:pt>
                <c:pt idx="129">
                  <c:v>20242</c:v>
                </c:pt>
                <c:pt idx="130">
                  <c:v>20243.5</c:v>
                </c:pt>
                <c:pt idx="131">
                  <c:v>20243.5</c:v>
                </c:pt>
                <c:pt idx="132">
                  <c:v>20263</c:v>
                </c:pt>
                <c:pt idx="133">
                  <c:v>20264.5</c:v>
                </c:pt>
                <c:pt idx="134">
                  <c:v>20270</c:v>
                </c:pt>
                <c:pt idx="135">
                  <c:v>20277</c:v>
                </c:pt>
                <c:pt idx="136">
                  <c:v>20277</c:v>
                </c:pt>
                <c:pt idx="137">
                  <c:v>20293.5</c:v>
                </c:pt>
                <c:pt idx="138">
                  <c:v>20307</c:v>
                </c:pt>
                <c:pt idx="139">
                  <c:v>20332.5</c:v>
                </c:pt>
                <c:pt idx="140">
                  <c:v>20346.5</c:v>
                </c:pt>
                <c:pt idx="141">
                  <c:v>20373</c:v>
                </c:pt>
                <c:pt idx="142">
                  <c:v>20373</c:v>
                </c:pt>
                <c:pt idx="143">
                  <c:v>20416</c:v>
                </c:pt>
                <c:pt idx="144">
                  <c:v>20772</c:v>
                </c:pt>
                <c:pt idx="145">
                  <c:v>20778.5</c:v>
                </c:pt>
                <c:pt idx="146">
                  <c:v>20778.5</c:v>
                </c:pt>
                <c:pt idx="147">
                  <c:v>20795</c:v>
                </c:pt>
                <c:pt idx="148">
                  <c:v>20795</c:v>
                </c:pt>
                <c:pt idx="149">
                  <c:v>20804</c:v>
                </c:pt>
                <c:pt idx="150">
                  <c:v>20905</c:v>
                </c:pt>
                <c:pt idx="151">
                  <c:v>21329</c:v>
                </c:pt>
                <c:pt idx="152">
                  <c:v>21364</c:v>
                </c:pt>
                <c:pt idx="153">
                  <c:v>21368</c:v>
                </c:pt>
                <c:pt idx="154">
                  <c:v>21436</c:v>
                </c:pt>
                <c:pt idx="155">
                  <c:v>21646.5</c:v>
                </c:pt>
                <c:pt idx="156">
                  <c:v>21769</c:v>
                </c:pt>
                <c:pt idx="157">
                  <c:v>21769</c:v>
                </c:pt>
                <c:pt idx="158">
                  <c:v>21770.5</c:v>
                </c:pt>
                <c:pt idx="159">
                  <c:v>21770.5</c:v>
                </c:pt>
                <c:pt idx="160">
                  <c:v>21838.5</c:v>
                </c:pt>
                <c:pt idx="161">
                  <c:v>21838.5</c:v>
                </c:pt>
                <c:pt idx="162">
                  <c:v>21838.5</c:v>
                </c:pt>
                <c:pt idx="163">
                  <c:v>21863.5</c:v>
                </c:pt>
                <c:pt idx="164">
                  <c:v>21863.5</c:v>
                </c:pt>
                <c:pt idx="165">
                  <c:v>21883</c:v>
                </c:pt>
                <c:pt idx="166">
                  <c:v>21897</c:v>
                </c:pt>
                <c:pt idx="167">
                  <c:v>21897</c:v>
                </c:pt>
                <c:pt idx="168">
                  <c:v>21954</c:v>
                </c:pt>
                <c:pt idx="169">
                  <c:v>22259.5</c:v>
                </c:pt>
                <c:pt idx="170">
                  <c:v>22259.5</c:v>
                </c:pt>
                <c:pt idx="171">
                  <c:v>22287</c:v>
                </c:pt>
                <c:pt idx="172">
                  <c:v>22287</c:v>
                </c:pt>
                <c:pt idx="173">
                  <c:v>22287</c:v>
                </c:pt>
                <c:pt idx="174">
                  <c:v>22312.5</c:v>
                </c:pt>
                <c:pt idx="175">
                  <c:v>22312.5</c:v>
                </c:pt>
                <c:pt idx="176">
                  <c:v>22312.5</c:v>
                </c:pt>
                <c:pt idx="177">
                  <c:v>22375</c:v>
                </c:pt>
                <c:pt idx="178">
                  <c:v>22418</c:v>
                </c:pt>
                <c:pt idx="179">
                  <c:v>22786</c:v>
                </c:pt>
                <c:pt idx="180">
                  <c:v>22786</c:v>
                </c:pt>
                <c:pt idx="181">
                  <c:v>22942</c:v>
                </c:pt>
                <c:pt idx="182">
                  <c:v>22947</c:v>
                </c:pt>
                <c:pt idx="183">
                  <c:v>22947</c:v>
                </c:pt>
                <c:pt idx="184">
                  <c:v>22959.5</c:v>
                </c:pt>
                <c:pt idx="185">
                  <c:v>22959.5</c:v>
                </c:pt>
                <c:pt idx="186">
                  <c:v>22986</c:v>
                </c:pt>
                <c:pt idx="187">
                  <c:v>22986</c:v>
                </c:pt>
                <c:pt idx="188">
                  <c:v>23322.5</c:v>
                </c:pt>
                <c:pt idx="189">
                  <c:v>23326.5</c:v>
                </c:pt>
                <c:pt idx="190">
                  <c:v>24318.5</c:v>
                </c:pt>
                <c:pt idx="191">
                  <c:v>24318.5</c:v>
                </c:pt>
                <c:pt idx="192">
                  <c:v>24318.5</c:v>
                </c:pt>
                <c:pt idx="193">
                  <c:v>24905</c:v>
                </c:pt>
                <c:pt idx="194">
                  <c:v>25376</c:v>
                </c:pt>
                <c:pt idx="195">
                  <c:v>25433</c:v>
                </c:pt>
                <c:pt idx="196">
                  <c:v>25897</c:v>
                </c:pt>
                <c:pt idx="197">
                  <c:v>25913.5</c:v>
                </c:pt>
                <c:pt idx="198">
                  <c:v>25945.5</c:v>
                </c:pt>
                <c:pt idx="199">
                  <c:v>25979</c:v>
                </c:pt>
                <c:pt idx="200">
                  <c:v>26408.5</c:v>
                </c:pt>
                <c:pt idx="201">
                  <c:v>26473</c:v>
                </c:pt>
                <c:pt idx="202">
                  <c:v>26844.5</c:v>
                </c:pt>
                <c:pt idx="203">
                  <c:v>26921</c:v>
                </c:pt>
                <c:pt idx="204">
                  <c:v>26939</c:v>
                </c:pt>
                <c:pt idx="205">
                  <c:v>26946</c:v>
                </c:pt>
                <c:pt idx="206">
                  <c:v>26964</c:v>
                </c:pt>
                <c:pt idx="207">
                  <c:v>27190</c:v>
                </c:pt>
                <c:pt idx="208">
                  <c:v>27390.5</c:v>
                </c:pt>
                <c:pt idx="209">
                  <c:v>27390.5</c:v>
                </c:pt>
                <c:pt idx="210">
                  <c:v>27435</c:v>
                </c:pt>
                <c:pt idx="211">
                  <c:v>27474</c:v>
                </c:pt>
                <c:pt idx="212">
                  <c:v>27860</c:v>
                </c:pt>
                <c:pt idx="213">
                  <c:v>27901.5</c:v>
                </c:pt>
                <c:pt idx="214">
                  <c:v>27963</c:v>
                </c:pt>
                <c:pt idx="215">
                  <c:v>27967.5</c:v>
                </c:pt>
                <c:pt idx="216">
                  <c:v>27994</c:v>
                </c:pt>
                <c:pt idx="217">
                  <c:v>28845</c:v>
                </c:pt>
                <c:pt idx="218">
                  <c:v>28853.5</c:v>
                </c:pt>
                <c:pt idx="219">
                  <c:v>28871.5</c:v>
                </c:pt>
                <c:pt idx="220">
                  <c:v>28891</c:v>
                </c:pt>
                <c:pt idx="221">
                  <c:v>28905</c:v>
                </c:pt>
                <c:pt idx="222">
                  <c:v>28926</c:v>
                </c:pt>
                <c:pt idx="223">
                  <c:v>28937</c:v>
                </c:pt>
                <c:pt idx="224">
                  <c:v>28944</c:v>
                </c:pt>
                <c:pt idx="225">
                  <c:v>28951</c:v>
                </c:pt>
                <c:pt idx="226">
                  <c:v>28958</c:v>
                </c:pt>
                <c:pt idx="227">
                  <c:v>29454</c:v>
                </c:pt>
                <c:pt idx="228">
                  <c:v>29865.5</c:v>
                </c:pt>
                <c:pt idx="229">
                  <c:v>30515.5</c:v>
                </c:pt>
                <c:pt idx="230">
                  <c:v>30521</c:v>
                </c:pt>
                <c:pt idx="231">
                  <c:v>30766.5</c:v>
                </c:pt>
                <c:pt idx="232">
                  <c:v>30968.5</c:v>
                </c:pt>
                <c:pt idx="233">
                  <c:v>31010</c:v>
                </c:pt>
                <c:pt idx="234">
                  <c:v>31436.5</c:v>
                </c:pt>
                <c:pt idx="235">
                  <c:v>31892</c:v>
                </c:pt>
                <c:pt idx="236">
                  <c:v>31893.5</c:v>
                </c:pt>
                <c:pt idx="237">
                  <c:v>31938</c:v>
                </c:pt>
                <c:pt idx="238">
                  <c:v>32072</c:v>
                </c:pt>
                <c:pt idx="239">
                  <c:v>32389.5</c:v>
                </c:pt>
                <c:pt idx="240">
                  <c:v>33025</c:v>
                </c:pt>
                <c:pt idx="241">
                  <c:v>33025</c:v>
                </c:pt>
                <c:pt idx="242">
                  <c:v>33408</c:v>
                </c:pt>
                <c:pt idx="243">
                  <c:v>33491.5</c:v>
                </c:pt>
                <c:pt idx="244">
                  <c:v>33596</c:v>
                </c:pt>
                <c:pt idx="245">
                  <c:v>33892</c:v>
                </c:pt>
                <c:pt idx="246">
                  <c:v>33918.5</c:v>
                </c:pt>
                <c:pt idx="247">
                  <c:v>33924</c:v>
                </c:pt>
                <c:pt idx="248">
                  <c:v>33938</c:v>
                </c:pt>
                <c:pt idx="249">
                  <c:v>33938</c:v>
                </c:pt>
                <c:pt idx="250">
                  <c:v>33938</c:v>
                </c:pt>
                <c:pt idx="251">
                  <c:v>33941.5</c:v>
                </c:pt>
                <c:pt idx="252">
                  <c:v>33892</c:v>
                </c:pt>
                <c:pt idx="253">
                  <c:v>33918.5</c:v>
                </c:pt>
                <c:pt idx="254">
                  <c:v>33924</c:v>
                </c:pt>
                <c:pt idx="255">
                  <c:v>33938</c:v>
                </c:pt>
                <c:pt idx="256">
                  <c:v>33943.5</c:v>
                </c:pt>
                <c:pt idx="257">
                  <c:v>35378</c:v>
                </c:pt>
                <c:pt idx="258">
                  <c:v>35456</c:v>
                </c:pt>
              </c:numCache>
            </c:numRef>
          </c:xVal>
          <c:yVal>
            <c:numRef>
              <c:f>Active!$U$21:$U$976</c:f>
              <c:numCache>
                <c:formatCode>General</c:formatCode>
                <c:ptCount val="956"/>
                <c:pt idx="141">
                  <c:v>-9.6904859994538128E-2</c:v>
                </c:pt>
                <c:pt idx="200">
                  <c:v>4.675952999969013E-2</c:v>
                </c:pt>
                <c:pt idx="201">
                  <c:v>0.14059314000041923</c:v>
                </c:pt>
                <c:pt idx="207">
                  <c:v>3.0234199999540579E-2</c:v>
                </c:pt>
                <c:pt idx="215">
                  <c:v>-0.10949585000344086</c:v>
                </c:pt>
                <c:pt idx="231">
                  <c:v>5.5231970007298514E-2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026A-4E1A-AED1-70FCA4AF2B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21338640"/>
        <c:axId val="1"/>
      </c:scatterChart>
      <c:valAx>
        <c:axId val="821338640"/>
        <c:scaling>
          <c:orientation val="minMax"/>
          <c:max val="35000"/>
          <c:min val="-3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2173997573974751"/>
              <c:y val="0.8680981595092024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4.9919484702093397E-2"/>
              <c:y val="0.383435582822085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21338640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4814831720914112"/>
          <c:y val="0.92024539877300615"/>
          <c:w val="0.79710263270231319"/>
          <c:h val="6.134969325153372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57150</xdr:colOff>
      <xdr:row>0</xdr:row>
      <xdr:rowOff>0</xdr:rowOff>
    </xdr:from>
    <xdr:to>
      <xdr:col>16</xdr:col>
      <xdr:colOff>371475</xdr:colOff>
      <xdr:row>18</xdr:row>
      <xdr:rowOff>19050</xdr:rowOff>
    </xdr:to>
    <xdr:graphicFrame macro="">
      <xdr:nvGraphicFramePr>
        <xdr:cNvPr id="1030" name="Chart 1">
          <a:extLst>
            <a:ext uri="{FF2B5EF4-FFF2-40B4-BE49-F238E27FC236}">
              <a16:creationId xmlns:a16="http://schemas.microsoft.com/office/drawing/2014/main" id="{A3A2082E-C2CD-F704-F722-B99F4BACA54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323850</xdr:colOff>
      <xdr:row>0</xdr:row>
      <xdr:rowOff>0</xdr:rowOff>
    </xdr:from>
    <xdr:to>
      <xdr:col>26</xdr:col>
      <xdr:colOff>152400</xdr:colOff>
      <xdr:row>18</xdr:row>
      <xdr:rowOff>28575</xdr:rowOff>
    </xdr:to>
    <xdr:graphicFrame macro="">
      <xdr:nvGraphicFramePr>
        <xdr:cNvPr id="1031" name="Chart 3">
          <a:extLst>
            <a:ext uri="{FF2B5EF4-FFF2-40B4-BE49-F238E27FC236}">
              <a16:creationId xmlns:a16="http://schemas.microsoft.com/office/drawing/2014/main" id="{8585D785-C731-4F57-09F5-19BA457F4B6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vsolj.cetus-net.org/bulletin.html" TargetMode="External"/><Relationship Id="rId13" Type="http://schemas.openxmlformats.org/officeDocument/2006/relationships/hyperlink" Target="http://vsolj.cetus-net.org/bulletin.html" TargetMode="External"/><Relationship Id="rId18" Type="http://schemas.openxmlformats.org/officeDocument/2006/relationships/hyperlink" Target="http://vsolj.cetus-net.org/bulletin.html" TargetMode="External"/><Relationship Id="rId3" Type="http://schemas.openxmlformats.org/officeDocument/2006/relationships/hyperlink" Target="https://www.aavso.org/ejaavso" TargetMode="External"/><Relationship Id="rId21" Type="http://schemas.openxmlformats.org/officeDocument/2006/relationships/hyperlink" Target="http://cdsbib.u-strasbg.fr/cgi-bin/cdsbib?1990RMxAA..21..381G" TargetMode="External"/><Relationship Id="rId7" Type="http://schemas.openxmlformats.org/officeDocument/2006/relationships/hyperlink" Target="http://cdsbib.u-strasbg.fr/cgi-bin/cdsbib?1990RMxAA..21..381G" TargetMode="External"/><Relationship Id="rId12" Type="http://schemas.openxmlformats.org/officeDocument/2006/relationships/hyperlink" Target="https://www.aavso.org/ejaavso" TargetMode="External"/><Relationship Id="rId17" Type="http://schemas.openxmlformats.org/officeDocument/2006/relationships/hyperlink" Target="http://cdsbib.u-strasbg.fr/cgi-bin/cdsbib?1990RMxAA..21..381G" TargetMode="External"/><Relationship Id="rId2" Type="http://schemas.openxmlformats.org/officeDocument/2006/relationships/hyperlink" Target="http://vsolj.cetus-net.org/bulletin.html" TargetMode="External"/><Relationship Id="rId16" Type="http://schemas.openxmlformats.org/officeDocument/2006/relationships/hyperlink" Target="http://cdsbib.u-strasbg.fr/cgi-bin/cdsbib?1990RMxAA..21..381G" TargetMode="External"/><Relationship Id="rId20" Type="http://schemas.openxmlformats.org/officeDocument/2006/relationships/hyperlink" Target="http://cdsbib.u-strasbg.fr/cgi-bin/cdsbib?1990RMxAA..21..381G" TargetMode="External"/><Relationship Id="rId1" Type="http://schemas.openxmlformats.org/officeDocument/2006/relationships/hyperlink" Target="http://vsolj.cetus-net.org/bulletin.html" TargetMode="External"/><Relationship Id="rId6" Type="http://schemas.openxmlformats.org/officeDocument/2006/relationships/hyperlink" Target="http://cdsbib.u-strasbg.fr/cgi-bin/cdsbib?1990RMxAA..21..381G" TargetMode="External"/><Relationship Id="rId11" Type="http://schemas.openxmlformats.org/officeDocument/2006/relationships/hyperlink" Target="http://cdsbib.u-strasbg.fr/cgi-bin/cdsbib?1990RMxAA..21..381G" TargetMode="External"/><Relationship Id="rId5" Type="http://schemas.openxmlformats.org/officeDocument/2006/relationships/hyperlink" Target="http://cdsbib.u-strasbg.fr/cgi-bin/cdsbib?1990RMxAA..21..381G" TargetMode="External"/><Relationship Id="rId15" Type="http://schemas.openxmlformats.org/officeDocument/2006/relationships/hyperlink" Target="http://cdsbib.u-strasbg.fr/cgi-bin/cdsbib?1990RMxAA..21..381G" TargetMode="External"/><Relationship Id="rId23" Type="http://schemas.openxmlformats.org/officeDocument/2006/relationships/drawing" Target="../drawings/drawing1.xml"/><Relationship Id="rId10" Type="http://schemas.openxmlformats.org/officeDocument/2006/relationships/hyperlink" Target="http://cdsbib.u-strasbg.fr/cgi-bin/cdsbib?1990RMxAA..21..381G" TargetMode="External"/><Relationship Id="rId19" Type="http://schemas.openxmlformats.org/officeDocument/2006/relationships/hyperlink" Target="http://cdsbib.u-strasbg.fr/cgi-bin/cdsbib?1990RMxAA..21..381G" TargetMode="External"/><Relationship Id="rId4" Type="http://schemas.openxmlformats.org/officeDocument/2006/relationships/hyperlink" Target="http://cdsbib.u-strasbg.fr/cgi-bin/cdsbib?1990RMxAA..21..381G" TargetMode="External"/><Relationship Id="rId9" Type="http://schemas.openxmlformats.org/officeDocument/2006/relationships/hyperlink" Target="http://cdsbib.u-strasbg.fr/cgi-bin/cdsbib?1990RMxAA..21..381G" TargetMode="External"/><Relationship Id="rId14" Type="http://schemas.openxmlformats.org/officeDocument/2006/relationships/hyperlink" Target="http://cdsbib.u-strasbg.fr/cgi-bin/cdsbib?1990RMxAA..21..381G" TargetMode="External"/><Relationship Id="rId22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konkoly.hu/cgi-bin/IBVS?2842" TargetMode="External"/><Relationship Id="rId18" Type="http://schemas.openxmlformats.org/officeDocument/2006/relationships/hyperlink" Target="http://www.bav-astro.de/sfs/BAVM_link.php?BAVMnr=52" TargetMode="External"/><Relationship Id="rId26" Type="http://schemas.openxmlformats.org/officeDocument/2006/relationships/hyperlink" Target="http://www.bav-astro.de/sfs/BAVM_link.php?BAVMnr=59" TargetMode="External"/><Relationship Id="rId39" Type="http://schemas.openxmlformats.org/officeDocument/2006/relationships/hyperlink" Target="http://www.konkoly.hu/cgi-bin/IBVS?3897" TargetMode="External"/><Relationship Id="rId21" Type="http://schemas.openxmlformats.org/officeDocument/2006/relationships/hyperlink" Target="http://www.bav-astro.de/sfs/BAVM_link.php?BAVMnr=60" TargetMode="External"/><Relationship Id="rId34" Type="http://schemas.openxmlformats.org/officeDocument/2006/relationships/hyperlink" Target="http://www.bav-astro.de/sfs/BAVM_link.php?BAVMnr=60" TargetMode="External"/><Relationship Id="rId42" Type="http://schemas.openxmlformats.org/officeDocument/2006/relationships/hyperlink" Target="http://www.bav-astro.de/sfs/BAVM_link.php?BAVMnr=68" TargetMode="External"/><Relationship Id="rId47" Type="http://schemas.openxmlformats.org/officeDocument/2006/relationships/hyperlink" Target="http://www.bav-astro.de/sfs/BAVM_link.php?BAVMnr=80" TargetMode="External"/><Relationship Id="rId50" Type="http://schemas.openxmlformats.org/officeDocument/2006/relationships/hyperlink" Target="http://www.konkoly.hu/cgi-bin/IBVS?4172" TargetMode="External"/><Relationship Id="rId55" Type="http://schemas.openxmlformats.org/officeDocument/2006/relationships/hyperlink" Target="http://www.bav-astro.de/sfs/BAVM_link.php?BAVMnr=91" TargetMode="External"/><Relationship Id="rId63" Type="http://schemas.openxmlformats.org/officeDocument/2006/relationships/hyperlink" Target="http://www.bav-astro.de/sfs/BAVM_link.php?BAVMnr=152" TargetMode="External"/><Relationship Id="rId68" Type="http://schemas.openxmlformats.org/officeDocument/2006/relationships/hyperlink" Target="http://var.astro.cz/oejv/issues/oejv0074.pdf" TargetMode="External"/><Relationship Id="rId76" Type="http://schemas.openxmlformats.org/officeDocument/2006/relationships/hyperlink" Target="http://var.astro.cz/oejv/issues/oejv0074.pdf" TargetMode="External"/><Relationship Id="rId84" Type="http://schemas.openxmlformats.org/officeDocument/2006/relationships/hyperlink" Target="http://www.konkoly.hu/cgi-bin/IBVS?5887" TargetMode="External"/><Relationship Id="rId89" Type="http://schemas.openxmlformats.org/officeDocument/2006/relationships/hyperlink" Target="http://www.bav-astro.de/sfs/BAVM_link.php?BAVMnr=228" TargetMode="External"/><Relationship Id="rId7" Type="http://schemas.openxmlformats.org/officeDocument/2006/relationships/hyperlink" Target="http://www.konkoly.hu/cgi-bin/IBVS?2793" TargetMode="External"/><Relationship Id="rId71" Type="http://schemas.openxmlformats.org/officeDocument/2006/relationships/hyperlink" Target="http://www.konkoly.hu/cgi-bin/IBVS?5754" TargetMode="External"/><Relationship Id="rId92" Type="http://schemas.openxmlformats.org/officeDocument/2006/relationships/hyperlink" Target="http://www.bav-astro.de/sfs/BAVM_link.php?BAVMnr=231" TargetMode="External"/><Relationship Id="rId2" Type="http://schemas.openxmlformats.org/officeDocument/2006/relationships/hyperlink" Target="http://www.bav-astro.de/sfs/BAVM_link.php?BAVMnr=31" TargetMode="External"/><Relationship Id="rId16" Type="http://schemas.openxmlformats.org/officeDocument/2006/relationships/hyperlink" Target="http://www.konkoly.hu/cgi-bin/IBVS?2842" TargetMode="External"/><Relationship Id="rId29" Type="http://schemas.openxmlformats.org/officeDocument/2006/relationships/hyperlink" Target="http://www.bav-astro.de/sfs/BAVM_link.php?BAVMnr=59" TargetMode="External"/><Relationship Id="rId11" Type="http://schemas.openxmlformats.org/officeDocument/2006/relationships/hyperlink" Target="http://www.konkoly.hu/cgi-bin/IBVS?2793" TargetMode="External"/><Relationship Id="rId24" Type="http://schemas.openxmlformats.org/officeDocument/2006/relationships/hyperlink" Target="http://www.bav-astro.de/sfs/BAVM_link.php?BAVMnr=59" TargetMode="External"/><Relationship Id="rId32" Type="http://schemas.openxmlformats.org/officeDocument/2006/relationships/hyperlink" Target="http://www.bav-astro.de/sfs/BAVM_link.php?BAVMnr=60" TargetMode="External"/><Relationship Id="rId37" Type="http://schemas.openxmlformats.org/officeDocument/2006/relationships/hyperlink" Target="http://www.bav-astro.de/sfs/BAVM_link.php?BAVMnr=62" TargetMode="External"/><Relationship Id="rId40" Type="http://schemas.openxmlformats.org/officeDocument/2006/relationships/hyperlink" Target="http://www.konkoly.hu/cgi-bin/IBVS?3897" TargetMode="External"/><Relationship Id="rId45" Type="http://schemas.openxmlformats.org/officeDocument/2006/relationships/hyperlink" Target="http://www.bav-astro.de/sfs/BAVM_link.php?BAVMnr=80" TargetMode="External"/><Relationship Id="rId53" Type="http://schemas.openxmlformats.org/officeDocument/2006/relationships/hyperlink" Target="http://www.bav-astro.de/sfs/BAVM_link.php?BAVMnr=91" TargetMode="External"/><Relationship Id="rId58" Type="http://schemas.openxmlformats.org/officeDocument/2006/relationships/hyperlink" Target="http://www.bav-astro.de/sfs/BAVM_link.php?BAVMnr=102" TargetMode="External"/><Relationship Id="rId66" Type="http://schemas.openxmlformats.org/officeDocument/2006/relationships/hyperlink" Target="http://www.konkoly.hu/cgi-bin/IBVS?5649" TargetMode="External"/><Relationship Id="rId74" Type="http://schemas.openxmlformats.org/officeDocument/2006/relationships/hyperlink" Target="http://var.astro.cz/oejv/issues/oejv0074.pdf" TargetMode="External"/><Relationship Id="rId79" Type="http://schemas.openxmlformats.org/officeDocument/2006/relationships/hyperlink" Target="http://www.konkoly.hu/cgi-bin/IBVS?5887" TargetMode="External"/><Relationship Id="rId87" Type="http://schemas.openxmlformats.org/officeDocument/2006/relationships/hyperlink" Target="http://www.konkoly.hu/cgi-bin/IBVS?5924" TargetMode="External"/><Relationship Id="rId5" Type="http://schemas.openxmlformats.org/officeDocument/2006/relationships/hyperlink" Target="http://www.bav-astro.de/sfs/BAVM_link.php?BAVMnr=36" TargetMode="External"/><Relationship Id="rId61" Type="http://schemas.openxmlformats.org/officeDocument/2006/relationships/hyperlink" Target="http://www.bav-astro.de/sfs/BAVM_link.php?BAVMnr=132" TargetMode="External"/><Relationship Id="rId82" Type="http://schemas.openxmlformats.org/officeDocument/2006/relationships/hyperlink" Target="http://www.konkoly.hu/cgi-bin/IBVS?5887" TargetMode="External"/><Relationship Id="rId90" Type="http://schemas.openxmlformats.org/officeDocument/2006/relationships/hyperlink" Target="http://var.astro.cz/oejv/issues/oejv0160.pdf" TargetMode="External"/><Relationship Id="rId95" Type="http://schemas.openxmlformats.org/officeDocument/2006/relationships/hyperlink" Target="http://www.bav-astro.de/sfs/BAVM_link.php?BAVMnr=238" TargetMode="External"/><Relationship Id="rId19" Type="http://schemas.openxmlformats.org/officeDocument/2006/relationships/hyperlink" Target="http://www.konkoly.hu/cgi-bin/IBVS?3950" TargetMode="External"/><Relationship Id="rId14" Type="http://schemas.openxmlformats.org/officeDocument/2006/relationships/hyperlink" Target="http://www.konkoly.hu/cgi-bin/IBVS?2842" TargetMode="External"/><Relationship Id="rId22" Type="http://schemas.openxmlformats.org/officeDocument/2006/relationships/hyperlink" Target="http://www.bav-astro.de/sfs/BAVM_link.php?BAVMnr=59" TargetMode="External"/><Relationship Id="rId27" Type="http://schemas.openxmlformats.org/officeDocument/2006/relationships/hyperlink" Target="http://www.bav-astro.de/sfs/BAVM_link.php?BAVMnr=59" TargetMode="External"/><Relationship Id="rId30" Type="http://schemas.openxmlformats.org/officeDocument/2006/relationships/hyperlink" Target="http://www.bav-astro.de/sfs/BAVM_link.php?BAVMnr=60" TargetMode="External"/><Relationship Id="rId35" Type="http://schemas.openxmlformats.org/officeDocument/2006/relationships/hyperlink" Target="http://vsolj.cetus-net.org/no47.pdf" TargetMode="External"/><Relationship Id="rId43" Type="http://schemas.openxmlformats.org/officeDocument/2006/relationships/hyperlink" Target="http://www.bav-astro.de/sfs/BAVM_link.php?BAVMnr=68" TargetMode="External"/><Relationship Id="rId48" Type="http://schemas.openxmlformats.org/officeDocument/2006/relationships/hyperlink" Target="http://www.konkoly.hu/cgi-bin/IBVS?4172" TargetMode="External"/><Relationship Id="rId56" Type="http://schemas.openxmlformats.org/officeDocument/2006/relationships/hyperlink" Target="http://www.bav-astro.de/sfs/BAVM_link.php?BAVMnr=91" TargetMode="External"/><Relationship Id="rId64" Type="http://schemas.openxmlformats.org/officeDocument/2006/relationships/hyperlink" Target="http://www.bav-astro.de/sfs/BAVM_link.php?BAVMnr=152" TargetMode="External"/><Relationship Id="rId69" Type="http://schemas.openxmlformats.org/officeDocument/2006/relationships/hyperlink" Target="http://www.konkoly.hu/cgi-bin/IBVS?5649" TargetMode="External"/><Relationship Id="rId77" Type="http://schemas.openxmlformats.org/officeDocument/2006/relationships/hyperlink" Target="http://www.konkoly.hu/cgi-bin/IBVS?5887" TargetMode="External"/><Relationship Id="rId8" Type="http://schemas.openxmlformats.org/officeDocument/2006/relationships/hyperlink" Target="http://www.konkoly.hu/cgi-bin/IBVS?2793" TargetMode="External"/><Relationship Id="rId51" Type="http://schemas.openxmlformats.org/officeDocument/2006/relationships/hyperlink" Target="http://www.bav-astro.de/sfs/BAVM_link.php?BAVMnr=79" TargetMode="External"/><Relationship Id="rId72" Type="http://schemas.openxmlformats.org/officeDocument/2006/relationships/hyperlink" Target="http://var.astro.cz/oejv/issues/oejv0074.pdf" TargetMode="External"/><Relationship Id="rId80" Type="http://schemas.openxmlformats.org/officeDocument/2006/relationships/hyperlink" Target="http://www.konkoly.hu/cgi-bin/IBVS?5887" TargetMode="External"/><Relationship Id="rId85" Type="http://schemas.openxmlformats.org/officeDocument/2006/relationships/hyperlink" Target="http://www.konkoly.hu/cgi-bin/IBVS?5887" TargetMode="External"/><Relationship Id="rId93" Type="http://schemas.openxmlformats.org/officeDocument/2006/relationships/hyperlink" Target="http://www.bav-astro.de/sfs/BAVM_link.php?BAVMnr=234" TargetMode="External"/><Relationship Id="rId3" Type="http://schemas.openxmlformats.org/officeDocument/2006/relationships/hyperlink" Target="http://www.bav-astro.de/sfs/BAVM_link.php?BAVMnr=38" TargetMode="External"/><Relationship Id="rId12" Type="http://schemas.openxmlformats.org/officeDocument/2006/relationships/hyperlink" Target="http://www.konkoly.hu/cgi-bin/IBVS?2842" TargetMode="External"/><Relationship Id="rId17" Type="http://schemas.openxmlformats.org/officeDocument/2006/relationships/hyperlink" Target="http://www.bav-astro.de/sfs/BAVM_link.php?BAVMnr=52" TargetMode="External"/><Relationship Id="rId25" Type="http://schemas.openxmlformats.org/officeDocument/2006/relationships/hyperlink" Target="http://www.konkoly.hu/cgi-bin/IBVS?3950" TargetMode="External"/><Relationship Id="rId33" Type="http://schemas.openxmlformats.org/officeDocument/2006/relationships/hyperlink" Target="http://www.bav-astro.de/sfs/BAVM_link.php?BAVMnr=60" TargetMode="External"/><Relationship Id="rId38" Type="http://schemas.openxmlformats.org/officeDocument/2006/relationships/hyperlink" Target="http://www.bav-astro.de/sfs/BAVM_link.php?BAVMnr=62" TargetMode="External"/><Relationship Id="rId46" Type="http://schemas.openxmlformats.org/officeDocument/2006/relationships/hyperlink" Target="http://www.bav-astro.de/sfs/BAVM_link.php?BAVMnr=80" TargetMode="External"/><Relationship Id="rId59" Type="http://schemas.openxmlformats.org/officeDocument/2006/relationships/hyperlink" Target="http://www.konkoly.hu/cgi-bin/IBVS?4534" TargetMode="External"/><Relationship Id="rId67" Type="http://schemas.openxmlformats.org/officeDocument/2006/relationships/hyperlink" Target="http://www.konkoly.hu/cgi-bin/IBVS?5649" TargetMode="External"/><Relationship Id="rId20" Type="http://schemas.openxmlformats.org/officeDocument/2006/relationships/hyperlink" Target="http://www.bav-astro.de/sfs/BAVM_link.php?BAVMnr=60" TargetMode="External"/><Relationship Id="rId41" Type="http://schemas.openxmlformats.org/officeDocument/2006/relationships/hyperlink" Target="http://www.bav-astro.de/sfs/BAVM_link.php?BAVMnr=62" TargetMode="External"/><Relationship Id="rId54" Type="http://schemas.openxmlformats.org/officeDocument/2006/relationships/hyperlink" Target="http://www.bav-astro.de/sfs/BAVM_link.php?BAVMnr=79" TargetMode="External"/><Relationship Id="rId62" Type="http://schemas.openxmlformats.org/officeDocument/2006/relationships/hyperlink" Target="http://www.bav-astro.de/sfs/BAVM_link.php?BAVMnr=132" TargetMode="External"/><Relationship Id="rId70" Type="http://schemas.openxmlformats.org/officeDocument/2006/relationships/hyperlink" Target="http://www.konkoly.hu/cgi-bin/IBVS?5649" TargetMode="External"/><Relationship Id="rId75" Type="http://schemas.openxmlformats.org/officeDocument/2006/relationships/hyperlink" Target="http://vsolj.cetus-net.org/no45.pdf" TargetMode="External"/><Relationship Id="rId83" Type="http://schemas.openxmlformats.org/officeDocument/2006/relationships/hyperlink" Target="http://www.konkoly.hu/cgi-bin/IBVS?5887" TargetMode="External"/><Relationship Id="rId88" Type="http://schemas.openxmlformats.org/officeDocument/2006/relationships/hyperlink" Target="http://www.konkoly.hu/cgi-bin/IBVS?5945" TargetMode="External"/><Relationship Id="rId91" Type="http://schemas.openxmlformats.org/officeDocument/2006/relationships/hyperlink" Target="http://www.bav-astro.de/sfs/BAVM_link.php?BAVMnr=231" TargetMode="External"/><Relationship Id="rId96" Type="http://schemas.openxmlformats.org/officeDocument/2006/relationships/hyperlink" Target="http://www.bav-astro.de/sfs/BAVM_link.php?BAVMnr=241" TargetMode="External"/><Relationship Id="rId1" Type="http://schemas.openxmlformats.org/officeDocument/2006/relationships/hyperlink" Target="http://www.bav-astro.de/sfs/BAVM_link.php?BAVMnr=4" TargetMode="External"/><Relationship Id="rId6" Type="http://schemas.openxmlformats.org/officeDocument/2006/relationships/hyperlink" Target="http://www.bav-astro.de/sfs/BAVM_link.php?BAVMnr=38" TargetMode="External"/><Relationship Id="rId15" Type="http://schemas.openxmlformats.org/officeDocument/2006/relationships/hyperlink" Target="http://www.konkoly.hu/cgi-bin/IBVS?2842" TargetMode="External"/><Relationship Id="rId23" Type="http://schemas.openxmlformats.org/officeDocument/2006/relationships/hyperlink" Target="http://www.bav-astro.de/sfs/BAVM_link.php?BAVMnr=59" TargetMode="External"/><Relationship Id="rId28" Type="http://schemas.openxmlformats.org/officeDocument/2006/relationships/hyperlink" Target="http://www.konkoly.hu/cgi-bin/IBVS?3950" TargetMode="External"/><Relationship Id="rId36" Type="http://schemas.openxmlformats.org/officeDocument/2006/relationships/hyperlink" Target="http://www.bav-astro.de/sfs/BAVM_link.php?BAVMnr=60" TargetMode="External"/><Relationship Id="rId49" Type="http://schemas.openxmlformats.org/officeDocument/2006/relationships/hyperlink" Target="http://www.konkoly.hu/cgi-bin/IBVS?4172" TargetMode="External"/><Relationship Id="rId57" Type="http://schemas.openxmlformats.org/officeDocument/2006/relationships/hyperlink" Target="http://www.bav-astro.de/sfs/BAVM_link.php?BAVMnr=101" TargetMode="External"/><Relationship Id="rId10" Type="http://schemas.openxmlformats.org/officeDocument/2006/relationships/hyperlink" Target="http://www.konkoly.hu/cgi-bin/IBVS?2793" TargetMode="External"/><Relationship Id="rId31" Type="http://schemas.openxmlformats.org/officeDocument/2006/relationships/hyperlink" Target="http://www.bav-astro.de/sfs/BAVM_link.php?BAVMnr=60" TargetMode="External"/><Relationship Id="rId44" Type="http://schemas.openxmlformats.org/officeDocument/2006/relationships/hyperlink" Target="http://www.bav-astro.de/sfs/BAVM_link.php?BAVMnr=80" TargetMode="External"/><Relationship Id="rId52" Type="http://schemas.openxmlformats.org/officeDocument/2006/relationships/hyperlink" Target="http://www.bav-astro.de/sfs/BAVM_link.php?BAVMnr=91" TargetMode="External"/><Relationship Id="rId60" Type="http://schemas.openxmlformats.org/officeDocument/2006/relationships/hyperlink" Target="http://www.bav-astro.de/sfs/BAVM_link.php?BAVMnr=111" TargetMode="External"/><Relationship Id="rId65" Type="http://schemas.openxmlformats.org/officeDocument/2006/relationships/hyperlink" Target="http://www.bav-astro.de/sfs/BAVM_link.php?BAVMnr=154" TargetMode="External"/><Relationship Id="rId73" Type="http://schemas.openxmlformats.org/officeDocument/2006/relationships/hyperlink" Target="http://www.konkoly.hu/cgi-bin/IBVS?5777" TargetMode="External"/><Relationship Id="rId78" Type="http://schemas.openxmlformats.org/officeDocument/2006/relationships/hyperlink" Target="http://www.konkoly.hu/cgi-bin/IBVS?5887" TargetMode="External"/><Relationship Id="rId81" Type="http://schemas.openxmlformats.org/officeDocument/2006/relationships/hyperlink" Target="http://www.konkoly.hu/cgi-bin/IBVS?5887" TargetMode="External"/><Relationship Id="rId86" Type="http://schemas.openxmlformats.org/officeDocument/2006/relationships/hyperlink" Target="http://www.konkoly.hu/cgi-bin/IBVS?5917" TargetMode="External"/><Relationship Id="rId94" Type="http://schemas.openxmlformats.org/officeDocument/2006/relationships/hyperlink" Target="http://www.bav-astro.de/sfs/BAVM_link.php?BAVMnr=238" TargetMode="External"/><Relationship Id="rId4" Type="http://schemas.openxmlformats.org/officeDocument/2006/relationships/hyperlink" Target="http://www.bav-astro.de/sfs/BAVM_link.php?BAVMnr=36" TargetMode="External"/><Relationship Id="rId9" Type="http://schemas.openxmlformats.org/officeDocument/2006/relationships/hyperlink" Target="http://www.konkoly.hu/cgi-bin/IBVS?279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378"/>
  <sheetViews>
    <sheetView tabSelected="1" workbookViewId="0">
      <pane xSplit="14" ySplit="22" topLeftCell="O270" activePane="bottomRight" state="frozen"/>
      <selection pane="topRight" activeCell="O1" sqref="O1"/>
      <selection pane="bottomLeft" activeCell="A23" sqref="A23"/>
      <selection pane="bottomRight" activeCell="E13" sqref="E13"/>
    </sheetView>
  </sheetViews>
  <sheetFormatPr defaultColWidth="10.28515625" defaultRowHeight="12.75"/>
  <cols>
    <col min="1" max="1" width="14.42578125" customWidth="1"/>
    <col min="2" max="2" width="5.140625" customWidth="1"/>
    <col min="3" max="3" width="11.85546875" style="12" customWidth="1"/>
    <col min="4" max="4" width="10.7109375" customWidth="1"/>
    <col min="5" max="5" width="9.85546875" customWidth="1"/>
    <col min="6" max="6" width="16.85546875" customWidth="1"/>
    <col min="7" max="7" width="8.140625" customWidth="1"/>
    <col min="8" max="14" width="8.5703125" customWidth="1"/>
    <col min="15" max="15" width="8" customWidth="1"/>
    <col min="16" max="16" width="7.7109375" customWidth="1"/>
    <col min="17" max="20" width="9.85546875" customWidth="1"/>
    <col min="21" max="21" width="10.28515625" style="47" customWidth="1"/>
  </cols>
  <sheetData>
    <row r="1" spans="1:6" ht="20.25">
      <c r="A1" s="1" t="s">
        <v>95</v>
      </c>
    </row>
    <row r="2" spans="1:6">
      <c r="A2" t="s">
        <v>27</v>
      </c>
      <c r="B2" s="9" t="s">
        <v>92</v>
      </c>
    </row>
    <row r="4" spans="1:6" ht="14.25" thickTop="1" thickBot="1">
      <c r="A4" s="6" t="s">
        <v>3</v>
      </c>
      <c r="C4" s="13">
        <v>33930.405599999998</v>
      </c>
      <c r="D4" s="3">
        <v>0.71776382000000005</v>
      </c>
    </row>
    <row r="5" spans="1:6" ht="13.5" thickTop="1">
      <c r="A5" s="22" t="s">
        <v>98</v>
      </c>
      <c r="B5" s="23"/>
      <c r="C5" s="24">
        <v>-9.5</v>
      </c>
      <c r="D5" s="23" t="s">
        <v>99</v>
      </c>
    </row>
    <row r="6" spans="1:6">
      <c r="A6" s="6" t="s">
        <v>4</v>
      </c>
    </row>
    <row r="7" spans="1:6">
      <c r="A7" t="s">
        <v>5</v>
      </c>
      <c r="C7" s="12">
        <f>+C4</f>
        <v>33930.405599999998</v>
      </c>
    </row>
    <row r="8" spans="1:6">
      <c r="A8" t="s">
        <v>6</v>
      </c>
      <c r="C8" s="12">
        <f>+D4</f>
        <v>0.71776382000000005</v>
      </c>
    </row>
    <row r="9" spans="1:6">
      <c r="A9" s="36" t="s">
        <v>106</v>
      </c>
      <c r="B9" s="37">
        <v>200</v>
      </c>
      <c r="C9" s="35" t="str">
        <f>"F"&amp;B9</f>
        <v>F200</v>
      </c>
      <c r="D9" s="19" t="str">
        <f>"G"&amp;B9</f>
        <v>G200</v>
      </c>
    </row>
    <row r="10" spans="1:6" ht="13.5" thickBot="1">
      <c r="A10" s="23"/>
      <c r="B10" s="23"/>
      <c r="C10" s="5" t="s">
        <v>23</v>
      </c>
      <c r="D10" s="5" t="s">
        <v>24</v>
      </c>
      <c r="E10" s="23"/>
    </row>
    <row r="11" spans="1:6">
      <c r="A11" s="23" t="s">
        <v>19</v>
      </c>
      <c r="B11" s="23"/>
      <c r="C11" s="34">
        <f ca="1">INTERCEPT(INDIRECT($D$9):G988,INDIRECT($C$9):F988)</f>
        <v>3.9763264220320393E-2</v>
      </c>
      <c r="D11" s="4"/>
      <c r="E11" s="23"/>
    </row>
    <row r="12" spans="1:6">
      <c r="A12" s="23" t="s">
        <v>20</v>
      </c>
      <c r="B12" s="23"/>
      <c r="C12" s="34">
        <f ca="1">SLOPE(INDIRECT($D$9):G988,INDIRECT($C$9):F988)</f>
        <v>8.1967901848945913E-7</v>
      </c>
      <c r="D12" s="4"/>
      <c r="E12" s="23"/>
    </row>
    <row r="13" spans="1:6">
      <c r="A13" s="23" t="s">
        <v>22</v>
      </c>
      <c r="B13" s="23"/>
      <c r="C13" s="4" t="s">
        <v>17</v>
      </c>
    </row>
    <row r="14" spans="1:6">
      <c r="A14" s="23"/>
      <c r="B14" s="23"/>
      <c r="C14" s="23"/>
    </row>
    <row r="15" spans="1:6">
      <c r="A15" s="25" t="s">
        <v>21</v>
      </c>
      <c r="B15" s="23"/>
      <c r="C15" s="26">
        <f ca="1">(C7+C11)+(C8+C12)*INT(MAX(F21:F3529))</f>
        <v>59379.5084277235</v>
      </c>
      <c r="E15" s="27" t="s">
        <v>142</v>
      </c>
      <c r="F15" s="24">
        <v>1</v>
      </c>
    </row>
    <row r="16" spans="1:6">
      <c r="A16" s="29" t="s">
        <v>7</v>
      </c>
      <c r="B16" s="23"/>
      <c r="C16" s="30">
        <f ca="1">+C8+C12</f>
        <v>0.71776463967901849</v>
      </c>
      <c r="E16" s="27" t="s">
        <v>100</v>
      </c>
      <c r="F16" s="28">
        <f ca="1">NOW()+15018.5+$C$5/24</f>
        <v>59956.827884374994</v>
      </c>
    </row>
    <row r="17" spans="1:21" ht="13.5" thickBot="1">
      <c r="A17" s="27" t="s">
        <v>97</v>
      </c>
      <c r="B17" s="23"/>
      <c r="C17" s="23">
        <f>COUNT(C21:C2187)</f>
        <v>259</v>
      </c>
      <c r="E17" s="27" t="s">
        <v>143</v>
      </c>
      <c r="F17" s="28">
        <f ca="1">ROUND(2*(F16-$C$7)/$C$8,0)/2+F15</f>
        <v>36261.5</v>
      </c>
    </row>
    <row r="18" spans="1:21" ht="14.25" thickTop="1" thickBot="1">
      <c r="A18" s="29" t="s">
        <v>8</v>
      </c>
      <c r="B18" s="23"/>
      <c r="C18" s="32">
        <f ca="1">+C15</f>
        <v>59379.5084277235</v>
      </c>
      <c r="D18" s="33">
        <f ca="1">+C16</f>
        <v>0.71776463967901849</v>
      </c>
      <c r="E18" s="27" t="s">
        <v>101</v>
      </c>
      <c r="F18" s="19">
        <f ca="1">ROUND(2*(F16-$C$15)/$C$16,0)/2+F15</f>
        <v>805.5</v>
      </c>
    </row>
    <row r="19" spans="1:21" ht="13.5" thickTop="1">
      <c r="E19" s="27" t="s">
        <v>102</v>
      </c>
      <c r="F19" s="31">
        <f ca="1">+$C$15+$C$16*F18-15018.5-$C$5/24</f>
        <v>44939.563678318285</v>
      </c>
    </row>
    <row r="20" spans="1:21" ht="13.5" thickBot="1">
      <c r="A20" s="5" t="s">
        <v>9</v>
      </c>
      <c r="B20" s="5" t="s">
        <v>10</v>
      </c>
      <c r="C20" s="14" t="s">
        <v>11</v>
      </c>
      <c r="D20" s="5" t="s">
        <v>16</v>
      </c>
      <c r="E20" s="5" t="s">
        <v>12</v>
      </c>
      <c r="F20" s="5" t="s">
        <v>13</v>
      </c>
      <c r="G20" s="5" t="s">
        <v>14</v>
      </c>
      <c r="H20" s="8" t="s">
        <v>50</v>
      </c>
      <c r="I20" s="8" t="s">
        <v>118</v>
      </c>
      <c r="J20" s="8" t="s">
        <v>119</v>
      </c>
      <c r="K20" s="8" t="s">
        <v>156</v>
      </c>
      <c r="L20" s="8" t="s">
        <v>150</v>
      </c>
      <c r="M20" s="8" t="s">
        <v>28</v>
      </c>
      <c r="N20" s="8" t="s">
        <v>29</v>
      </c>
      <c r="O20" s="8" t="s">
        <v>26</v>
      </c>
      <c r="P20" s="7" t="s">
        <v>25</v>
      </c>
      <c r="Q20" s="5" t="s">
        <v>18</v>
      </c>
      <c r="R20" s="5"/>
      <c r="S20" s="5"/>
      <c r="T20" s="5"/>
      <c r="U20" s="48" t="s">
        <v>146</v>
      </c>
    </row>
    <row r="21" spans="1:21" ht="12.75" customHeight="1">
      <c r="A21" s="66" t="s">
        <v>169</v>
      </c>
      <c r="B21" s="68" t="s">
        <v>84</v>
      </c>
      <c r="C21" s="67">
        <v>16162.897999999999</v>
      </c>
      <c r="D21" s="67" t="s">
        <v>118</v>
      </c>
      <c r="E21">
        <f t="shared" ref="E21:E84" si="0">+(C21-C$7)/C$8</f>
        <v>-24753.974921722853</v>
      </c>
      <c r="F21">
        <f t="shared" ref="F21:F84" si="1">ROUND(2*E21,0)/2</f>
        <v>-24754</v>
      </c>
      <c r="G21">
        <f t="shared" ref="G21:G52" si="2">+C21-(C$7+F21*C$8)</f>
        <v>1.800028000252496E-2</v>
      </c>
      <c r="I21">
        <f>+G21</f>
        <v>1.800028000252496E-2</v>
      </c>
      <c r="Q21" s="2">
        <f t="shared" ref="Q21:Q84" si="3">+C21-15018.5</f>
        <v>1144.3979999999992</v>
      </c>
      <c r="R21" s="2"/>
      <c r="S21" s="2"/>
      <c r="T21" s="2"/>
    </row>
    <row r="22" spans="1:21" ht="12.75" customHeight="1">
      <c r="A22" s="66" t="s">
        <v>174</v>
      </c>
      <c r="B22" s="68" t="s">
        <v>86</v>
      </c>
      <c r="C22" s="67">
        <v>20311.381000000001</v>
      </c>
      <c r="D22" s="67" t="s">
        <v>118</v>
      </c>
      <c r="E22">
        <f t="shared" si="0"/>
        <v>-18974.242251441421</v>
      </c>
      <c r="F22">
        <f t="shared" si="1"/>
        <v>-18974</v>
      </c>
      <c r="G22">
        <f t="shared" si="2"/>
        <v>-0.17387931999837747</v>
      </c>
      <c r="I22">
        <f>+G22</f>
        <v>-0.17387931999837747</v>
      </c>
      <c r="Q22" s="2">
        <f t="shared" si="3"/>
        <v>5292.8810000000012</v>
      </c>
      <c r="R22" s="2"/>
      <c r="S22" s="2"/>
      <c r="T22" s="2"/>
    </row>
    <row r="23" spans="1:21" ht="12.75" customHeight="1">
      <c r="A23" s="66" t="s">
        <v>179</v>
      </c>
      <c r="B23" s="68" t="s">
        <v>86</v>
      </c>
      <c r="C23" s="67">
        <v>25502.42</v>
      </c>
      <c r="D23" s="67" t="s">
        <v>118</v>
      </c>
      <c r="E23">
        <f t="shared" si="0"/>
        <v>-11742.003936615249</v>
      </c>
      <c r="F23">
        <f t="shared" si="1"/>
        <v>-11742</v>
      </c>
      <c r="G23">
        <f t="shared" si="2"/>
        <v>-2.8255599972908385E-3</v>
      </c>
      <c r="I23">
        <f>+G23</f>
        <v>-2.8255599972908385E-3</v>
      </c>
      <c r="Q23" s="2">
        <f t="shared" si="3"/>
        <v>10483.919999999998</v>
      </c>
      <c r="R23" s="2"/>
      <c r="S23" s="2"/>
      <c r="T23" s="2"/>
    </row>
    <row r="24" spans="1:21" ht="12.75" customHeight="1">
      <c r="A24" s="66" t="s">
        <v>179</v>
      </c>
      <c r="B24" s="68" t="s">
        <v>86</v>
      </c>
      <c r="C24" s="67">
        <v>25535.49</v>
      </c>
      <c r="D24" s="67" t="s">
        <v>118</v>
      </c>
      <c r="E24">
        <f t="shared" si="0"/>
        <v>-11695.930285257336</v>
      </c>
      <c r="F24">
        <f t="shared" si="1"/>
        <v>-11696</v>
      </c>
      <c r="G24">
        <f t="shared" si="2"/>
        <v>5.0038720004522474E-2</v>
      </c>
      <c r="I24">
        <f>+G24</f>
        <v>5.0038720004522474E-2</v>
      </c>
      <c r="Q24" s="2">
        <f t="shared" si="3"/>
        <v>10516.990000000002</v>
      </c>
      <c r="R24" s="2"/>
      <c r="S24" s="2"/>
      <c r="T24" s="2"/>
    </row>
    <row r="25" spans="1:21" ht="12.75" customHeight="1">
      <c r="A25" t="s">
        <v>122</v>
      </c>
      <c r="B25" s="4" t="s">
        <v>86</v>
      </c>
      <c r="C25" s="12">
        <v>25556.99</v>
      </c>
      <c r="D25" t="s">
        <v>50</v>
      </c>
      <c r="E25">
        <f t="shared" si="0"/>
        <v>-11665.976142402937</v>
      </c>
      <c r="F25">
        <f t="shared" si="1"/>
        <v>-11666</v>
      </c>
      <c r="G25">
        <f t="shared" si="2"/>
        <v>1.7124120004154975E-2</v>
      </c>
      <c r="I25">
        <f>+C25-(C$7+F25*C$8)</f>
        <v>1.7124120004154975E-2</v>
      </c>
      <c r="Q25" s="2">
        <f t="shared" si="3"/>
        <v>10538.490000000002</v>
      </c>
      <c r="R25" s="2"/>
      <c r="S25" s="2"/>
      <c r="T25" s="2"/>
    </row>
    <row r="26" spans="1:21" ht="12.75" customHeight="1">
      <c r="A26" t="s">
        <v>123</v>
      </c>
      <c r="B26" s="4" t="s">
        <v>86</v>
      </c>
      <c r="C26" s="12">
        <v>25864.904999999999</v>
      </c>
      <c r="D26" t="s">
        <v>118</v>
      </c>
      <c r="E26">
        <f t="shared" si="0"/>
        <v>-11236.984054169794</v>
      </c>
      <c r="F26">
        <f t="shared" si="1"/>
        <v>-11237</v>
      </c>
      <c r="G26">
        <f t="shared" si="2"/>
        <v>1.1445340001955628E-2</v>
      </c>
      <c r="I26">
        <f>+C26-(C$7+F26*C$8)</f>
        <v>1.1445340001955628E-2</v>
      </c>
      <c r="Q26" s="2">
        <f t="shared" si="3"/>
        <v>10846.404999999999</v>
      </c>
      <c r="R26" s="2"/>
      <c r="S26" s="2"/>
      <c r="T26" s="2"/>
    </row>
    <row r="27" spans="1:21" ht="12.75" customHeight="1">
      <c r="A27" t="s">
        <v>124</v>
      </c>
      <c r="B27" s="4" t="s">
        <v>86</v>
      </c>
      <c r="C27" s="12">
        <v>26112.539000000001</v>
      </c>
      <c r="D27" t="s">
        <v>118</v>
      </c>
      <c r="E27">
        <f t="shared" si="0"/>
        <v>-10891.97641642065</v>
      </c>
      <c r="F27">
        <f t="shared" si="1"/>
        <v>-10892</v>
      </c>
      <c r="G27">
        <f t="shared" si="2"/>
        <v>1.69274400032009E-2</v>
      </c>
      <c r="I27">
        <f>+C27-(C$7+F27*C$8)</f>
        <v>1.69274400032009E-2</v>
      </c>
      <c r="Q27" s="2">
        <f t="shared" si="3"/>
        <v>11094.039000000001</v>
      </c>
      <c r="R27" s="2"/>
      <c r="S27" s="2"/>
      <c r="T27" s="2"/>
    </row>
    <row r="28" spans="1:21" ht="12.75" customHeight="1">
      <c r="A28" t="s">
        <v>125</v>
      </c>
      <c r="B28" s="4" t="s">
        <v>86</v>
      </c>
      <c r="C28" s="20">
        <v>26120.423999999999</v>
      </c>
      <c r="D28" t="s">
        <v>50</v>
      </c>
      <c r="E28">
        <f t="shared" si="0"/>
        <v>-10880.990908680795</v>
      </c>
      <c r="F28">
        <f t="shared" si="1"/>
        <v>-10881</v>
      </c>
      <c r="G28">
        <f t="shared" si="2"/>
        <v>6.5254200017079711E-3</v>
      </c>
      <c r="I28">
        <f>+C28-(C$7+F28*C$8)</f>
        <v>6.5254200017079711E-3</v>
      </c>
      <c r="Q28" s="2">
        <f t="shared" si="3"/>
        <v>11101.923999999999</v>
      </c>
      <c r="R28" s="2"/>
      <c r="S28" s="2"/>
      <c r="T28" s="2"/>
    </row>
    <row r="29" spans="1:21" ht="12.75" customHeight="1">
      <c r="A29" t="s">
        <v>126</v>
      </c>
      <c r="B29" s="4" t="s">
        <v>86</v>
      </c>
      <c r="C29" s="20">
        <v>26509.467000000001</v>
      </c>
      <c r="D29" t="s">
        <v>118</v>
      </c>
      <c r="E29">
        <f t="shared" si="0"/>
        <v>-10338.969997122447</v>
      </c>
      <c r="F29">
        <f t="shared" si="1"/>
        <v>-10339</v>
      </c>
      <c r="G29">
        <f t="shared" si="2"/>
        <v>2.1534980001888471E-2</v>
      </c>
      <c r="H29">
        <f>+C29-(C$7+F29*C$8)</f>
        <v>2.1534980001888471E-2</v>
      </c>
      <c r="Q29" s="2">
        <f t="shared" si="3"/>
        <v>11490.967000000001</v>
      </c>
      <c r="R29" s="2"/>
      <c r="S29" s="2"/>
      <c r="T29" s="2"/>
    </row>
    <row r="30" spans="1:21" ht="12.75" customHeight="1">
      <c r="A30" t="s">
        <v>123</v>
      </c>
      <c r="B30" s="4" t="s">
        <v>86</v>
      </c>
      <c r="C30" s="20">
        <v>26540.327000000001</v>
      </c>
      <c r="D30" t="s">
        <v>118</v>
      </c>
      <c r="E30">
        <f t="shared" si="0"/>
        <v>-10295.975353006783</v>
      </c>
      <c r="F30">
        <f t="shared" si="1"/>
        <v>-10296</v>
      </c>
      <c r="G30">
        <f t="shared" si="2"/>
        <v>1.7690720003884053E-2</v>
      </c>
      <c r="I30">
        <f>+C30-(C$7+F30*C$8)</f>
        <v>1.7690720003884053E-2</v>
      </c>
      <c r="Q30" s="2">
        <f t="shared" si="3"/>
        <v>11521.827000000001</v>
      </c>
      <c r="R30" s="2"/>
      <c r="S30" s="2"/>
      <c r="T30" s="2"/>
    </row>
    <row r="31" spans="1:21" ht="12.75" customHeight="1">
      <c r="A31" s="66" t="s">
        <v>211</v>
      </c>
      <c r="B31" s="68" t="s">
        <v>84</v>
      </c>
      <c r="C31" s="67">
        <v>26676.34</v>
      </c>
      <c r="D31" s="67" t="s">
        <v>118</v>
      </c>
      <c r="E31">
        <f t="shared" si="0"/>
        <v>-10106.479872446062</v>
      </c>
      <c r="F31">
        <f t="shared" si="1"/>
        <v>-10106.5</v>
      </c>
      <c r="G31">
        <f t="shared" si="2"/>
        <v>1.4446830002270872E-2</v>
      </c>
      <c r="I31">
        <f>+G31</f>
        <v>1.4446830002270872E-2</v>
      </c>
      <c r="Q31" s="2">
        <f t="shared" si="3"/>
        <v>11657.84</v>
      </c>
      <c r="R31" s="2"/>
      <c r="S31" s="2"/>
      <c r="T31" s="2"/>
    </row>
    <row r="32" spans="1:21" ht="12.75" customHeight="1">
      <c r="A32" t="s">
        <v>127</v>
      </c>
      <c r="B32" s="4" t="s">
        <v>86</v>
      </c>
      <c r="C32" s="20">
        <v>26711.145</v>
      </c>
      <c r="D32" t="s">
        <v>118</v>
      </c>
      <c r="E32">
        <f t="shared" si="0"/>
        <v>-10057.9889914206</v>
      </c>
      <c r="F32">
        <f t="shared" si="1"/>
        <v>-10058</v>
      </c>
      <c r="G32">
        <f t="shared" si="2"/>
        <v>7.9015600022103172E-3</v>
      </c>
      <c r="I32">
        <f>+C32-(C$7+F32*C$8)</f>
        <v>7.9015600022103172E-3</v>
      </c>
      <c r="Q32" s="2">
        <f t="shared" si="3"/>
        <v>11692.645</v>
      </c>
      <c r="R32" s="2"/>
      <c r="S32" s="2"/>
      <c r="T32" s="2"/>
    </row>
    <row r="33" spans="1:20" ht="12.75" customHeight="1">
      <c r="A33" t="s">
        <v>128</v>
      </c>
      <c r="B33" s="4" t="s">
        <v>86</v>
      </c>
      <c r="C33" s="20">
        <v>26957.355</v>
      </c>
      <c r="D33" t="s">
        <v>118</v>
      </c>
      <c r="E33">
        <f t="shared" si="0"/>
        <v>-9714.9652931795845</v>
      </c>
      <c r="F33">
        <f t="shared" si="1"/>
        <v>-9715</v>
      </c>
      <c r="G33">
        <f t="shared" si="2"/>
        <v>2.4911300002713688E-2</v>
      </c>
      <c r="H33">
        <f>+C33-(C$7+F33*C$8)</f>
        <v>2.4911300002713688E-2</v>
      </c>
      <c r="Q33" s="2">
        <f t="shared" si="3"/>
        <v>11938.855</v>
      </c>
      <c r="R33" s="2"/>
      <c r="S33" s="2"/>
      <c r="T33" s="2"/>
    </row>
    <row r="34" spans="1:20" ht="12.75" customHeight="1">
      <c r="A34" t="s">
        <v>129</v>
      </c>
      <c r="B34" s="4" t="s">
        <v>86</v>
      </c>
      <c r="C34" s="20">
        <v>27058.553</v>
      </c>
      <c r="D34" t="s">
        <v>118</v>
      </c>
      <c r="E34">
        <f t="shared" si="0"/>
        <v>-9573.9746258037885</v>
      </c>
      <c r="F34">
        <f t="shared" si="1"/>
        <v>-9574</v>
      </c>
      <c r="G34">
        <f t="shared" si="2"/>
        <v>1.8212680002761772E-2</v>
      </c>
      <c r="I34">
        <f t="shared" ref="I34:I39" si="4">+C34-(C$7+F34*C$8)</f>
        <v>1.8212680002761772E-2</v>
      </c>
      <c r="Q34" s="2">
        <f t="shared" si="3"/>
        <v>12040.053</v>
      </c>
      <c r="R34" s="2"/>
      <c r="S34" s="2"/>
      <c r="T34" s="2"/>
    </row>
    <row r="35" spans="1:20" ht="12.75" customHeight="1">
      <c r="A35" t="s">
        <v>129</v>
      </c>
      <c r="B35" s="4" t="s">
        <v>86</v>
      </c>
      <c r="C35" s="20">
        <v>27140.374500000002</v>
      </c>
      <c r="D35" t="s">
        <v>50</v>
      </c>
      <c r="E35">
        <f t="shared" si="0"/>
        <v>-9459.9796072195386</v>
      </c>
      <c r="F35">
        <f t="shared" si="1"/>
        <v>-9460</v>
      </c>
      <c r="G35">
        <f t="shared" si="2"/>
        <v>1.4637200005381601E-2</v>
      </c>
      <c r="I35">
        <f t="shared" si="4"/>
        <v>1.4637200005381601E-2</v>
      </c>
      <c r="Q35" s="2">
        <f t="shared" si="3"/>
        <v>12121.874500000002</v>
      </c>
      <c r="R35" s="2"/>
      <c r="S35" s="2"/>
      <c r="T35" s="2"/>
    </row>
    <row r="36" spans="1:20" ht="12.75" customHeight="1">
      <c r="A36" t="s">
        <v>129</v>
      </c>
      <c r="B36" s="4" t="s">
        <v>86</v>
      </c>
      <c r="C36" s="20">
        <v>27325.561000000002</v>
      </c>
      <c r="D36" t="s">
        <v>118</v>
      </c>
      <c r="E36">
        <f t="shared" si="0"/>
        <v>-9201.9748223029637</v>
      </c>
      <c r="F36">
        <f t="shared" si="1"/>
        <v>-9202</v>
      </c>
      <c r="G36">
        <f t="shared" si="2"/>
        <v>1.8071640002744971E-2</v>
      </c>
      <c r="I36">
        <f t="shared" si="4"/>
        <v>1.8071640002744971E-2</v>
      </c>
      <c r="Q36" s="2">
        <f t="shared" si="3"/>
        <v>12307.061000000002</v>
      </c>
      <c r="R36" s="2"/>
      <c r="S36" s="2"/>
      <c r="T36" s="2"/>
    </row>
    <row r="37" spans="1:20" ht="12.75" customHeight="1">
      <c r="A37" t="s">
        <v>130</v>
      </c>
      <c r="B37" s="4" t="s">
        <v>86</v>
      </c>
      <c r="C37" s="20">
        <v>27330.589</v>
      </c>
      <c r="D37" t="s">
        <v>50</v>
      </c>
      <c r="E37">
        <f t="shared" si="0"/>
        <v>-9194.9697325228753</v>
      </c>
      <c r="F37">
        <f t="shared" si="1"/>
        <v>-9195</v>
      </c>
      <c r="G37">
        <f t="shared" si="2"/>
        <v>2.1724900001572678E-2</v>
      </c>
      <c r="I37">
        <f t="shared" si="4"/>
        <v>2.1724900001572678E-2</v>
      </c>
      <c r="Q37" s="2">
        <f t="shared" si="3"/>
        <v>12312.089</v>
      </c>
      <c r="R37" s="2"/>
      <c r="S37" s="2"/>
      <c r="T37" s="2"/>
    </row>
    <row r="38" spans="1:20" ht="12.75" customHeight="1">
      <c r="A38" t="s">
        <v>129</v>
      </c>
      <c r="B38" s="4" t="s">
        <v>86</v>
      </c>
      <c r="C38" s="20">
        <v>27417.433000000001</v>
      </c>
      <c r="D38" t="s">
        <v>118</v>
      </c>
      <c r="E38">
        <f t="shared" si="0"/>
        <v>-9073.977286846246</v>
      </c>
      <c r="F38">
        <f t="shared" si="1"/>
        <v>-9074</v>
      </c>
      <c r="G38">
        <f t="shared" si="2"/>
        <v>1.6302680003718706E-2</v>
      </c>
      <c r="I38">
        <f t="shared" si="4"/>
        <v>1.6302680003718706E-2</v>
      </c>
      <c r="Q38" s="2">
        <f t="shared" si="3"/>
        <v>12398.933000000001</v>
      </c>
      <c r="R38" s="2"/>
      <c r="S38" s="2"/>
      <c r="T38" s="2"/>
    </row>
    <row r="39" spans="1:20" ht="12.75" customHeight="1">
      <c r="A39" t="s">
        <v>131</v>
      </c>
      <c r="B39" s="4" t="s">
        <v>86</v>
      </c>
      <c r="C39" s="20">
        <v>28035.431</v>
      </c>
      <c r="D39" t="s">
        <v>118</v>
      </c>
      <c r="E39">
        <f t="shared" si="0"/>
        <v>-8212.9726182074737</v>
      </c>
      <c r="F39">
        <f t="shared" si="1"/>
        <v>-8213</v>
      </c>
      <c r="G39">
        <f t="shared" si="2"/>
        <v>1.9653660001495155E-2</v>
      </c>
      <c r="I39">
        <f t="shared" si="4"/>
        <v>1.9653660001495155E-2</v>
      </c>
      <c r="Q39" s="2">
        <f t="shared" si="3"/>
        <v>13016.931</v>
      </c>
      <c r="R39" s="2"/>
      <c r="S39" s="2"/>
      <c r="T39" s="2"/>
    </row>
    <row r="40" spans="1:20" ht="12.75" customHeight="1">
      <c r="A40" t="s">
        <v>132</v>
      </c>
      <c r="B40" s="4" t="s">
        <v>86</v>
      </c>
      <c r="C40" s="20">
        <v>28398.612000000001</v>
      </c>
      <c r="D40" t="s">
        <v>118</v>
      </c>
      <c r="E40">
        <f t="shared" si="0"/>
        <v>-7706.9830574631042</v>
      </c>
      <c r="F40">
        <f t="shared" si="1"/>
        <v>-7707</v>
      </c>
      <c r="G40">
        <f t="shared" si="2"/>
        <v>1.2160740003309911E-2</v>
      </c>
      <c r="H40">
        <f t="shared" ref="H40:H45" si="5">+C40-(C$7+F40*C$8)</f>
        <v>1.2160740003309911E-2</v>
      </c>
      <c r="Q40" s="2">
        <f t="shared" si="3"/>
        <v>13380.112000000001</v>
      </c>
      <c r="R40" s="2"/>
      <c r="S40" s="2"/>
      <c r="T40" s="2"/>
    </row>
    <row r="41" spans="1:20" ht="12.75" customHeight="1">
      <c r="A41" t="s">
        <v>132</v>
      </c>
      <c r="B41" s="4" t="s">
        <v>86</v>
      </c>
      <c r="C41" s="20">
        <v>28418.707999999999</v>
      </c>
      <c r="D41" t="s">
        <v>118</v>
      </c>
      <c r="E41">
        <f t="shared" si="0"/>
        <v>-7678.9849897978966</v>
      </c>
      <c r="F41">
        <f t="shared" si="1"/>
        <v>-7679</v>
      </c>
      <c r="G41">
        <f t="shared" si="2"/>
        <v>1.0773779998999089E-2</v>
      </c>
      <c r="H41">
        <f t="shared" si="5"/>
        <v>1.0773779998999089E-2</v>
      </c>
      <c r="Q41" s="2">
        <f t="shared" si="3"/>
        <v>13400.207999999999</v>
      </c>
      <c r="R41" s="2"/>
      <c r="S41" s="2"/>
      <c r="T41" s="2"/>
    </row>
    <row r="42" spans="1:20" ht="12.75" customHeight="1">
      <c r="A42" t="s">
        <v>132</v>
      </c>
      <c r="B42" s="4" t="s">
        <v>86</v>
      </c>
      <c r="C42" s="20">
        <v>28797.687999999998</v>
      </c>
      <c r="D42" t="s">
        <v>118</v>
      </c>
      <c r="E42">
        <f t="shared" si="0"/>
        <v>-7150.9840103113575</v>
      </c>
      <c r="F42">
        <f t="shared" si="1"/>
        <v>-7151</v>
      </c>
      <c r="G42">
        <f t="shared" si="2"/>
        <v>1.1476820000098087E-2</v>
      </c>
      <c r="H42">
        <f t="shared" si="5"/>
        <v>1.1476820000098087E-2</v>
      </c>
      <c r="Q42" s="2">
        <f t="shared" si="3"/>
        <v>13779.187999999998</v>
      </c>
      <c r="R42" s="2"/>
      <c r="S42" s="2"/>
      <c r="T42" s="2"/>
    </row>
    <row r="43" spans="1:20" ht="12.75" customHeight="1">
      <c r="A43" t="s">
        <v>132</v>
      </c>
      <c r="B43" s="4" t="s">
        <v>86</v>
      </c>
      <c r="C43" s="20">
        <v>28807.743999999999</v>
      </c>
      <c r="D43" t="s">
        <v>118</v>
      </c>
      <c r="E43">
        <f t="shared" si="0"/>
        <v>-7136.973830751178</v>
      </c>
      <c r="F43">
        <f t="shared" si="1"/>
        <v>-7137</v>
      </c>
      <c r="G43">
        <f t="shared" si="2"/>
        <v>1.878334000139148E-2</v>
      </c>
      <c r="H43">
        <f t="shared" si="5"/>
        <v>1.878334000139148E-2</v>
      </c>
      <c r="Q43" s="2">
        <f t="shared" si="3"/>
        <v>13789.243999999999</v>
      </c>
      <c r="R43" s="2"/>
      <c r="S43" s="2"/>
      <c r="T43" s="2"/>
    </row>
    <row r="44" spans="1:20" ht="12.75" customHeight="1">
      <c r="A44" t="s">
        <v>132</v>
      </c>
      <c r="B44" s="4" t="s">
        <v>86</v>
      </c>
      <c r="C44" s="20">
        <v>28823.528999999999</v>
      </c>
      <c r="D44" t="s">
        <v>118</v>
      </c>
      <c r="E44">
        <f t="shared" si="0"/>
        <v>-7114.9819170322617</v>
      </c>
      <c r="F44">
        <f t="shared" si="1"/>
        <v>-7115</v>
      </c>
      <c r="G44">
        <f t="shared" si="2"/>
        <v>1.2979300001461525E-2</v>
      </c>
      <c r="H44">
        <f t="shared" si="5"/>
        <v>1.2979300001461525E-2</v>
      </c>
      <c r="Q44" s="2">
        <f t="shared" si="3"/>
        <v>13805.028999999999</v>
      </c>
      <c r="R44" s="2"/>
      <c r="S44" s="2"/>
      <c r="T44" s="2"/>
    </row>
    <row r="45" spans="1:20" ht="12.75" customHeight="1">
      <c r="A45" t="s">
        <v>132</v>
      </c>
      <c r="B45" s="4" t="s">
        <v>86</v>
      </c>
      <c r="C45" s="20">
        <v>28838.603999999999</v>
      </c>
      <c r="D45" t="s">
        <v>118</v>
      </c>
      <c r="E45">
        <f t="shared" si="0"/>
        <v>-7093.9791866355126</v>
      </c>
      <c r="F45">
        <f t="shared" si="1"/>
        <v>-7094</v>
      </c>
      <c r="G45">
        <f t="shared" si="2"/>
        <v>1.4939079999749083E-2</v>
      </c>
      <c r="H45">
        <f t="shared" si="5"/>
        <v>1.4939079999749083E-2</v>
      </c>
      <c r="Q45" s="2">
        <f t="shared" si="3"/>
        <v>13820.103999999999</v>
      </c>
      <c r="R45" s="2"/>
      <c r="S45" s="2"/>
      <c r="T45" s="2"/>
    </row>
    <row r="46" spans="1:20" ht="12.75" customHeight="1">
      <c r="A46" s="66" t="s">
        <v>261</v>
      </c>
      <c r="B46" s="68" t="s">
        <v>86</v>
      </c>
      <c r="C46" s="67">
        <v>29045.312999999998</v>
      </c>
      <c r="D46" s="67" t="s">
        <v>118</v>
      </c>
      <c r="E46">
        <f t="shared" si="0"/>
        <v>-6805.9889115057367</v>
      </c>
      <c r="F46">
        <f t="shared" si="1"/>
        <v>-6806</v>
      </c>
      <c r="G46">
        <f t="shared" si="2"/>
        <v>7.958919999509817E-3</v>
      </c>
      <c r="I46">
        <f>+G46</f>
        <v>7.958919999509817E-3</v>
      </c>
      <c r="Q46" s="2">
        <f t="shared" si="3"/>
        <v>14026.812999999998</v>
      </c>
      <c r="R46" s="2"/>
      <c r="S46" s="2"/>
      <c r="T46" s="2"/>
    </row>
    <row r="47" spans="1:20" ht="12.75" customHeight="1">
      <c r="A47" t="s">
        <v>133</v>
      </c>
      <c r="B47" s="4" t="s">
        <v>86</v>
      </c>
      <c r="C47" s="20">
        <v>33111.439200000001</v>
      </c>
      <c r="D47" t="s">
        <v>119</v>
      </c>
      <c r="E47">
        <f t="shared" si="0"/>
        <v>-1140.9970483048273</v>
      </c>
      <c r="F47">
        <f t="shared" si="1"/>
        <v>-1141</v>
      </c>
      <c r="G47">
        <f t="shared" si="2"/>
        <v>2.1186200028751045E-3</v>
      </c>
      <c r="J47">
        <f>+C47-(C$7+F47*C$8)</f>
        <v>2.1186200028751045E-3</v>
      </c>
      <c r="Q47" s="2">
        <f t="shared" si="3"/>
        <v>18092.939200000001</v>
      </c>
      <c r="R47" s="2"/>
      <c r="S47" s="2"/>
      <c r="T47" s="2"/>
    </row>
    <row r="48" spans="1:20" ht="12.75" customHeight="1">
      <c r="A48" s="66" t="s">
        <v>272</v>
      </c>
      <c r="B48" s="68" t="s">
        <v>86</v>
      </c>
      <c r="C48" s="67">
        <v>33410.75</v>
      </c>
      <c r="D48" s="67" t="s">
        <v>118</v>
      </c>
      <c r="E48">
        <f t="shared" si="0"/>
        <v>-723.99246872041863</v>
      </c>
      <c r="F48">
        <f t="shared" si="1"/>
        <v>-724</v>
      </c>
      <c r="G48">
        <f t="shared" si="2"/>
        <v>5.4056799999671057E-3</v>
      </c>
      <c r="I48">
        <f>+G48</f>
        <v>5.4056799999671057E-3</v>
      </c>
      <c r="Q48" s="2">
        <f t="shared" si="3"/>
        <v>18392.25</v>
      </c>
      <c r="R48" s="2"/>
      <c r="S48" s="2"/>
      <c r="T48" s="2"/>
    </row>
    <row r="49" spans="1:20" ht="12.75" customHeight="1">
      <c r="A49" s="66" t="s">
        <v>277</v>
      </c>
      <c r="B49" s="68" t="s">
        <v>86</v>
      </c>
      <c r="C49" s="67">
        <v>33483.956899999997</v>
      </c>
      <c r="D49" s="67" t="s">
        <v>118</v>
      </c>
      <c r="E49">
        <f t="shared" si="0"/>
        <v>-621.99944823075759</v>
      </c>
      <c r="F49">
        <f t="shared" si="1"/>
        <v>-622</v>
      </c>
      <c r="G49">
        <f t="shared" si="2"/>
        <v>3.9603999903192744E-4</v>
      </c>
      <c r="J49">
        <f>+G49</f>
        <v>3.9603999903192744E-4</v>
      </c>
      <c r="Q49" s="2">
        <f t="shared" si="3"/>
        <v>18465.456899999997</v>
      </c>
      <c r="R49" s="2"/>
      <c r="S49" s="2"/>
      <c r="T49" s="2"/>
    </row>
    <row r="50" spans="1:20" ht="12.75" customHeight="1">
      <c r="A50" t="s">
        <v>134</v>
      </c>
      <c r="B50" s="4" t="s">
        <v>86</v>
      </c>
      <c r="C50" s="20">
        <v>33483.957300000002</v>
      </c>
      <c r="D50" t="s">
        <v>119</v>
      </c>
      <c r="E50">
        <f t="shared" si="0"/>
        <v>-621.99889094437265</v>
      </c>
      <c r="F50">
        <f t="shared" si="1"/>
        <v>-622</v>
      </c>
      <c r="G50">
        <f t="shared" si="2"/>
        <v>7.9604000347899273E-4</v>
      </c>
      <c r="J50">
        <f>+C50-(C$7+F50*C$8)</f>
        <v>7.9604000347899273E-4</v>
      </c>
      <c r="Q50" s="2">
        <f t="shared" si="3"/>
        <v>18465.457300000002</v>
      </c>
      <c r="R50" s="2"/>
      <c r="S50" s="2"/>
      <c r="T50" s="2"/>
    </row>
    <row r="51" spans="1:20" ht="12.75" customHeight="1">
      <c r="A51" t="s">
        <v>135</v>
      </c>
      <c r="B51" s="4" t="s">
        <v>86</v>
      </c>
      <c r="C51" s="20">
        <v>33496.878299999997</v>
      </c>
      <c r="D51" t="s">
        <v>119</v>
      </c>
      <c r="E51">
        <f t="shared" si="0"/>
        <v>-603.99714769685875</v>
      </c>
      <c r="F51">
        <f t="shared" si="1"/>
        <v>-604</v>
      </c>
      <c r="G51">
        <f t="shared" si="2"/>
        <v>2.0472799951676279E-3</v>
      </c>
      <c r="J51">
        <f>+C51-(C$7+F51*C$8)</f>
        <v>2.0472799951676279E-3</v>
      </c>
      <c r="Q51" s="2">
        <f t="shared" si="3"/>
        <v>18478.378299999997</v>
      </c>
      <c r="R51" s="2"/>
      <c r="S51" s="2"/>
      <c r="T51" s="2"/>
    </row>
    <row r="52" spans="1:20" ht="12.75" customHeight="1">
      <c r="A52" s="66" t="s">
        <v>277</v>
      </c>
      <c r="B52" s="68" t="s">
        <v>86</v>
      </c>
      <c r="C52" s="67">
        <v>33496.878499999999</v>
      </c>
      <c r="D52" s="67" t="s">
        <v>118</v>
      </c>
      <c r="E52">
        <f t="shared" si="0"/>
        <v>-603.99686905366627</v>
      </c>
      <c r="F52">
        <f t="shared" si="1"/>
        <v>-604</v>
      </c>
      <c r="G52">
        <f t="shared" si="2"/>
        <v>2.2472799973911606E-3</v>
      </c>
      <c r="J52">
        <f>+G52</f>
        <v>2.2472799973911606E-3</v>
      </c>
      <c r="Q52" s="2">
        <f t="shared" si="3"/>
        <v>18478.378499999999</v>
      </c>
      <c r="R52" s="2"/>
      <c r="S52" s="2"/>
      <c r="T52" s="2"/>
    </row>
    <row r="53" spans="1:20" ht="12.75" customHeight="1">
      <c r="A53" t="s">
        <v>136</v>
      </c>
      <c r="B53" s="4" t="s">
        <v>86</v>
      </c>
      <c r="C53" s="20">
        <v>33539.944000000003</v>
      </c>
      <c r="D53" t="s">
        <v>50</v>
      </c>
      <c r="E53">
        <f t="shared" si="0"/>
        <v>-543.99732770035007</v>
      </c>
      <c r="F53">
        <f t="shared" si="1"/>
        <v>-544</v>
      </c>
      <c r="G53">
        <f t="shared" ref="G53:G84" si="6">+C53-(C$7+F53*C$8)</f>
        <v>1.9180800081812777E-3</v>
      </c>
      <c r="I53">
        <f>+C53-(C$7+F53*C$8)</f>
        <v>1.9180800081812777E-3</v>
      </c>
      <c r="Q53" s="2">
        <f t="shared" si="3"/>
        <v>18521.444000000003</v>
      </c>
      <c r="R53" s="2"/>
      <c r="S53" s="2"/>
      <c r="T53" s="2"/>
    </row>
    <row r="54" spans="1:20" ht="12.75" customHeight="1">
      <c r="A54" t="s">
        <v>137</v>
      </c>
      <c r="B54" s="4" t="s">
        <v>86</v>
      </c>
      <c r="C54" s="20">
        <v>33861.499000000003</v>
      </c>
      <c r="D54" t="s">
        <v>119</v>
      </c>
      <c r="E54">
        <f t="shared" si="0"/>
        <v>-96.001773953993379</v>
      </c>
      <c r="F54">
        <f t="shared" si="1"/>
        <v>-96</v>
      </c>
      <c r="G54">
        <f t="shared" si="6"/>
        <v>-1.273279995075427E-3</v>
      </c>
      <c r="H54">
        <f>+C54-(C$7+F54*C$8)</f>
        <v>-1.273279995075427E-3</v>
      </c>
      <c r="Q54" s="2">
        <f t="shared" si="3"/>
        <v>18842.999000000003</v>
      </c>
      <c r="R54" s="2"/>
      <c r="S54" s="2"/>
      <c r="T54" s="2"/>
    </row>
    <row r="55" spans="1:20" ht="12.75" customHeight="1">
      <c r="A55" t="s">
        <v>15</v>
      </c>
      <c r="B55" s="4"/>
      <c r="C55" s="20">
        <v>33930.405599999998</v>
      </c>
      <c r="D55" s="20" t="s">
        <v>17</v>
      </c>
      <c r="E55">
        <f t="shared" si="0"/>
        <v>0</v>
      </c>
      <c r="F55">
        <f t="shared" si="1"/>
        <v>0</v>
      </c>
      <c r="G55">
        <f t="shared" si="6"/>
        <v>0</v>
      </c>
      <c r="H55">
        <f>+G55</f>
        <v>0</v>
      </c>
      <c r="Q55" s="2">
        <f t="shared" si="3"/>
        <v>18911.905599999998</v>
      </c>
      <c r="R55" s="2"/>
      <c r="S55" s="2"/>
      <c r="T55" s="2"/>
    </row>
    <row r="56" spans="1:20" ht="12.75" customHeight="1">
      <c r="A56" t="s">
        <v>138</v>
      </c>
      <c r="B56" s="4" t="s">
        <v>86</v>
      </c>
      <c r="C56" s="20">
        <v>33930.406000000003</v>
      </c>
      <c r="D56" t="s">
        <v>119</v>
      </c>
      <c r="E56">
        <f t="shared" si="0"/>
        <v>5.5728638488223778E-4</v>
      </c>
      <c r="F56">
        <f t="shared" si="1"/>
        <v>0</v>
      </c>
      <c r="G56">
        <f t="shared" si="6"/>
        <v>4.0000000444706529E-4</v>
      </c>
      <c r="J56">
        <f>+C56-(C$7+F56*C$8)</f>
        <v>4.0000000444706529E-4</v>
      </c>
      <c r="Q56" s="2">
        <f t="shared" si="3"/>
        <v>18911.906000000003</v>
      </c>
      <c r="R56" s="2"/>
      <c r="S56" s="2"/>
      <c r="T56" s="2"/>
    </row>
    <row r="57" spans="1:20" ht="12.75" customHeight="1">
      <c r="A57" s="66" t="s">
        <v>294</v>
      </c>
      <c r="B57" s="68" t="s">
        <v>86</v>
      </c>
      <c r="C57" s="67">
        <v>34309.385600000001</v>
      </c>
      <c r="D57" s="67" t="s">
        <v>118</v>
      </c>
      <c r="E57">
        <f t="shared" si="0"/>
        <v>528.00097948654366</v>
      </c>
      <c r="F57">
        <f t="shared" si="1"/>
        <v>528</v>
      </c>
      <c r="G57">
        <f t="shared" si="6"/>
        <v>7.0304000109899789E-4</v>
      </c>
      <c r="J57">
        <f>+G57</f>
        <v>7.0304000109899789E-4</v>
      </c>
      <c r="Q57" s="2">
        <f t="shared" si="3"/>
        <v>19290.885600000001</v>
      </c>
      <c r="R57" s="2"/>
      <c r="S57" s="2"/>
      <c r="T57" s="2"/>
    </row>
    <row r="58" spans="1:20" ht="12.75" customHeight="1">
      <c r="A58" t="s">
        <v>138</v>
      </c>
      <c r="B58" s="4" t="s">
        <v>86</v>
      </c>
      <c r="C58" s="20">
        <v>34309.385629999997</v>
      </c>
      <c r="D58" t="s">
        <v>119</v>
      </c>
      <c r="E58">
        <f t="shared" si="0"/>
        <v>528.00102128301592</v>
      </c>
      <c r="F58">
        <f t="shared" si="1"/>
        <v>528</v>
      </c>
      <c r="G58">
        <f t="shared" si="6"/>
        <v>7.3303999670315534E-4</v>
      </c>
      <c r="J58">
        <f>+C58-(C$7+F58*C$8)</f>
        <v>7.3303999670315534E-4</v>
      </c>
      <c r="Q58" s="2">
        <f t="shared" si="3"/>
        <v>19290.885629999997</v>
      </c>
      <c r="R58" s="2"/>
      <c r="S58" s="2"/>
      <c r="T58" s="2"/>
    </row>
    <row r="59" spans="1:20" ht="12.75" customHeight="1">
      <c r="A59" s="38" t="s">
        <v>113</v>
      </c>
      <c r="B59" s="39" t="s">
        <v>114</v>
      </c>
      <c r="C59" s="38">
        <v>34516.817999999999</v>
      </c>
      <c r="D59" s="38">
        <v>1E-3</v>
      </c>
      <c r="E59">
        <f t="shared" si="0"/>
        <v>816.99910703217256</v>
      </c>
      <c r="F59">
        <f t="shared" si="1"/>
        <v>817</v>
      </c>
      <c r="G59">
        <f t="shared" si="6"/>
        <v>-6.4094000117620453E-4</v>
      </c>
      <c r="I59">
        <f>+C59-(C$7+F59*C$8)</f>
        <v>-6.4094000117620453E-4</v>
      </c>
      <c r="Q59" s="2">
        <f t="shared" si="3"/>
        <v>19498.317999999999</v>
      </c>
      <c r="R59" s="2"/>
      <c r="S59" s="2"/>
      <c r="T59" s="2"/>
    </row>
    <row r="60" spans="1:20" ht="12.75" customHeight="1">
      <c r="A60" s="66" t="s">
        <v>294</v>
      </c>
      <c r="B60" s="68" t="s">
        <v>86</v>
      </c>
      <c r="C60" s="67">
        <v>34606.539799999999</v>
      </c>
      <c r="D60" s="67" t="s">
        <v>118</v>
      </c>
      <c r="E60">
        <f t="shared" si="0"/>
        <v>942.00094956026112</v>
      </c>
      <c r="F60">
        <f t="shared" si="1"/>
        <v>942</v>
      </c>
      <c r="G60">
        <f t="shared" si="6"/>
        <v>6.8155999906593934E-4</v>
      </c>
      <c r="J60">
        <f>+G60</f>
        <v>6.8155999906593934E-4</v>
      </c>
      <c r="Q60" s="2">
        <f t="shared" si="3"/>
        <v>19588.039799999999</v>
      </c>
      <c r="R60" s="2"/>
      <c r="S60" s="2"/>
      <c r="T60" s="2"/>
    </row>
    <row r="61" spans="1:20" ht="12.75" customHeight="1">
      <c r="A61" t="s">
        <v>138</v>
      </c>
      <c r="B61" s="4" t="s">
        <v>86</v>
      </c>
      <c r="C61" s="20">
        <v>34606.539819999998</v>
      </c>
      <c r="D61" t="s">
        <v>119</v>
      </c>
      <c r="E61">
        <f t="shared" si="0"/>
        <v>942.00097742457945</v>
      </c>
      <c r="F61">
        <f t="shared" si="1"/>
        <v>942</v>
      </c>
      <c r="G61">
        <f t="shared" si="6"/>
        <v>7.0155999856069684E-4</v>
      </c>
      <c r="J61">
        <f>+C61-(C$7+F61*C$8)</f>
        <v>7.0155999856069684E-4</v>
      </c>
      <c r="Q61" s="2">
        <f t="shared" si="3"/>
        <v>19588.039819999998</v>
      </c>
      <c r="R61" s="2"/>
      <c r="S61" s="2"/>
      <c r="T61" s="2"/>
    </row>
    <row r="62" spans="1:20" ht="12.75" customHeight="1">
      <c r="A62" t="s">
        <v>139</v>
      </c>
      <c r="B62" s="4" t="s">
        <v>86</v>
      </c>
      <c r="C62" s="20">
        <v>34923.786</v>
      </c>
      <c r="D62" t="s">
        <v>50</v>
      </c>
      <c r="E62">
        <f t="shared" si="0"/>
        <v>1383.9934144354083</v>
      </c>
      <c r="F62">
        <f t="shared" si="1"/>
        <v>1384</v>
      </c>
      <c r="G62">
        <f t="shared" si="6"/>
        <v>-4.7268799971789122E-3</v>
      </c>
      <c r="I62">
        <f>+C62-(C$7+F62*C$8)</f>
        <v>-4.7268799971789122E-3</v>
      </c>
      <c r="Q62" s="2">
        <f t="shared" si="3"/>
        <v>19905.286</v>
      </c>
      <c r="R62" s="2"/>
      <c r="S62" s="2"/>
      <c r="T62" s="2"/>
    </row>
    <row r="63" spans="1:20" ht="12.75" customHeight="1">
      <c r="A63" t="s">
        <v>140</v>
      </c>
      <c r="B63" s="4" t="s">
        <v>84</v>
      </c>
      <c r="C63" s="20">
        <v>36782.442000000003</v>
      </c>
      <c r="D63" t="s">
        <v>119</v>
      </c>
      <c r="E63">
        <f t="shared" si="0"/>
        <v>3973.5025930953225</v>
      </c>
      <c r="F63">
        <f t="shared" si="1"/>
        <v>3973.5</v>
      </c>
      <c r="G63">
        <f t="shared" si="6"/>
        <v>1.8612300045788288E-3</v>
      </c>
      <c r="J63">
        <f>+C63-(C$7+F63*C$8)</f>
        <v>1.8612300045788288E-3</v>
      </c>
      <c r="Q63" s="2">
        <f t="shared" si="3"/>
        <v>21763.942000000003</v>
      </c>
      <c r="R63" s="2"/>
      <c r="S63" s="2"/>
      <c r="T63" s="2"/>
    </row>
    <row r="64" spans="1:20" ht="12.75" customHeight="1">
      <c r="A64" t="s">
        <v>140</v>
      </c>
      <c r="B64" s="4" t="s">
        <v>86</v>
      </c>
      <c r="C64" s="20">
        <v>37106.5092</v>
      </c>
      <c r="D64" t="s">
        <v>120</v>
      </c>
      <c r="E64">
        <f t="shared" si="0"/>
        <v>4424.9981839430166</v>
      </c>
      <c r="F64">
        <f t="shared" si="1"/>
        <v>4425</v>
      </c>
      <c r="G64">
        <f t="shared" si="6"/>
        <v>-1.3035000010859221E-3</v>
      </c>
      <c r="J64">
        <f>+C64-(C$7+F64*C$8)</f>
        <v>-1.3035000010859221E-3</v>
      </c>
      <c r="Q64" s="2">
        <f t="shared" si="3"/>
        <v>22088.0092</v>
      </c>
      <c r="R64" s="2"/>
      <c r="S64" s="2"/>
      <c r="T64" s="2"/>
    </row>
    <row r="65" spans="1:36" ht="12.75" customHeight="1">
      <c r="A65" t="s">
        <v>140</v>
      </c>
      <c r="B65" s="4" t="s">
        <v>86</v>
      </c>
      <c r="C65" s="20">
        <v>37106.511599999998</v>
      </c>
      <c r="D65" t="s">
        <v>121</v>
      </c>
      <c r="E65">
        <f t="shared" si="0"/>
        <v>4425.0015276612849</v>
      </c>
      <c r="F65">
        <f t="shared" si="1"/>
        <v>4425</v>
      </c>
      <c r="G65">
        <f t="shared" si="6"/>
        <v>1.0964999964926392E-3</v>
      </c>
      <c r="J65">
        <f>+C65-(C$7+F65*C$8)</f>
        <v>1.0964999964926392E-3</v>
      </c>
      <c r="Q65" s="2">
        <f t="shared" si="3"/>
        <v>22088.011599999998</v>
      </c>
      <c r="R65" s="2"/>
      <c r="S65" s="2"/>
      <c r="T65" s="2"/>
    </row>
    <row r="66" spans="1:36" ht="12.75" customHeight="1">
      <c r="A66" t="s">
        <v>141</v>
      </c>
      <c r="B66" s="4" t="s">
        <v>86</v>
      </c>
      <c r="C66" s="20">
        <v>37147.422579999999</v>
      </c>
      <c r="D66" t="s">
        <v>119</v>
      </c>
      <c r="E66">
        <f t="shared" si="0"/>
        <v>4481.9993573930769</v>
      </c>
      <c r="F66">
        <f t="shared" si="1"/>
        <v>4482</v>
      </c>
      <c r="G66">
        <f t="shared" si="6"/>
        <v>-4.612400007317774E-4</v>
      </c>
      <c r="J66">
        <f>+C66-(C$7+F66*C$8)</f>
        <v>-4.612400007317774E-4</v>
      </c>
      <c r="Q66" s="2">
        <f t="shared" si="3"/>
        <v>22128.922579999999</v>
      </c>
      <c r="R66" s="2"/>
      <c r="S66" s="2"/>
      <c r="T66" s="2"/>
    </row>
    <row r="67" spans="1:36" ht="12.75" customHeight="1">
      <c r="A67" s="66" t="s">
        <v>322</v>
      </c>
      <c r="B67" s="68" t="s">
        <v>86</v>
      </c>
      <c r="C67" s="67">
        <v>37147.422599999998</v>
      </c>
      <c r="D67" s="67" t="s">
        <v>118</v>
      </c>
      <c r="E67">
        <f t="shared" si="0"/>
        <v>4481.9993852573953</v>
      </c>
      <c r="F67">
        <f t="shared" si="1"/>
        <v>4482</v>
      </c>
      <c r="G67">
        <f t="shared" si="6"/>
        <v>-4.412400012370199E-4</v>
      </c>
      <c r="J67">
        <f>+G67</f>
        <v>-4.412400012370199E-4</v>
      </c>
      <c r="Q67" s="2">
        <f t="shared" si="3"/>
        <v>22128.922599999998</v>
      </c>
      <c r="R67" s="2"/>
      <c r="S67" s="2"/>
      <c r="T67" s="2"/>
    </row>
    <row r="68" spans="1:36" ht="12.75" customHeight="1">
      <c r="A68" t="s">
        <v>141</v>
      </c>
      <c r="B68" s="4" t="s">
        <v>84</v>
      </c>
      <c r="C68" s="20">
        <v>37189.417000000001</v>
      </c>
      <c r="D68" t="s">
        <v>119</v>
      </c>
      <c r="E68">
        <f t="shared" si="0"/>
        <v>4540.5066530101822</v>
      </c>
      <c r="F68">
        <f t="shared" si="1"/>
        <v>4540.5</v>
      </c>
      <c r="G68">
        <f t="shared" si="6"/>
        <v>4.7752899990882725E-3</v>
      </c>
      <c r="I68">
        <f>+C68-(C$7+F68*C$8)</f>
        <v>4.7752899990882725E-3</v>
      </c>
      <c r="Q68" s="2">
        <f t="shared" si="3"/>
        <v>22170.917000000001</v>
      </c>
      <c r="R68" s="2"/>
      <c r="S68" s="2"/>
      <c r="T68" s="2"/>
    </row>
    <row r="69" spans="1:36" ht="12.75" customHeight="1">
      <c r="A69" t="s">
        <v>140</v>
      </c>
      <c r="B69" s="4" t="s">
        <v>86</v>
      </c>
      <c r="C69" s="20">
        <v>37882.413999999997</v>
      </c>
      <c r="D69" t="s">
        <v>119</v>
      </c>
      <c r="E69">
        <f t="shared" si="0"/>
        <v>5506.0011244367242</v>
      </c>
      <c r="F69">
        <f t="shared" si="1"/>
        <v>5506</v>
      </c>
      <c r="G69">
        <f t="shared" si="6"/>
        <v>8.070799958659336E-4</v>
      </c>
      <c r="J69">
        <f>+C69-(C$7+F69*C$8)</f>
        <v>8.070799958659336E-4</v>
      </c>
      <c r="Q69" s="2">
        <f t="shared" si="3"/>
        <v>22863.913999999997</v>
      </c>
      <c r="R69" s="2"/>
      <c r="S69" s="2"/>
      <c r="T69" s="2"/>
    </row>
    <row r="70" spans="1:36" ht="12.75" customHeight="1">
      <c r="A70" t="s">
        <v>140</v>
      </c>
      <c r="B70" s="4" t="s">
        <v>86</v>
      </c>
      <c r="C70" s="20">
        <v>37887.437700000002</v>
      </c>
      <c r="D70" t="s">
        <v>119</v>
      </c>
      <c r="E70">
        <f t="shared" si="0"/>
        <v>5513.0002233882497</v>
      </c>
      <c r="F70">
        <f t="shared" si="1"/>
        <v>5513</v>
      </c>
      <c r="G70">
        <f t="shared" si="6"/>
        <v>1.6034000145737082E-4</v>
      </c>
      <c r="J70">
        <f>+C70-(C$7+F70*C$8)</f>
        <v>1.6034000145737082E-4</v>
      </c>
      <c r="Q70" s="2">
        <f t="shared" si="3"/>
        <v>22868.937700000002</v>
      </c>
      <c r="R70" s="2"/>
      <c r="S70" s="2"/>
      <c r="T70" s="2"/>
    </row>
    <row r="71" spans="1:36" ht="12.75" customHeight="1">
      <c r="A71" t="s">
        <v>140</v>
      </c>
      <c r="B71" s="4" t="s">
        <v>84</v>
      </c>
      <c r="C71" s="20">
        <v>37888.516000000003</v>
      </c>
      <c r="D71" t="s">
        <v>119</v>
      </c>
      <c r="E71">
        <f t="shared" si="0"/>
        <v>5514.5025281435956</v>
      </c>
      <c r="F71">
        <f t="shared" si="1"/>
        <v>5514.5</v>
      </c>
      <c r="G71">
        <f t="shared" si="6"/>
        <v>1.8146100046578795E-3</v>
      </c>
      <c r="J71">
        <f>+C71-(C$7+F71*C$8)</f>
        <v>1.8146100046578795E-3</v>
      </c>
      <c r="Q71" s="2">
        <f t="shared" si="3"/>
        <v>22870.016000000003</v>
      </c>
      <c r="R71" s="2"/>
      <c r="S71" s="2"/>
      <c r="T71" s="2"/>
    </row>
    <row r="72" spans="1:36" ht="12.75" customHeight="1">
      <c r="A72" t="s">
        <v>140</v>
      </c>
      <c r="B72" s="4" t="s">
        <v>86</v>
      </c>
      <c r="C72" s="20">
        <v>37910.405599999998</v>
      </c>
      <c r="D72" t="s">
        <v>119</v>
      </c>
      <c r="E72">
        <f t="shared" si="0"/>
        <v>5544.9994679308293</v>
      </c>
      <c r="F72">
        <f t="shared" si="1"/>
        <v>5545</v>
      </c>
      <c r="G72">
        <f t="shared" si="6"/>
        <v>-3.8189999759197235E-4</v>
      </c>
      <c r="J72">
        <f>+C72-(C$7+F72*C$8)</f>
        <v>-3.8189999759197235E-4</v>
      </c>
      <c r="Q72" s="2">
        <f t="shared" si="3"/>
        <v>22891.905599999998</v>
      </c>
      <c r="R72" s="2"/>
      <c r="S72" s="2"/>
      <c r="T72" s="2"/>
    </row>
    <row r="73" spans="1:36" ht="12.75" customHeight="1">
      <c r="A73" s="66" t="s">
        <v>339</v>
      </c>
      <c r="B73" s="68" t="s">
        <v>86</v>
      </c>
      <c r="C73" s="67">
        <v>38242.731299999999</v>
      </c>
      <c r="D73" s="67" t="s">
        <v>118</v>
      </c>
      <c r="E73">
        <f t="shared" si="0"/>
        <v>6008.0009326744848</v>
      </c>
      <c r="F73">
        <f t="shared" si="1"/>
        <v>6008</v>
      </c>
      <c r="G73">
        <f t="shared" si="6"/>
        <v>6.6943999991053715E-4</v>
      </c>
      <c r="J73">
        <f>+G73</f>
        <v>6.6943999991053715E-4</v>
      </c>
      <c r="Q73" s="2">
        <f t="shared" si="3"/>
        <v>23224.231299999999</v>
      </c>
      <c r="R73" s="2"/>
      <c r="S73" s="2"/>
      <c r="T73" s="2"/>
    </row>
    <row r="74" spans="1:36" ht="12.75" customHeight="1">
      <c r="A74" s="66" t="s">
        <v>339</v>
      </c>
      <c r="B74" s="68" t="s">
        <v>86</v>
      </c>
      <c r="C74" s="67">
        <v>38260.677199999998</v>
      </c>
      <c r="D74" s="67" t="s">
        <v>118</v>
      </c>
      <c r="E74">
        <f t="shared" si="0"/>
        <v>6033.0034467326586</v>
      </c>
      <c r="F74">
        <f t="shared" si="1"/>
        <v>6033</v>
      </c>
      <c r="G74">
        <f t="shared" si="6"/>
        <v>2.4739400032558478E-3</v>
      </c>
      <c r="J74">
        <f>+G74</f>
        <v>2.4739400032558478E-3</v>
      </c>
      <c r="Q74" s="2">
        <f t="shared" si="3"/>
        <v>23242.177199999998</v>
      </c>
      <c r="R74" s="2"/>
      <c r="S74" s="2"/>
      <c r="T74" s="2"/>
    </row>
    <row r="75" spans="1:36" ht="12.75" customHeight="1">
      <c r="A75" s="66" t="s">
        <v>339</v>
      </c>
      <c r="B75" s="68" t="s">
        <v>86</v>
      </c>
      <c r="C75" s="67">
        <v>38268.567300000002</v>
      </c>
      <c r="D75" s="67" t="s">
        <v>118</v>
      </c>
      <c r="E75">
        <f t="shared" si="0"/>
        <v>6043.9960598738508</v>
      </c>
      <c r="F75">
        <f t="shared" si="1"/>
        <v>6044</v>
      </c>
      <c r="G75">
        <f t="shared" si="6"/>
        <v>-2.8280799961066805E-3</v>
      </c>
      <c r="J75">
        <f>+G75</f>
        <v>-2.8280799961066805E-3</v>
      </c>
      <c r="Q75" s="2">
        <f t="shared" si="3"/>
        <v>23250.067300000002</v>
      </c>
      <c r="R75" s="2"/>
      <c r="S75" s="2"/>
      <c r="T75" s="2"/>
    </row>
    <row r="76" spans="1:36" ht="12.75" customHeight="1">
      <c r="A76" s="66" t="s">
        <v>349</v>
      </c>
      <c r="B76" s="68" t="s">
        <v>86</v>
      </c>
      <c r="C76" s="67">
        <v>38589.410000000003</v>
      </c>
      <c r="D76" s="67" t="s">
        <v>118</v>
      </c>
      <c r="E76">
        <f t="shared" si="0"/>
        <v>6490.9992259013625</v>
      </c>
      <c r="F76">
        <f t="shared" si="1"/>
        <v>6491</v>
      </c>
      <c r="G76">
        <f t="shared" si="6"/>
        <v>-5.5561999761266634E-4</v>
      </c>
      <c r="I76">
        <f>+G76</f>
        <v>-5.5561999761266634E-4</v>
      </c>
      <c r="Q76" s="2">
        <f t="shared" si="3"/>
        <v>23570.910000000003</v>
      </c>
      <c r="R76" s="2"/>
      <c r="S76" s="2"/>
      <c r="T76" s="2"/>
    </row>
    <row r="77" spans="1:36" ht="12.75" customHeight="1">
      <c r="A77" t="s">
        <v>31</v>
      </c>
      <c r="B77" s="4"/>
      <c r="C77" s="20">
        <v>39029.385999999999</v>
      </c>
      <c r="D77" s="20"/>
      <c r="E77">
        <f t="shared" si="0"/>
        <v>7103.9808052738017</v>
      </c>
      <c r="F77">
        <f t="shared" si="1"/>
        <v>7104</v>
      </c>
      <c r="G77">
        <f t="shared" si="6"/>
        <v>-1.3777280000795145E-2</v>
      </c>
      <c r="I77">
        <f>+G78</f>
        <v>3.1273300046450458E-3</v>
      </c>
      <c r="Q77" s="2">
        <f t="shared" si="3"/>
        <v>24010.885999999999</v>
      </c>
      <c r="R77" s="2"/>
      <c r="S77" s="2"/>
      <c r="T77" s="2"/>
      <c r="AD77" t="s">
        <v>30</v>
      </c>
      <c r="AJ77" t="s">
        <v>32</v>
      </c>
    </row>
    <row r="78" spans="1:36" ht="12.75" customHeight="1">
      <c r="A78" s="66" t="s">
        <v>339</v>
      </c>
      <c r="B78" s="68" t="s">
        <v>84</v>
      </c>
      <c r="C78" s="67">
        <v>39757.5743</v>
      </c>
      <c r="D78" s="67" t="s">
        <v>118</v>
      </c>
      <c r="E78">
        <f t="shared" si="0"/>
        <v>8118.5043570460284</v>
      </c>
      <c r="F78">
        <f t="shared" si="1"/>
        <v>8118.5</v>
      </c>
      <c r="G78">
        <f t="shared" si="6"/>
        <v>3.1273300046450458E-3</v>
      </c>
      <c r="J78">
        <f>+G78</f>
        <v>3.1273300046450458E-3</v>
      </c>
      <c r="Q78" s="2">
        <f t="shared" si="3"/>
        <v>24739.0743</v>
      </c>
      <c r="R78" s="2"/>
      <c r="S78" s="2"/>
      <c r="T78" s="2"/>
    </row>
    <row r="79" spans="1:36" ht="12.75" customHeight="1">
      <c r="A79" s="15" t="s">
        <v>34</v>
      </c>
      <c r="B79" s="4"/>
      <c r="C79" s="20">
        <v>40725.464</v>
      </c>
      <c r="D79" s="20"/>
      <c r="E79">
        <f t="shared" si="0"/>
        <v>9466.9837217484728</v>
      </c>
      <c r="F79">
        <f t="shared" si="1"/>
        <v>9467</v>
      </c>
      <c r="G79">
        <f t="shared" si="6"/>
        <v>-1.1683939999784343E-2</v>
      </c>
      <c r="I79">
        <f>+G79</f>
        <v>-1.1683939999784343E-2</v>
      </c>
      <c r="Q79" s="2">
        <f t="shared" si="3"/>
        <v>25706.964</v>
      </c>
      <c r="R79" s="2"/>
      <c r="S79" s="2"/>
      <c r="T79" s="2"/>
      <c r="AF79">
        <v>11</v>
      </c>
      <c r="AH79" t="s">
        <v>33</v>
      </c>
      <c r="AJ79" t="s">
        <v>35</v>
      </c>
    </row>
    <row r="80" spans="1:36" ht="12.75" customHeight="1">
      <c r="A80" s="66" t="s">
        <v>367</v>
      </c>
      <c r="B80" s="68" t="s">
        <v>84</v>
      </c>
      <c r="C80" s="67">
        <v>41540.506600000001</v>
      </c>
      <c r="D80" s="67" t="s">
        <v>118</v>
      </c>
      <c r="E80">
        <f t="shared" si="0"/>
        <v>10602.51406932158</v>
      </c>
      <c r="F80">
        <f t="shared" si="1"/>
        <v>10602.5</v>
      </c>
      <c r="G80">
        <f t="shared" si="6"/>
        <v>1.0098450002260506E-2</v>
      </c>
      <c r="J80">
        <f t="shared" ref="J80:J86" si="7">+G80</f>
        <v>1.0098450002260506E-2</v>
      </c>
      <c r="Q80" s="2">
        <f t="shared" si="3"/>
        <v>26522.006600000001</v>
      </c>
      <c r="R80" s="2"/>
      <c r="S80" s="2"/>
      <c r="T80" s="2"/>
    </row>
    <row r="81" spans="1:36" ht="12.75" customHeight="1">
      <c r="A81" s="66" t="s">
        <v>367</v>
      </c>
      <c r="B81" s="68" t="s">
        <v>84</v>
      </c>
      <c r="C81" s="67">
        <v>41543.375500000002</v>
      </c>
      <c r="D81" s="67" t="s">
        <v>118</v>
      </c>
      <c r="E81">
        <f t="shared" si="0"/>
        <v>10606.511066551117</v>
      </c>
      <c r="F81">
        <f t="shared" si="1"/>
        <v>10606.5</v>
      </c>
      <c r="G81">
        <f t="shared" si="6"/>
        <v>7.9431700069108047E-3</v>
      </c>
      <c r="J81">
        <f t="shared" si="7"/>
        <v>7.9431700069108047E-3</v>
      </c>
      <c r="Q81" s="2">
        <f t="shared" si="3"/>
        <v>26524.875500000002</v>
      </c>
      <c r="R81" s="2"/>
      <c r="S81" s="2"/>
      <c r="T81" s="2"/>
    </row>
    <row r="82" spans="1:36" ht="12.75" customHeight="1">
      <c r="A82" s="66" t="s">
        <v>367</v>
      </c>
      <c r="B82" s="68" t="s">
        <v>86</v>
      </c>
      <c r="C82" s="67">
        <v>41595.410400000001</v>
      </c>
      <c r="D82" s="67" t="s">
        <v>118</v>
      </c>
      <c r="E82">
        <f t="shared" si="0"/>
        <v>10679.006919016902</v>
      </c>
      <c r="F82">
        <f t="shared" si="1"/>
        <v>10679</v>
      </c>
      <c r="G82">
        <f t="shared" si="6"/>
        <v>4.9662200035527349E-3</v>
      </c>
      <c r="J82">
        <f t="shared" si="7"/>
        <v>4.9662200035527349E-3</v>
      </c>
      <c r="Q82" s="2">
        <f t="shared" si="3"/>
        <v>26576.910400000001</v>
      </c>
      <c r="R82" s="2"/>
      <c r="S82" s="2"/>
      <c r="T82" s="2"/>
    </row>
    <row r="83" spans="1:36" ht="12.75" customHeight="1">
      <c r="A83" s="66" t="s">
        <v>367</v>
      </c>
      <c r="B83" s="68" t="s">
        <v>86</v>
      </c>
      <c r="C83" s="67">
        <v>41608.3315</v>
      </c>
      <c r="D83" s="67" t="s">
        <v>118</v>
      </c>
      <c r="E83">
        <f t="shared" si="0"/>
        <v>10697.008801586016</v>
      </c>
      <c r="F83">
        <f t="shared" si="1"/>
        <v>10697</v>
      </c>
      <c r="G83">
        <f t="shared" si="6"/>
        <v>6.3174599999911152E-3</v>
      </c>
      <c r="J83">
        <f t="shared" si="7"/>
        <v>6.3174599999911152E-3</v>
      </c>
      <c r="Q83" s="2">
        <f t="shared" si="3"/>
        <v>26589.8315</v>
      </c>
      <c r="R83" s="2"/>
      <c r="S83" s="2"/>
      <c r="T83" s="2"/>
    </row>
    <row r="84" spans="1:36" ht="12.75" customHeight="1">
      <c r="A84" s="66" t="s">
        <v>367</v>
      </c>
      <c r="B84" s="68" t="s">
        <v>86</v>
      </c>
      <c r="C84" s="67">
        <v>41895.433900000004</v>
      </c>
      <c r="D84" s="67" t="s">
        <v>118</v>
      </c>
      <c r="E84">
        <f t="shared" si="0"/>
        <v>11097.00444360654</v>
      </c>
      <c r="F84">
        <f t="shared" si="1"/>
        <v>11097</v>
      </c>
      <c r="G84">
        <f t="shared" si="6"/>
        <v>3.1894600033410825E-3</v>
      </c>
      <c r="J84">
        <f t="shared" si="7"/>
        <v>3.1894600033410825E-3</v>
      </c>
      <c r="Q84" s="2">
        <f t="shared" si="3"/>
        <v>26876.933900000004</v>
      </c>
      <c r="R84" s="2"/>
      <c r="S84" s="2"/>
      <c r="T84" s="2"/>
    </row>
    <row r="85" spans="1:36" ht="12.75" customHeight="1">
      <c r="A85" s="66" t="s">
        <v>367</v>
      </c>
      <c r="B85" s="68" t="s">
        <v>86</v>
      </c>
      <c r="C85" s="67">
        <v>42210.535000000003</v>
      </c>
      <c r="D85" s="67" t="s">
        <v>118</v>
      </c>
      <c r="E85">
        <f t="shared" ref="E85:E148" si="8">+(C85-C$7)/C$8</f>
        <v>11536.008320954385</v>
      </c>
      <c r="F85">
        <f t="shared" ref="F85:F148" si="9">ROUND(2*E85,0)/2</f>
        <v>11536</v>
      </c>
      <c r="G85">
        <f t="shared" ref="G85:G116" si="10">+C85-(C$7+F85*C$8)</f>
        <v>5.9724800084950402E-3</v>
      </c>
      <c r="J85">
        <f t="shared" si="7"/>
        <v>5.9724800084950402E-3</v>
      </c>
      <c r="Q85" s="2">
        <f t="shared" ref="Q85:Q148" si="11">+C85-15018.5</f>
        <v>27192.035000000003</v>
      </c>
      <c r="R85" s="2"/>
      <c r="S85" s="2"/>
      <c r="T85" s="2"/>
    </row>
    <row r="86" spans="1:36" ht="12.75" customHeight="1">
      <c r="A86" s="66" t="s">
        <v>367</v>
      </c>
      <c r="B86" s="68" t="s">
        <v>86</v>
      </c>
      <c r="C86" s="67">
        <v>42714.408100000001</v>
      </c>
      <c r="D86" s="67" t="s">
        <v>118</v>
      </c>
      <c r="E86">
        <f t="shared" si="8"/>
        <v>12238.012358995751</v>
      </c>
      <c r="F86">
        <f t="shared" si="9"/>
        <v>12238</v>
      </c>
      <c r="G86">
        <f t="shared" si="10"/>
        <v>8.8708399998722598E-3</v>
      </c>
      <c r="J86">
        <f t="shared" si="7"/>
        <v>8.8708399998722598E-3</v>
      </c>
      <c r="Q86" s="2">
        <f t="shared" si="11"/>
        <v>27695.908100000001</v>
      </c>
      <c r="R86" s="2"/>
      <c r="S86" s="2"/>
      <c r="T86" s="2"/>
    </row>
    <row r="87" spans="1:36" ht="12.75" customHeight="1">
      <c r="A87" s="15" t="s">
        <v>36</v>
      </c>
      <c r="B87" s="4"/>
      <c r="C87" s="20">
        <v>43360.372000000003</v>
      </c>
      <c r="D87" s="20"/>
      <c r="E87">
        <f t="shared" si="8"/>
        <v>13137.979565478801</v>
      </c>
      <c r="F87">
        <f t="shared" si="9"/>
        <v>13138</v>
      </c>
      <c r="G87">
        <f t="shared" si="10"/>
        <v>-1.4667159994132817E-2</v>
      </c>
      <c r="I87">
        <f>+G87</f>
        <v>-1.4667159994132817E-2</v>
      </c>
      <c r="Q87" s="2">
        <f t="shared" si="11"/>
        <v>28341.872000000003</v>
      </c>
      <c r="R87" s="2"/>
      <c r="S87" s="2"/>
      <c r="T87" s="2"/>
      <c r="AD87" t="s">
        <v>30</v>
      </c>
      <c r="AF87">
        <v>6</v>
      </c>
      <c r="AH87" t="s">
        <v>33</v>
      </c>
      <c r="AJ87" t="s">
        <v>35</v>
      </c>
    </row>
    <row r="88" spans="1:36" ht="12.75" customHeight="1">
      <c r="A88" s="15" t="s">
        <v>37</v>
      </c>
      <c r="B88" s="4"/>
      <c r="C88" s="20">
        <v>43434.317999999999</v>
      </c>
      <c r="D88" s="20"/>
      <c r="E88">
        <f t="shared" si="8"/>
        <v>13241.002311874678</v>
      </c>
      <c r="F88">
        <f t="shared" si="9"/>
        <v>13241</v>
      </c>
      <c r="G88">
        <f t="shared" si="10"/>
        <v>1.6593800028203987E-3</v>
      </c>
      <c r="I88">
        <f>+G88</f>
        <v>1.6593800028203987E-3</v>
      </c>
      <c r="Q88" s="2">
        <f t="shared" si="11"/>
        <v>28415.817999999999</v>
      </c>
      <c r="R88" s="2"/>
      <c r="S88" s="2"/>
      <c r="T88" s="2"/>
      <c r="AD88" t="s">
        <v>30</v>
      </c>
      <c r="AF88">
        <v>5</v>
      </c>
      <c r="AH88" t="s">
        <v>33</v>
      </c>
      <c r="AJ88" t="s">
        <v>35</v>
      </c>
    </row>
    <row r="89" spans="1:36" ht="12.75" customHeight="1">
      <c r="A89" s="15" t="s">
        <v>39</v>
      </c>
      <c r="B89" s="4"/>
      <c r="C89" s="20">
        <v>43739.366000000002</v>
      </c>
      <c r="D89" s="20"/>
      <c r="E89">
        <f t="shared" si="8"/>
        <v>13666.000049988592</v>
      </c>
      <c r="F89">
        <f t="shared" si="9"/>
        <v>13666</v>
      </c>
      <c r="G89">
        <f t="shared" si="10"/>
        <v>3.588000254239887E-5</v>
      </c>
      <c r="I89">
        <f>+G89</f>
        <v>3.588000254239887E-5</v>
      </c>
      <c r="Q89" s="2">
        <f t="shared" si="11"/>
        <v>28720.866000000002</v>
      </c>
      <c r="R89" s="2"/>
      <c r="S89" s="2"/>
      <c r="T89" s="2"/>
      <c r="AD89" t="s">
        <v>30</v>
      </c>
      <c r="AF89">
        <v>8</v>
      </c>
      <c r="AH89" t="s">
        <v>38</v>
      </c>
      <c r="AJ89" t="s">
        <v>35</v>
      </c>
    </row>
    <row r="90" spans="1:36" ht="12.75" customHeight="1">
      <c r="A90" s="15" t="s">
        <v>40</v>
      </c>
      <c r="B90" s="4"/>
      <c r="C90" s="20">
        <v>43749.409</v>
      </c>
      <c r="D90" s="20"/>
      <c r="E90">
        <f t="shared" si="8"/>
        <v>13679.992117741462</v>
      </c>
      <c r="F90">
        <f t="shared" si="9"/>
        <v>13680</v>
      </c>
      <c r="G90">
        <f t="shared" si="10"/>
        <v>-5.6575999988126568E-3</v>
      </c>
      <c r="J90">
        <f>+G90</f>
        <v>-5.6575999988126568E-3</v>
      </c>
      <c r="Q90" s="2">
        <f t="shared" si="11"/>
        <v>28730.909</v>
      </c>
      <c r="R90" s="2"/>
      <c r="S90" s="2"/>
      <c r="T90" s="2"/>
      <c r="AD90" t="s">
        <v>30</v>
      </c>
      <c r="AJ90" t="s">
        <v>32</v>
      </c>
    </row>
    <row r="91" spans="1:36" ht="12.75" customHeight="1">
      <c r="A91" s="15" t="s">
        <v>41</v>
      </c>
      <c r="B91" s="4"/>
      <c r="C91" s="20">
        <v>43762.326000000001</v>
      </c>
      <c r="D91" s="20"/>
      <c r="E91">
        <f t="shared" si="8"/>
        <v>13697.988288125196</v>
      </c>
      <c r="F91">
        <f t="shared" si="9"/>
        <v>13698</v>
      </c>
      <c r="G91">
        <f t="shared" si="10"/>
        <v>-8.4063600006629713E-3</v>
      </c>
      <c r="I91">
        <f>+G91</f>
        <v>-8.4063600006629713E-3</v>
      </c>
      <c r="Q91" s="2">
        <f t="shared" si="11"/>
        <v>28743.826000000001</v>
      </c>
      <c r="R91" s="2"/>
      <c r="S91" s="2"/>
      <c r="T91" s="2"/>
      <c r="AD91" t="s">
        <v>30</v>
      </c>
      <c r="AF91">
        <v>5</v>
      </c>
      <c r="AH91" t="s">
        <v>38</v>
      </c>
      <c r="AJ91" t="s">
        <v>35</v>
      </c>
    </row>
    <row r="92" spans="1:36" ht="12.75" customHeight="1">
      <c r="A92" s="15" t="s">
        <v>41</v>
      </c>
      <c r="B92" s="4"/>
      <c r="C92" s="20">
        <v>43767.35</v>
      </c>
      <c r="D92" s="20"/>
      <c r="E92">
        <f t="shared" si="8"/>
        <v>13704.987805041495</v>
      </c>
      <c r="F92">
        <f t="shared" si="9"/>
        <v>13705</v>
      </c>
      <c r="G92">
        <f t="shared" si="10"/>
        <v>-8.7531000026501715E-3</v>
      </c>
      <c r="I92">
        <f>+G92</f>
        <v>-8.7531000026501715E-3</v>
      </c>
      <c r="Q92" s="2">
        <f t="shared" si="11"/>
        <v>28748.85</v>
      </c>
      <c r="R92" s="2"/>
      <c r="S92" s="2"/>
      <c r="T92" s="2"/>
      <c r="AD92" t="s">
        <v>30</v>
      </c>
      <c r="AF92">
        <v>6</v>
      </c>
      <c r="AH92" t="s">
        <v>38</v>
      </c>
      <c r="AJ92" t="s">
        <v>35</v>
      </c>
    </row>
    <row r="93" spans="1:36" ht="12.75" customHeight="1">
      <c r="A93" s="66" t="s">
        <v>339</v>
      </c>
      <c r="B93" s="68" t="s">
        <v>84</v>
      </c>
      <c r="C93" s="67">
        <v>43795.722500000003</v>
      </c>
      <c r="D93" s="67" t="s">
        <v>118</v>
      </c>
      <c r="E93">
        <f t="shared" si="8"/>
        <v>13744.51682448971</v>
      </c>
      <c r="F93">
        <f t="shared" si="9"/>
        <v>13744.5</v>
      </c>
      <c r="G93">
        <f t="shared" si="10"/>
        <v>1.2076010003511328E-2</v>
      </c>
      <c r="J93">
        <f>+G93</f>
        <v>1.2076010003511328E-2</v>
      </c>
      <c r="Q93" s="2">
        <f t="shared" si="11"/>
        <v>28777.222500000003</v>
      </c>
      <c r="R93" s="2"/>
      <c r="S93" s="2"/>
      <c r="T93" s="2"/>
    </row>
    <row r="94" spans="1:36" ht="12.75" customHeight="1">
      <c r="A94" s="66" t="s">
        <v>339</v>
      </c>
      <c r="B94" s="68" t="s">
        <v>86</v>
      </c>
      <c r="C94" s="67">
        <v>43822.639600000002</v>
      </c>
      <c r="D94" s="67" t="s">
        <v>118</v>
      </c>
      <c r="E94">
        <f t="shared" si="8"/>
        <v>13782.018157449067</v>
      </c>
      <c r="F94">
        <f t="shared" si="9"/>
        <v>13782</v>
      </c>
      <c r="G94">
        <f t="shared" si="10"/>
        <v>1.3032760005444288E-2</v>
      </c>
      <c r="J94">
        <f>+G94</f>
        <v>1.3032760005444288E-2</v>
      </c>
      <c r="Q94" s="2">
        <f t="shared" si="11"/>
        <v>28804.139600000002</v>
      </c>
      <c r="R94" s="2"/>
      <c r="S94" s="2"/>
      <c r="T94" s="2"/>
    </row>
    <row r="95" spans="1:36" ht="12.75" customHeight="1">
      <c r="A95" s="15" t="s">
        <v>42</v>
      </c>
      <c r="B95" s="4"/>
      <c r="C95" s="20">
        <v>44082.436000000002</v>
      </c>
      <c r="D95" s="20"/>
      <c r="E95">
        <f t="shared" si="8"/>
        <v>14143.970644828549</v>
      </c>
      <c r="F95">
        <f t="shared" si="9"/>
        <v>14144</v>
      </c>
      <c r="G95">
        <f t="shared" si="10"/>
        <v>-2.1070079994387925E-2</v>
      </c>
      <c r="I95">
        <f t="shared" ref="I95:I100" si="12">+G95</f>
        <v>-2.1070079994387925E-2</v>
      </c>
      <c r="Q95" s="2">
        <f t="shared" si="11"/>
        <v>29063.936000000002</v>
      </c>
      <c r="R95" s="2"/>
      <c r="S95" s="2"/>
      <c r="T95" s="2"/>
      <c r="AD95" t="s">
        <v>30</v>
      </c>
      <c r="AF95">
        <v>7</v>
      </c>
      <c r="AH95" t="s">
        <v>38</v>
      </c>
      <c r="AJ95" t="s">
        <v>35</v>
      </c>
    </row>
    <row r="96" spans="1:36" ht="12.75" customHeight="1">
      <c r="A96" s="15" t="s">
        <v>42</v>
      </c>
      <c r="B96" s="4"/>
      <c r="C96" s="20">
        <v>44090.355000000003</v>
      </c>
      <c r="D96" s="20"/>
      <c r="E96">
        <f t="shared" si="8"/>
        <v>14155.003521910598</v>
      </c>
      <c r="F96">
        <f t="shared" si="9"/>
        <v>14155</v>
      </c>
      <c r="G96">
        <f t="shared" si="10"/>
        <v>2.5279000037699006E-3</v>
      </c>
      <c r="I96">
        <f t="shared" si="12"/>
        <v>2.5279000037699006E-3</v>
      </c>
      <c r="Q96" s="2">
        <f t="shared" si="11"/>
        <v>29071.855000000003</v>
      </c>
      <c r="R96" s="2"/>
      <c r="S96" s="2"/>
      <c r="T96" s="2"/>
      <c r="AD96" t="s">
        <v>30</v>
      </c>
      <c r="AF96">
        <v>8</v>
      </c>
      <c r="AH96" t="s">
        <v>38</v>
      </c>
      <c r="AJ96" t="s">
        <v>35</v>
      </c>
    </row>
    <row r="97" spans="1:36" ht="12.75" customHeight="1">
      <c r="A97" s="15" t="s">
        <v>43</v>
      </c>
      <c r="B97" s="4"/>
      <c r="C97" s="20">
        <v>44166.427000000003</v>
      </c>
      <c r="D97" s="20"/>
      <c r="E97">
        <f t="shared" si="8"/>
        <v>14260.988245409198</v>
      </c>
      <c r="F97">
        <f t="shared" si="9"/>
        <v>14261</v>
      </c>
      <c r="G97">
        <f t="shared" si="10"/>
        <v>-8.4370199983823113E-3</v>
      </c>
      <c r="I97">
        <f t="shared" si="12"/>
        <v>-8.4370199983823113E-3</v>
      </c>
      <c r="Q97" s="2">
        <f t="shared" si="11"/>
        <v>29147.927000000003</v>
      </c>
      <c r="R97" s="2"/>
      <c r="S97" s="2"/>
      <c r="T97" s="2"/>
      <c r="AD97" t="s">
        <v>30</v>
      </c>
      <c r="AJ97" t="s">
        <v>32</v>
      </c>
    </row>
    <row r="98" spans="1:36" ht="12.75" customHeight="1">
      <c r="A98" s="66" t="s">
        <v>429</v>
      </c>
      <c r="B98" s="68" t="s">
        <v>86</v>
      </c>
      <c r="C98" s="67">
        <v>45280.39</v>
      </c>
      <c r="D98" s="67" t="s">
        <v>118</v>
      </c>
      <c r="E98">
        <f t="shared" si="8"/>
        <v>15812.979261061111</v>
      </c>
      <c r="F98">
        <f t="shared" si="9"/>
        <v>15813</v>
      </c>
      <c r="G98">
        <f t="shared" si="10"/>
        <v>-1.4885659998981282E-2</v>
      </c>
      <c r="I98">
        <f t="shared" si="12"/>
        <v>-1.4885659998981282E-2</v>
      </c>
      <c r="Q98" s="2">
        <f t="shared" si="11"/>
        <v>30261.89</v>
      </c>
      <c r="R98" s="2"/>
      <c r="S98" s="2"/>
      <c r="T98" s="2"/>
    </row>
    <row r="99" spans="1:36" ht="12.75" customHeight="1">
      <c r="A99" s="15" t="s">
        <v>44</v>
      </c>
      <c r="B99" s="4"/>
      <c r="C99" s="20">
        <v>45280.391000000003</v>
      </c>
      <c r="D99" s="20"/>
      <c r="E99">
        <f t="shared" si="8"/>
        <v>15812.980654277064</v>
      </c>
      <c r="F99">
        <f t="shared" si="9"/>
        <v>15813</v>
      </c>
      <c r="G99">
        <f t="shared" si="10"/>
        <v>-1.3885659995139576E-2</v>
      </c>
      <c r="I99">
        <f t="shared" si="12"/>
        <v>-1.3885659995139576E-2</v>
      </c>
      <c r="Q99" s="2">
        <f t="shared" si="11"/>
        <v>30261.891000000003</v>
      </c>
      <c r="R99" s="2"/>
      <c r="S99" s="2"/>
      <c r="T99" s="2"/>
      <c r="AD99" t="s">
        <v>30</v>
      </c>
      <c r="AJ99" t="s">
        <v>32</v>
      </c>
    </row>
    <row r="100" spans="1:36" ht="12.75" customHeight="1">
      <c r="A100" s="15" t="s">
        <v>43</v>
      </c>
      <c r="B100" s="4"/>
      <c r="C100" s="20">
        <v>45539.538</v>
      </c>
      <c r="D100" s="20"/>
      <c r="E100">
        <f t="shared" si="8"/>
        <v>16174.028387220746</v>
      </c>
      <c r="F100">
        <f t="shared" si="9"/>
        <v>16174</v>
      </c>
      <c r="G100">
        <f t="shared" si="10"/>
        <v>2.0375320003950037E-2</v>
      </c>
      <c r="I100">
        <f t="shared" si="12"/>
        <v>2.0375320003950037E-2</v>
      </c>
      <c r="Q100" s="2">
        <f t="shared" si="11"/>
        <v>30521.038</v>
      </c>
      <c r="R100" s="2"/>
      <c r="S100" s="2"/>
      <c r="T100" s="2"/>
      <c r="AD100" t="s">
        <v>30</v>
      </c>
      <c r="AJ100" t="s">
        <v>32</v>
      </c>
    </row>
    <row r="101" spans="1:36" ht="12.75" customHeight="1">
      <c r="A101" s="15" t="s">
        <v>46</v>
      </c>
      <c r="B101" s="4" t="s">
        <v>84</v>
      </c>
      <c r="C101" s="20">
        <v>45866.4836</v>
      </c>
      <c r="D101" s="20"/>
      <c r="E101">
        <f t="shared" si="8"/>
        <v>16629.53421084947</v>
      </c>
      <c r="F101">
        <f t="shared" si="9"/>
        <v>16629.5</v>
      </c>
      <c r="G101">
        <f t="shared" si="10"/>
        <v>2.4555310003052E-2</v>
      </c>
      <c r="J101">
        <f>+G101</f>
        <v>2.4555310003052E-2</v>
      </c>
      <c r="Q101" s="2">
        <f t="shared" si="11"/>
        <v>30847.9836</v>
      </c>
      <c r="R101" s="2"/>
      <c r="S101" s="2"/>
      <c r="T101" s="2"/>
      <c r="AD101" t="s">
        <v>45</v>
      </c>
      <c r="AJ101" t="s">
        <v>32</v>
      </c>
    </row>
    <row r="102" spans="1:36" ht="12.75" customHeight="1">
      <c r="A102" s="15" t="s">
        <v>47</v>
      </c>
      <c r="B102" s="4" t="s">
        <v>84</v>
      </c>
      <c r="C102" s="20">
        <v>45874.375999999997</v>
      </c>
      <c r="D102" s="20"/>
      <c r="E102">
        <f t="shared" si="8"/>
        <v>16640.530028387329</v>
      </c>
      <c r="F102">
        <f t="shared" si="9"/>
        <v>16640.5</v>
      </c>
      <c r="G102">
        <f t="shared" si="10"/>
        <v>2.1553289996518288E-2</v>
      </c>
      <c r="J102">
        <f>+G102</f>
        <v>2.1553289996518288E-2</v>
      </c>
      <c r="Q102" s="2">
        <f t="shared" si="11"/>
        <v>30855.875999999997</v>
      </c>
      <c r="R102" s="2"/>
      <c r="S102" s="2"/>
      <c r="T102" s="2"/>
      <c r="AD102" t="s">
        <v>45</v>
      </c>
      <c r="AJ102" t="s">
        <v>32</v>
      </c>
    </row>
    <row r="103" spans="1:36" ht="12.75" customHeight="1">
      <c r="A103" s="15" t="s">
        <v>46</v>
      </c>
      <c r="B103" s="4"/>
      <c r="C103" s="20">
        <v>45954.408199999998</v>
      </c>
      <c r="D103" s="20"/>
      <c r="E103">
        <f t="shared" si="8"/>
        <v>16752.03216567812</v>
      </c>
      <c r="F103">
        <f t="shared" si="9"/>
        <v>16752</v>
      </c>
      <c r="G103">
        <f t="shared" si="10"/>
        <v>2.3087360001227353E-2</v>
      </c>
      <c r="J103">
        <f>+G103</f>
        <v>2.3087360001227353E-2</v>
      </c>
      <c r="Q103" s="2">
        <f t="shared" si="11"/>
        <v>30935.908199999998</v>
      </c>
      <c r="R103" s="2"/>
      <c r="S103" s="2"/>
      <c r="T103" s="2"/>
      <c r="AD103" t="s">
        <v>45</v>
      </c>
      <c r="AJ103" t="s">
        <v>32</v>
      </c>
    </row>
    <row r="104" spans="1:36" ht="12.75" customHeight="1">
      <c r="A104" s="16" t="s">
        <v>46</v>
      </c>
      <c r="B104" s="11" t="s">
        <v>93</v>
      </c>
      <c r="C104" s="10">
        <v>45972.352800000001</v>
      </c>
      <c r="D104" s="10"/>
      <c r="E104">
        <f t="shared" si="8"/>
        <v>16777.032868555565</v>
      </c>
      <c r="F104">
        <f t="shared" si="9"/>
        <v>16777</v>
      </c>
      <c r="G104">
        <f t="shared" si="10"/>
        <v>2.3591860001033638E-2</v>
      </c>
      <c r="J104">
        <f>+C104-(C$7+F104*C$8)</f>
        <v>2.3591860001033638E-2</v>
      </c>
      <c r="Q104" s="2">
        <f t="shared" si="11"/>
        <v>30953.852800000001</v>
      </c>
      <c r="R104" s="2"/>
      <c r="S104" s="2"/>
      <c r="T104" s="2"/>
    </row>
    <row r="105" spans="1:36" ht="12.75" customHeight="1">
      <c r="A105" s="16" t="s">
        <v>46</v>
      </c>
      <c r="B105" s="11" t="s">
        <v>93</v>
      </c>
      <c r="C105" s="10">
        <v>45972.353499999997</v>
      </c>
      <c r="D105" s="10"/>
      <c r="E105">
        <f t="shared" si="8"/>
        <v>16777.033843806727</v>
      </c>
      <c r="F105">
        <f t="shared" si="9"/>
        <v>16777</v>
      </c>
      <c r="G105">
        <f t="shared" si="10"/>
        <v>2.4291859997902066E-2</v>
      </c>
      <c r="J105">
        <f>+C105-(C$7+F105*C$8)</f>
        <v>2.4291859997902066E-2</v>
      </c>
      <c r="Q105" s="2">
        <f t="shared" si="11"/>
        <v>30953.853499999997</v>
      </c>
      <c r="R105" s="2"/>
      <c r="S105" s="2"/>
      <c r="T105" s="2"/>
    </row>
    <row r="106" spans="1:36" ht="12.75" customHeight="1">
      <c r="A106" s="15" t="s">
        <v>47</v>
      </c>
      <c r="B106" s="4"/>
      <c r="C106" s="20">
        <v>45982.400999999998</v>
      </c>
      <c r="D106" s="20"/>
      <c r="E106">
        <f t="shared" si="8"/>
        <v>16791.032181031358</v>
      </c>
      <c r="F106">
        <f t="shared" si="9"/>
        <v>16791</v>
      </c>
      <c r="G106">
        <f t="shared" si="10"/>
        <v>2.309837999928277E-2</v>
      </c>
      <c r="J106">
        <f t="shared" ref="J106:J112" si="13">+G106</f>
        <v>2.309837999928277E-2</v>
      </c>
      <c r="Q106" s="2">
        <f t="shared" si="11"/>
        <v>30963.900999999998</v>
      </c>
      <c r="R106" s="2"/>
      <c r="S106" s="2"/>
      <c r="T106" s="2"/>
      <c r="AD106" t="s">
        <v>45</v>
      </c>
      <c r="AJ106" t="s">
        <v>32</v>
      </c>
    </row>
    <row r="107" spans="1:36" ht="12.75" customHeight="1">
      <c r="A107" s="15" t="s">
        <v>48</v>
      </c>
      <c r="B107" s="4"/>
      <c r="C107" s="20">
        <v>46264.479500000001</v>
      </c>
      <c r="D107" s="20"/>
      <c r="E107">
        <f t="shared" si="8"/>
        <v>17184.028445457174</v>
      </c>
      <c r="F107">
        <f t="shared" si="9"/>
        <v>17184</v>
      </c>
      <c r="G107">
        <f t="shared" si="10"/>
        <v>2.0417120002093725E-2</v>
      </c>
      <c r="J107">
        <f t="shared" si="13"/>
        <v>2.0417120002093725E-2</v>
      </c>
      <c r="Q107" s="2">
        <f t="shared" si="11"/>
        <v>31245.979500000001</v>
      </c>
      <c r="R107" s="2"/>
      <c r="S107" s="2"/>
      <c r="T107" s="2"/>
      <c r="AD107" t="s">
        <v>45</v>
      </c>
      <c r="AJ107" t="s">
        <v>32</v>
      </c>
    </row>
    <row r="108" spans="1:36" ht="12.75" customHeight="1">
      <c r="A108" s="15" t="s">
        <v>48</v>
      </c>
      <c r="B108" s="4"/>
      <c r="C108" s="20">
        <v>46325.489200000004</v>
      </c>
      <c r="D108" s="20"/>
      <c r="E108">
        <f t="shared" si="8"/>
        <v>17269.028132401552</v>
      </c>
      <c r="F108">
        <f t="shared" si="9"/>
        <v>17269</v>
      </c>
      <c r="G108">
        <f t="shared" si="10"/>
        <v>2.0192420000967104E-2</v>
      </c>
      <c r="J108">
        <f t="shared" si="13"/>
        <v>2.0192420000967104E-2</v>
      </c>
      <c r="Q108" s="2">
        <f t="shared" si="11"/>
        <v>31306.989200000004</v>
      </c>
      <c r="R108" s="2"/>
      <c r="S108" s="2"/>
      <c r="T108" s="2"/>
      <c r="AD108" t="s">
        <v>45</v>
      </c>
      <c r="AJ108" t="s">
        <v>32</v>
      </c>
    </row>
    <row r="109" spans="1:36" ht="12.75" customHeight="1">
      <c r="A109" s="15" t="s">
        <v>48</v>
      </c>
      <c r="B109" s="4" t="s">
        <v>84</v>
      </c>
      <c r="C109" s="20">
        <v>46327.279000000002</v>
      </c>
      <c r="D109" s="20"/>
      <c r="E109">
        <f t="shared" si="8"/>
        <v>17271.521710302983</v>
      </c>
      <c r="F109">
        <f t="shared" si="9"/>
        <v>17271.5</v>
      </c>
      <c r="G109">
        <f t="shared" si="10"/>
        <v>1.5582870000798721E-2</v>
      </c>
      <c r="J109">
        <f t="shared" si="13"/>
        <v>1.5582870000798721E-2</v>
      </c>
      <c r="Q109" s="2">
        <f t="shared" si="11"/>
        <v>31308.779000000002</v>
      </c>
      <c r="R109" s="2"/>
      <c r="S109" s="2"/>
      <c r="T109" s="2"/>
      <c r="AD109" t="s">
        <v>45</v>
      </c>
      <c r="AJ109" t="s">
        <v>32</v>
      </c>
    </row>
    <row r="110" spans="1:36" ht="12.75" customHeight="1">
      <c r="A110" s="15" t="s">
        <v>48</v>
      </c>
      <c r="B110" s="4"/>
      <c r="C110" s="20">
        <v>46328.359700000001</v>
      </c>
      <c r="D110" s="20"/>
      <c r="E110">
        <f t="shared" si="8"/>
        <v>17273.027358776599</v>
      </c>
      <c r="F110">
        <f t="shared" si="9"/>
        <v>17273</v>
      </c>
      <c r="G110">
        <f t="shared" si="10"/>
        <v>1.9637140001577791E-2</v>
      </c>
      <c r="J110">
        <f t="shared" si="13"/>
        <v>1.9637140001577791E-2</v>
      </c>
      <c r="Q110" s="2">
        <f t="shared" si="11"/>
        <v>31309.859700000001</v>
      </c>
      <c r="R110" s="2"/>
      <c r="S110" s="2"/>
      <c r="T110" s="2"/>
      <c r="AD110" t="s">
        <v>45</v>
      </c>
      <c r="AJ110" t="s">
        <v>32</v>
      </c>
    </row>
    <row r="111" spans="1:36" ht="12.75" customHeight="1">
      <c r="A111" s="15" t="s">
        <v>48</v>
      </c>
      <c r="B111" s="4"/>
      <c r="C111" s="20">
        <v>46329.427499999998</v>
      </c>
      <c r="D111" s="20"/>
      <c r="E111">
        <f t="shared" si="8"/>
        <v>17274.515034764499</v>
      </c>
      <c r="F111">
        <f t="shared" si="9"/>
        <v>17274.5</v>
      </c>
      <c r="G111">
        <f t="shared" si="10"/>
        <v>1.0791410000820179E-2</v>
      </c>
      <c r="J111">
        <f t="shared" si="13"/>
        <v>1.0791410000820179E-2</v>
      </c>
      <c r="Q111" s="2">
        <f t="shared" si="11"/>
        <v>31310.927499999998</v>
      </c>
      <c r="R111" s="2"/>
      <c r="S111" s="2"/>
      <c r="T111" s="2"/>
      <c r="AD111" t="s">
        <v>45</v>
      </c>
      <c r="AJ111" t="s">
        <v>32</v>
      </c>
    </row>
    <row r="112" spans="1:36" ht="12.75" customHeight="1">
      <c r="A112" s="15" t="s">
        <v>49</v>
      </c>
      <c r="B112" s="4"/>
      <c r="C112" s="20">
        <v>46351.333299999998</v>
      </c>
      <c r="D112" s="20"/>
      <c r="E112">
        <f t="shared" si="8"/>
        <v>17305.034544650076</v>
      </c>
      <c r="F112">
        <f t="shared" si="9"/>
        <v>17305</v>
      </c>
      <c r="G112">
        <f t="shared" si="10"/>
        <v>2.4794899996777531E-2</v>
      </c>
      <c r="J112">
        <f t="shared" si="13"/>
        <v>2.4794899996777531E-2</v>
      </c>
      <c r="Q112" s="2">
        <f t="shared" si="11"/>
        <v>31332.833299999998</v>
      </c>
      <c r="R112" s="2"/>
      <c r="S112" s="2"/>
      <c r="T112" s="2"/>
      <c r="AD112" t="s">
        <v>45</v>
      </c>
      <c r="AJ112" t="s">
        <v>32</v>
      </c>
    </row>
    <row r="113" spans="1:36" ht="12.75" customHeight="1">
      <c r="A113" s="15" t="s">
        <v>51</v>
      </c>
      <c r="B113" s="4"/>
      <c r="C113" s="20">
        <v>46597.493999999999</v>
      </c>
      <c r="D113" s="20"/>
      <c r="E113">
        <f t="shared" si="8"/>
        <v>17647.989557344921</v>
      </c>
      <c r="F113">
        <f t="shared" si="9"/>
        <v>17648</v>
      </c>
      <c r="G113">
        <f t="shared" si="10"/>
        <v>-7.4953599978471175E-3</v>
      </c>
      <c r="I113">
        <f>+G113</f>
        <v>-7.4953599978471175E-3</v>
      </c>
      <c r="Q113" s="2">
        <f t="shared" si="11"/>
        <v>31578.993999999999</v>
      </c>
      <c r="R113" s="2"/>
      <c r="S113" s="2"/>
      <c r="T113" s="2"/>
      <c r="AD113" t="s">
        <v>50</v>
      </c>
      <c r="AJ113" t="s">
        <v>32</v>
      </c>
    </row>
    <row r="114" spans="1:36" ht="12.75" customHeight="1">
      <c r="A114" s="15" t="s">
        <v>52</v>
      </c>
      <c r="B114" s="4" t="s">
        <v>84</v>
      </c>
      <c r="C114" s="20">
        <v>46705.5481</v>
      </c>
      <c r="D114" s="20"/>
      <c r="E114">
        <f t="shared" si="8"/>
        <v>17798.532252573001</v>
      </c>
      <c r="F114">
        <f t="shared" si="9"/>
        <v>17798.5</v>
      </c>
      <c r="G114">
        <f t="shared" si="10"/>
        <v>2.3149729997385293E-2</v>
      </c>
      <c r="J114">
        <f>+G114</f>
        <v>2.3149729997385293E-2</v>
      </c>
      <c r="Q114" s="2">
        <f t="shared" si="11"/>
        <v>31687.0481</v>
      </c>
      <c r="R114" s="2"/>
      <c r="S114" s="2"/>
      <c r="T114" s="2"/>
      <c r="AD114" t="s">
        <v>45</v>
      </c>
      <c r="AJ114" t="s">
        <v>32</v>
      </c>
    </row>
    <row r="115" spans="1:36" ht="12.75" customHeight="1">
      <c r="A115" s="15" t="s">
        <v>49</v>
      </c>
      <c r="B115" s="4"/>
      <c r="C115" s="20">
        <v>46712.373099999997</v>
      </c>
      <c r="D115" s="20"/>
      <c r="E115">
        <f t="shared" si="8"/>
        <v>17808.040951409334</v>
      </c>
      <c r="F115">
        <f t="shared" si="9"/>
        <v>17808</v>
      </c>
      <c r="G115">
        <f t="shared" si="10"/>
        <v>2.9393439996056259E-2</v>
      </c>
      <c r="J115">
        <f>+G115</f>
        <v>2.9393439996056259E-2</v>
      </c>
      <c r="Q115" s="2">
        <f t="shared" si="11"/>
        <v>31693.873099999997</v>
      </c>
      <c r="R115" s="2"/>
      <c r="S115" s="2"/>
      <c r="T115" s="2"/>
      <c r="AD115" t="s">
        <v>45</v>
      </c>
      <c r="AJ115" t="s">
        <v>32</v>
      </c>
    </row>
    <row r="116" spans="1:36" ht="12.75" customHeight="1">
      <c r="A116" s="15" t="s">
        <v>51</v>
      </c>
      <c r="B116" s="4"/>
      <c r="C116" s="20">
        <v>46736.046999999999</v>
      </c>
      <c r="D116" s="20"/>
      <c r="E116">
        <f t="shared" si="8"/>
        <v>17841.023806410303</v>
      </c>
      <c r="F116">
        <f t="shared" si="9"/>
        <v>17841</v>
      </c>
      <c r="G116">
        <f t="shared" si="10"/>
        <v>1.7087380001612473E-2</v>
      </c>
      <c r="I116">
        <f>+G116</f>
        <v>1.7087380001612473E-2</v>
      </c>
      <c r="Q116" s="2">
        <f t="shared" si="11"/>
        <v>31717.546999999999</v>
      </c>
      <c r="R116" s="2"/>
      <c r="S116" s="2"/>
      <c r="T116" s="2"/>
      <c r="AD116" t="s">
        <v>30</v>
      </c>
      <c r="AJ116" t="s">
        <v>32</v>
      </c>
    </row>
    <row r="117" spans="1:36" ht="12.75" customHeight="1">
      <c r="A117" s="15" t="s">
        <v>51</v>
      </c>
      <c r="B117" s="4" t="s">
        <v>84</v>
      </c>
      <c r="C117" s="20">
        <v>46736.404999999999</v>
      </c>
      <c r="D117" s="20"/>
      <c r="E117">
        <f t="shared" si="8"/>
        <v>17841.522577719228</v>
      </c>
      <c r="F117">
        <f t="shared" si="9"/>
        <v>17841.5</v>
      </c>
      <c r="G117">
        <f t="shared" ref="G117:G123" si="14">+C117-(C$7+F117*C$8)</f>
        <v>1.6205469997657929E-2</v>
      </c>
      <c r="I117">
        <f>+G117</f>
        <v>1.6205469997657929E-2</v>
      </c>
      <c r="Q117" s="2">
        <f t="shared" si="11"/>
        <v>31717.904999999999</v>
      </c>
      <c r="R117" s="2"/>
      <c r="S117" s="2"/>
      <c r="T117" s="2"/>
      <c r="AD117" t="s">
        <v>30</v>
      </c>
      <c r="AJ117" t="s">
        <v>32</v>
      </c>
    </row>
    <row r="118" spans="1:36" ht="12.75" customHeight="1">
      <c r="A118" s="15" t="s">
        <v>54</v>
      </c>
      <c r="B118" s="4"/>
      <c r="C118" s="20">
        <v>46768.332999999999</v>
      </c>
      <c r="D118" s="20"/>
      <c r="E118">
        <f t="shared" si="8"/>
        <v>17886.005176465984</v>
      </c>
      <c r="F118">
        <f t="shared" si="9"/>
        <v>17886</v>
      </c>
      <c r="G118">
        <f t="shared" si="14"/>
        <v>3.7154800011194311E-3</v>
      </c>
      <c r="I118">
        <f>+G118</f>
        <v>3.7154800011194311E-3</v>
      </c>
      <c r="Q118" s="2">
        <f t="shared" si="11"/>
        <v>31749.832999999999</v>
      </c>
      <c r="R118" s="2"/>
      <c r="S118" s="2"/>
      <c r="T118" s="2"/>
      <c r="AD118" t="s">
        <v>30</v>
      </c>
      <c r="AF118">
        <v>7</v>
      </c>
      <c r="AH118" t="s">
        <v>53</v>
      </c>
      <c r="AJ118" t="s">
        <v>35</v>
      </c>
    </row>
    <row r="119" spans="1:36" ht="12.75" customHeight="1">
      <c r="A119" s="15" t="s">
        <v>52</v>
      </c>
      <c r="B119" s="4" t="s">
        <v>84</v>
      </c>
      <c r="C119" s="20">
        <v>47086.331899999997</v>
      </c>
      <c r="D119" s="20"/>
      <c r="E119">
        <f t="shared" si="8"/>
        <v>18329.046314984222</v>
      </c>
      <c r="F119">
        <f t="shared" si="9"/>
        <v>18329</v>
      </c>
      <c r="G119">
        <f t="shared" si="14"/>
        <v>3.3243220001168083E-2</v>
      </c>
      <c r="J119">
        <f>+G119</f>
        <v>3.3243220001168083E-2</v>
      </c>
      <c r="Q119" s="2">
        <f t="shared" si="11"/>
        <v>32067.831899999997</v>
      </c>
      <c r="R119" s="2"/>
      <c r="S119" s="2"/>
      <c r="T119" s="2"/>
      <c r="AD119" t="s">
        <v>45</v>
      </c>
      <c r="AJ119" t="s">
        <v>32</v>
      </c>
    </row>
    <row r="120" spans="1:36" ht="12.75" customHeight="1">
      <c r="A120" s="15" t="s">
        <v>55</v>
      </c>
      <c r="B120" s="4"/>
      <c r="C120" s="21">
        <v>47102.125</v>
      </c>
      <c r="D120" s="20"/>
      <c r="E120">
        <f t="shared" si="8"/>
        <v>18351.04951375231</v>
      </c>
      <c r="F120">
        <f t="shared" si="9"/>
        <v>18351</v>
      </c>
      <c r="G120">
        <f t="shared" si="14"/>
        <v>3.5539179996703751E-2</v>
      </c>
      <c r="I120">
        <f>+G120</f>
        <v>3.5539179996703751E-2</v>
      </c>
      <c r="Q120" s="2">
        <f t="shared" si="11"/>
        <v>32083.625</v>
      </c>
      <c r="R120" s="2"/>
      <c r="S120" s="2"/>
      <c r="T120" s="2"/>
      <c r="AD120" t="s">
        <v>30</v>
      </c>
      <c r="AJ120" t="s">
        <v>32</v>
      </c>
    </row>
    <row r="121" spans="1:36" ht="12.75" customHeight="1">
      <c r="A121" s="15" t="s">
        <v>55</v>
      </c>
      <c r="B121" s="4" t="s">
        <v>84</v>
      </c>
      <c r="C121" s="21">
        <v>47102.5</v>
      </c>
      <c r="D121" s="20"/>
      <c r="E121">
        <f t="shared" si="8"/>
        <v>18351.571969732329</v>
      </c>
      <c r="F121">
        <f t="shared" si="9"/>
        <v>18351.5</v>
      </c>
      <c r="G121">
        <f t="shared" si="14"/>
        <v>5.1657269999850541E-2</v>
      </c>
      <c r="I121">
        <f>+G121</f>
        <v>5.1657269999850541E-2</v>
      </c>
      <c r="Q121" s="2">
        <f t="shared" si="11"/>
        <v>32084</v>
      </c>
      <c r="R121" s="2"/>
      <c r="S121" s="2"/>
      <c r="T121" s="2"/>
      <c r="AD121" t="s">
        <v>30</v>
      </c>
      <c r="AJ121" t="s">
        <v>32</v>
      </c>
    </row>
    <row r="122" spans="1:36" ht="12.75" customHeight="1">
      <c r="A122" s="15" t="s">
        <v>56</v>
      </c>
      <c r="B122" s="4"/>
      <c r="C122" s="21">
        <v>47375.56</v>
      </c>
      <c r="D122" s="20"/>
      <c r="E122">
        <f t="shared" si="8"/>
        <v>18732.003516142675</v>
      </c>
      <c r="F122">
        <f t="shared" si="9"/>
        <v>18732</v>
      </c>
      <c r="G122">
        <f t="shared" si="14"/>
        <v>2.5237599984393455E-3</v>
      </c>
      <c r="I122">
        <f>+G123</f>
        <v>3.4684800048125908E-3</v>
      </c>
      <c r="Q122" s="2">
        <f t="shared" si="11"/>
        <v>32357.059999999998</v>
      </c>
      <c r="R122" s="2"/>
      <c r="S122" s="2"/>
      <c r="T122" s="2"/>
      <c r="AD122" t="s">
        <v>30</v>
      </c>
      <c r="AJ122" t="s">
        <v>32</v>
      </c>
    </row>
    <row r="123" spans="1:36" ht="12.75" customHeight="1">
      <c r="A123" s="15" t="s">
        <v>56</v>
      </c>
      <c r="B123" s="4"/>
      <c r="C123" s="21">
        <v>47378.432000000001</v>
      </c>
      <c r="D123" s="20"/>
      <c r="E123">
        <f t="shared" si="8"/>
        <v>18736.004832341649</v>
      </c>
      <c r="F123">
        <f t="shared" si="9"/>
        <v>18736</v>
      </c>
      <c r="G123">
        <f t="shared" si="14"/>
        <v>3.4684800048125908E-3</v>
      </c>
      <c r="I123" s="19">
        <v>-4.782297999918228E-2</v>
      </c>
      <c r="Q123" s="2">
        <f t="shared" si="11"/>
        <v>32359.932000000001</v>
      </c>
      <c r="R123" s="2"/>
      <c r="S123" s="2"/>
      <c r="T123" s="2"/>
      <c r="AD123" t="s">
        <v>30</v>
      </c>
      <c r="AJ123" t="s">
        <v>32</v>
      </c>
    </row>
    <row r="124" spans="1:36" ht="12.75" customHeight="1">
      <c r="A124" s="15" t="s">
        <v>56</v>
      </c>
      <c r="B124" s="4"/>
      <c r="C124" s="21">
        <v>47380.534</v>
      </c>
      <c r="D124" s="20"/>
      <c r="E124">
        <f t="shared" si="8"/>
        <v>18738.933372261647</v>
      </c>
      <c r="F124">
        <f t="shared" si="9"/>
        <v>18739</v>
      </c>
      <c r="I124">
        <f>+G125</f>
        <v>3.0775000006542541E-2</v>
      </c>
      <c r="Q124" s="2">
        <f t="shared" si="11"/>
        <v>32362.034</v>
      </c>
      <c r="R124" s="2"/>
      <c r="S124" s="2"/>
      <c r="T124" s="2"/>
      <c r="AD124" t="s">
        <v>30</v>
      </c>
      <c r="AJ124" t="s">
        <v>32</v>
      </c>
    </row>
    <row r="125" spans="1:36" ht="12.75" customHeight="1">
      <c r="A125" s="15" t="s">
        <v>57</v>
      </c>
      <c r="B125" s="4"/>
      <c r="C125" s="21">
        <v>47388.508000000002</v>
      </c>
      <c r="D125" s="20"/>
      <c r="E125">
        <f t="shared" si="8"/>
        <v>18750.042876220763</v>
      </c>
      <c r="F125">
        <f t="shared" si="9"/>
        <v>18750</v>
      </c>
      <c r="G125">
        <f t="shared" ref="G125:G161" si="15">+C125-(C$7+F125*C$8)</f>
        <v>3.0775000006542541E-2</v>
      </c>
      <c r="I125">
        <f>+G125</f>
        <v>3.0775000006542541E-2</v>
      </c>
      <c r="Q125" s="2">
        <f t="shared" si="11"/>
        <v>32370.008000000002</v>
      </c>
      <c r="R125" s="2"/>
      <c r="S125" s="2"/>
      <c r="T125" s="2"/>
      <c r="AD125" t="s">
        <v>30</v>
      </c>
      <c r="AJ125" t="s">
        <v>32</v>
      </c>
    </row>
    <row r="126" spans="1:36" ht="12.75" customHeight="1">
      <c r="A126" s="15" t="s">
        <v>56</v>
      </c>
      <c r="B126" s="4"/>
      <c r="C126" s="21">
        <v>47411.45</v>
      </c>
      <c r="D126" s="20"/>
      <c r="E126">
        <f t="shared" si="8"/>
        <v>18782.006036470324</v>
      </c>
      <c r="F126">
        <f t="shared" si="9"/>
        <v>18782</v>
      </c>
      <c r="G126">
        <f t="shared" si="15"/>
        <v>4.3327599996700883E-3</v>
      </c>
      <c r="I126">
        <f>+G127</f>
        <v>2.9795019996527117E-2</v>
      </c>
      <c r="Q126" s="2">
        <f t="shared" si="11"/>
        <v>32392.949999999997</v>
      </c>
      <c r="R126" s="2"/>
      <c r="S126" s="2"/>
      <c r="T126" s="2"/>
      <c r="AD126" t="s">
        <v>30</v>
      </c>
      <c r="AJ126" t="s">
        <v>32</v>
      </c>
    </row>
    <row r="127" spans="1:36" ht="12.75" customHeight="1">
      <c r="A127" s="15" t="s">
        <v>57</v>
      </c>
      <c r="B127" s="4"/>
      <c r="C127" s="21">
        <v>47452.387999999999</v>
      </c>
      <c r="D127" s="20"/>
      <c r="E127">
        <f t="shared" si="8"/>
        <v>18839.041510896997</v>
      </c>
      <c r="F127">
        <f t="shared" si="9"/>
        <v>18839</v>
      </c>
      <c r="G127">
        <f t="shared" si="15"/>
        <v>2.9795019996527117E-2</v>
      </c>
      <c r="I127">
        <f>+G127</f>
        <v>2.9795019996527117E-2</v>
      </c>
      <c r="Q127" s="2">
        <f t="shared" si="11"/>
        <v>32433.887999999999</v>
      </c>
      <c r="R127" s="2"/>
      <c r="S127" s="2"/>
      <c r="T127" s="2"/>
      <c r="AD127" t="s">
        <v>30</v>
      </c>
      <c r="AJ127" t="s">
        <v>32</v>
      </c>
    </row>
    <row r="128" spans="1:36" ht="12.75" customHeight="1">
      <c r="A128" s="15" t="s">
        <v>58</v>
      </c>
      <c r="B128" s="4"/>
      <c r="C128" s="21">
        <v>47470.339800000002</v>
      </c>
      <c r="D128" s="20"/>
      <c r="E128">
        <f t="shared" si="8"/>
        <v>18864.052244929262</v>
      </c>
      <c r="F128">
        <f t="shared" si="9"/>
        <v>18864</v>
      </c>
      <c r="G128">
        <f t="shared" si="15"/>
        <v>3.7499520003621001E-2</v>
      </c>
      <c r="J128">
        <f>+G128</f>
        <v>3.7499520003621001E-2</v>
      </c>
      <c r="Q128" s="2">
        <f t="shared" si="11"/>
        <v>32451.839800000002</v>
      </c>
      <c r="R128" s="2"/>
      <c r="S128" s="2"/>
      <c r="T128" s="2"/>
      <c r="AD128" t="s">
        <v>45</v>
      </c>
      <c r="AJ128" t="s">
        <v>32</v>
      </c>
    </row>
    <row r="129" spans="1:36" ht="12.75" customHeight="1">
      <c r="A129" s="15" t="s">
        <v>56</v>
      </c>
      <c r="B129" s="4" t="s">
        <v>84</v>
      </c>
      <c r="C129" s="21">
        <v>47474.99</v>
      </c>
      <c r="D129" s="20"/>
      <c r="E129">
        <f t="shared" si="8"/>
        <v>18870.530977724677</v>
      </c>
      <c r="F129">
        <f t="shared" si="9"/>
        <v>18870.5</v>
      </c>
      <c r="G129">
        <f t="shared" si="15"/>
        <v>2.2234689997276291E-2</v>
      </c>
      <c r="I129">
        <f>+G130</f>
        <v>4.9352779999026097E-2</v>
      </c>
      <c r="Q129" s="2">
        <f t="shared" si="11"/>
        <v>32456.489999999998</v>
      </c>
      <c r="R129" s="2"/>
      <c r="S129" s="2"/>
      <c r="T129" s="2"/>
      <c r="AD129" t="s">
        <v>30</v>
      </c>
      <c r="AJ129" t="s">
        <v>32</v>
      </c>
    </row>
    <row r="130" spans="1:36" ht="12.75" customHeight="1">
      <c r="A130" s="15" t="s">
        <v>56</v>
      </c>
      <c r="B130" s="4"/>
      <c r="C130" s="21">
        <v>47475.375999999997</v>
      </c>
      <c r="D130" s="20"/>
      <c r="E130">
        <f t="shared" si="8"/>
        <v>18871.068759080106</v>
      </c>
      <c r="F130">
        <f t="shared" si="9"/>
        <v>18871</v>
      </c>
      <c r="G130">
        <f t="shared" si="15"/>
        <v>4.9352779999026097E-2</v>
      </c>
      <c r="I130">
        <f>+G131</f>
        <v>3.8724780002667103E-2</v>
      </c>
      <c r="Q130" s="2">
        <f t="shared" si="11"/>
        <v>32456.875999999997</v>
      </c>
      <c r="R130" s="2"/>
      <c r="S130" s="2"/>
      <c r="T130" s="2"/>
      <c r="AD130" t="s">
        <v>30</v>
      </c>
      <c r="AJ130" t="s">
        <v>32</v>
      </c>
    </row>
    <row r="131" spans="1:36" ht="12.75" customHeight="1">
      <c r="A131" s="66" t="s">
        <v>535</v>
      </c>
      <c r="B131" s="68" t="s">
        <v>86</v>
      </c>
      <c r="C131" s="67">
        <v>47762.4709</v>
      </c>
      <c r="D131" s="67" t="s">
        <v>118</v>
      </c>
      <c r="E131">
        <f t="shared" si="8"/>
        <v>19271.05395198103</v>
      </c>
      <c r="F131">
        <f t="shared" si="9"/>
        <v>19271</v>
      </c>
      <c r="G131">
        <f t="shared" si="15"/>
        <v>3.8724780002667103E-2</v>
      </c>
      <c r="J131">
        <f>+G131</f>
        <v>3.8724780002667103E-2</v>
      </c>
      <c r="Q131" s="2">
        <f t="shared" si="11"/>
        <v>32743.9709</v>
      </c>
      <c r="R131" s="2"/>
      <c r="S131" s="2"/>
      <c r="T131" s="2"/>
    </row>
    <row r="132" spans="1:36" ht="12.75" customHeight="1">
      <c r="A132" s="15" t="s">
        <v>59</v>
      </c>
      <c r="B132" s="4"/>
      <c r="C132" s="21">
        <v>47802.311399999999</v>
      </c>
      <c r="D132" s="20"/>
      <c r="E132">
        <f t="shared" si="8"/>
        <v>19326.56037190618</v>
      </c>
      <c r="F132">
        <f t="shared" si="9"/>
        <v>19326.5</v>
      </c>
      <c r="G132">
        <f t="shared" si="15"/>
        <v>4.3332770001143217E-2</v>
      </c>
      <c r="J132">
        <f>+G132</f>
        <v>4.3332770001143217E-2</v>
      </c>
      <c r="Q132" s="2">
        <f t="shared" si="11"/>
        <v>32783.811399999999</v>
      </c>
      <c r="R132" s="2"/>
      <c r="S132" s="2"/>
      <c r="T132" s="2"/>
      <c r="AD132" t="s">
        <v>45</v>
      </c>
      <c r="AJ132" t="s">
        <v>32</v>
      </c>
    </row>
    <row r="133" spans="1:36" ht="12.75" customHeight="1">
      <c r="A133" s="66" t="s">
        <v>543</v>
      </c>
      <c r="B133" s="68" t="s">
        <v>86</v>
      </c>
      <c r="C133" s="67">
        <v>47834.94</v>
      </c>
      <c r="D133" s="67" t="s">
        <v>118</v>
      </c>
      <c r="E133">
        <f t="shared" si="8"/>
        <v>19372.019057745212</v>
      </c>
      <c r="F133">
        <f t="shared" si="9"/>
        <v>19372</v>
      </c>
      <c r="G133">
        <f t="shared" si="15"/>
        <v>1.3678960007382557E-2</v>
      </c>
      <c r="I133">
        <f>+G133</f>
        <v>1.3678960007382557E-2</v>
      </c>
      <c r="Q133" s="2">
        <f t="shared" si="11"/>
        <v>32816.44</v>
      </c>
      <c r="R133" s="2"/>
      <c r="S133" s="2"/>
      <c r="T133" s="2"/>
    </row>
    <row r="134" spans="1:36" ht="12.75" customHeight="1">
      <c r="A134" s="15" t="s">
        <v>60</v>
      </c>
      <c r="B134" s="4"/>
      <c r="C134" s="21">
        <v>48016.560100000002</v>
      </c>
      <c r="D134" s="20"/>
      <c r="E134">
        <f t="shared" si="8"/>
        <v>19625.055077309418</v>
      </c>
      <c r="F134">
        <f t="shared" si="9"/>
        <v>19625</v>
      </c>
      <c r="G134">
        <f t="shared" si="15"/>
        <v>3.9532499999040738E-2</v>
      </c>
      <c r="J134">
        <f>+G134</f>
        <v>3.9532499999040738E-2</v>
      </c>
      <c r="Q134" s="2">
        <f t="shared" si="11"/>
        <v>32998.060100000002</v>
      </c>
      <c r="R134" s="2"/>
      <c r="S134" s="2"/>
      <c r="T134" s="2"/>
      <c r="AD134" t="s">
        <v>45</v>
      </c>
      <c r="AE134" t="s">
        <v>35</v>
      </c>
      <c r="AJ134" t="s">
        <v>32</v>
      </c>
    </row>
    <row r="135" spans="1:36" ht="12.75" customHeight="1">
      <c r="A135" s="15" t="s">
        <v>60</v>
      </c>
      <c r="B135" s="44"/>
      <c r="C135" s="18">
        <v>48016.561699999998</v>
      </c>
      <c r="D135" s="18"/>
      <c r="E135">
        <f t="shared" si="8"/>
        <v>19625.057306454928</v>
      </c>
      <c r="F135">
        <f t="shared" si="9"/>
        <v>19625</v>
      </c>
      <c r="G135">
        <f t="shared" si="15"/>
        <v>4.1132499995001126E-2</v>
      </c>
      <c r="J135">
        <f>+G135</f>
        <v>4.1132499995001126E-2</v>
      </c>
      <c r="Q135" s="2">
        <f t="shared" si="11"/>
        <v>32998.061699999998</v>
      </c>
      <c r="R135" s="2"/>
      <c r="S135" s="2"/>
      <c r="T135" s="2"/>
      <c r="AD135" t="s">
        <v>45</v>
      </c>
      <c r="AE135" t="s">
        <v>63</v>
      </c>
      <c r="AJ135" t="s">
        <v>32</v>
      </c>
    </row>
    <row r="136" spans="1:36" ht="12.75" customHeight="1">
      <c r="A136" s="66" t="s">
        <v>556</v>
      </c>
      <c r="B136" s="68" t="s">
        <v>84</v>
      </c>
      <c r="C136" s="67">
        <v>48043.476000000002</v>
      </c>
      <c r="D136" s="67" t="s">
        <v>118</v>
      </c>
      <c r="E136">
        <f t="shared" si="8"/>
        <v>19662.554738409639</v>
      </c>
      <c r="F136">
        <f t="shared" si="9"/>
        <v>19662.5</v>
      </c>
      <c r="G136">
        <f t="shared" si="15"/>
        <v>3.9289250002184417E-2</v>
      </c>
      <c r="I136">
        <f>+G136</f>
        <v>3.9289250002184417E-2</v>
      </c>
      <c r="Q136" s="2">
        <f t="shared" si="11"/>
        <v>33024.976000000002</v>
      </c>
      <c r="R136" s="2"/>
      <c r="S136" s="2"/>
      <c r="T136" s="2"/>
    </row>
    <row r="137" spans="1:36" ht="12.75" customHeight="1">
      <c r="A137" s="15" t="s">
        <v>64</v>
      </c>
      <c r="B137" s="44"/>
      <c r="C137" s="18">
        <v>48043.478999999999</v>
      </c>
      <c r="D137" s="18" t="s">
        <v>61</v>
      </c>
      <c r="E137">
        <f t="shared" si="8"/>
        <v>19662.558918057475</v>
      </c>
      <c r="F137">
        <f t="shared" si="9"/>
        <v>19662.5</v>
      </c>
      <c r="G137">
        <f t="shared" si="15"/>
        <v>4.2289249999157619E-2</v>
      </c>
      <c r="I137">
        <f>+G137</f>
        <v>4.2289249999157619E-2</v>
      </c>
      <c r="Q137" s="2">
        <f t="shared" si="11"/>
        <v>33024.978999999999</v>
      </c>
      <c r="R137" s="2"/>
      <c r="S137" s="2"/>
      <c r="T137" s="2"/>
      <c r="AD137" t="s">
        <v>45</v>
      </c>
      <c r="AJ137" t="s">
        <v>32</v>
      </c>
    </row>
    <row r="138" spans="1:36" ht="12.75" customHeight="1">
      <c r="A138" s="15" t="s">
        <v>64</v>
      </c>
      <c r="B138" s="44"/>
      <c r="C138" s="18">
        <v>48095.510999999999</v>
      </c>
      <c r="D138" s="18"/>
      <c r="E138">
        <f t="shared" si="8"/>
        <v>19735.050730197017</v>
      </c>
      <c r="F138">
        <f t="shared" si="9"/>
        <v>19735</v>
      </c>
      <c r="G138">
        <f t="shared" si="15"/>
        <v>3.6412300003576092E-2</v>
      </c>
      <c r="I138">
        <f>+G138</f>
        <v>3.6412300003576092E-2</v>
      </c>
      <c r="Q138" s="2">
        <f t="shared" si="11"/>
        <v>33077.010999999999</v>
      </c>
      <c r="R138" s="2"/>
      <c r="S138" s="2"/>
      <c r="T138" s="2"/>
      <c r="AD138" t="s">
        <v>30</v>
      </c>
      <c r="AJ138" t="s">
        <v>32</v>
      </c>
    </row>
    <row r="139" spans="1:36" ht="12.75" customHeight="1">
      <c r="A139" s="15" t="s">
        <v>64</v>
      </c>
      <c r="B139" s="44"/>
      <c r="C139" s="18">
        <v>48146.474999999999</v>
      </c>
      <c r="D139" s="18"/>
      <c r="E139">
        <f t="shared" si="8"/>
        <v>19806.054587705465</v>
      </c>
      <c r="F139">
        <f t="shared" si="9"/>
        <v>19806</v>
      </c>
      <c r="G139">
        <f t="shared" si="15"/>
        <v>3.9181079999252688E-2</v>
      </c>
      <c r="I139">
        <f>+G139</f>
        <v>3.9181079999252688E-2</v>
      </c>
      <c r="Q139" s="2">
        <f t="shared" si="11"/>
        <v>33127.974999999999</v>
      </c>
      <c r="R139" s="2"/>
      <c r="S139" s="2"/>
      <c r="T139" s="2"/>
      <c r="AD139" t="s">
        <v>30</v>
      </c>
      <c r="AJ139" t="s">
        <v>32</v>
      </c>
    </row>
    <row r="140" spans="1:36" ht="12.75" customHeight="1">
      <c r="A140" s="15" t="s">
        <v>59</v>
      </c>
      <c r="B140" s="44"/>
      <c r="C140" s="18">
        <v>48176.272499999999</v>
      </c>
      <c r="D140" s="18"/>
      <c r="E140">
        <f t="shared" si="8"/>
        <v>19847.568939877743</v>
      </c>
      <c r="F140">
        <f t="shared" si="9"/>
        <v>19847.5</v>
      </c>
      <c r="G140">
        <f t="shared" si="15"/>
        <v>4.9482549999083858E-2</v>
      </c>
      <c r="J140">
        <f>+G140</f>
        <v>4.9482549999083858E-2</v>
      </c>
      <c r="Q140" s="2">
        <f t="shared" si="11"/>
        <v>33157.772499999999</v>
      </c>
      <c r="R140" s="2"/>
      <c r="S140" s="2"/>
      <c r="T140" s="2"/>
      <c r="AD140" t="s">
        <v>45</v>
      </c>
      <c r="AJ140" t="s">
        <v>32</v>
      </c>
    </row>
    <row r="141" spans="1:36" ht="12.75" customHeight="1">
      <c r="A141" s="15" t="s">
        <v>64</v>
      </c>
      <c r="B141" s="44"/>
      <c r="C141" s="18">
        <v>48177.339500000002</v>
      </c>
      <c r="D141" s="18"/>
      <c r="E141">
        <f t="shared" si="8"/>
        <v>19849.055501292893</v>
      </c>
      <c r="F141">
        <f t="shared" si="9"/>
        <v>19849</v>
      </c>
      <c r="G141">
        <f t="shared" si="15"/>
        <v>3.983682000398403E-2</v>
      </c>
      <c r="J141">
        <f>+G141</f>
        <v>3.983682000398403E-2</v>
      </c>
      <c r="Q141" s="2">
        <f t="shared" si="11"/>
        <v>33158.839500000002</v>
      </c>
      <c r="R141" s="2"/>
      <c r="S141" s="2"/>
      <c r="T141" s="2"/>
      <c r="AD141" t="s">
        <v>45</v>
      </c>
      <c r="AE141" t="s">
        <v>35</v>
      </c>
      <c r="AJ141" t="s">
        <v>32</v>
      </c>
    </row>
    <row r="142" spans="1:36" ht="12.75" customHeight="1">
      <c r="A142" s="66" t="s">
        <v>556</v>
      </c>
      <c r="B142" s="68" t="s">
        <v>86</v>
      </c>
      <c r="C142" s="67">
        <v>48177.34</v>
      </c>
      <c r="D142" s="67" t="s">
        <v>118</v>
      </c>
      <c r="E142">
        <f t="shared" si="8"/>
        <v>19849.05619790086</v>
      </c>
      <c r="F142">
        <f t="shared" si="9"/>
        <v>19849</v>
      </c>
      <c r="G142">
        <f t="shared" si="15"/>
        <v>4.0336819998628926E-2</v>
      </c>
      <c r="I142">
        <f>+G142</f>
        <v>4.0336819998628926E-2</v>
      </c>
      <c r="Q142" s="2">
        <f t="shared" si="11"/>
        <v>33158.839999999997</v>
      </c>
      <c r="R142" s="2"/>
      <c r="S142" s="2"/>
      <c r="T142" s="2"/>
    </row>
    <row r="143" spans="1:36" ht="12.75" customHeight="1">
      <c r="A143" s="66" t="s">
        <v>556</v>
      </c>
      <c r="B143" s="68" t="s">
        <v>86</v>
      </c>
      <c r="C143" s="67">
        <v>48177.340499999998</v>
      </c>
      <c r="D143" s="66" t="s">
        <v>118</v>
      </c>
      <c r="E143">
        <f t="shared" si="8"/>
        <v>19849.056894508834</v>
      </c>
      <c r="F143">
        <f t="shared" si="9"/>
        <v>19849</v>
      </c>
      <c r="G143">
        <f t="shared" si="15"/>
        <v>4.0836820000549778E-2</v>
      </c>
      <c r="I143">
        <f>+G143</f>
        <v>4.0836820000549778E-2</v>
      </c>
      <c r="Q143" s="2">
        <f t="shared" si="11"/>
        <v>33158.840499999998</v>
      </c>
      <c r="R143" s="2"/>
      <c r="S143" s="2"/>
      <c r="T143" s="2"/>
    </row>
    <row r="144" spans="1:36" ht="12.75" customHeight="1">
      <c r="A144" s="15" t="s">
        <v>62</v>
      </c>
      <c r="B144" s="44"/>
      <c r="C144" s="18">
        <v>48177.341500000002</v>
      </c>
      <c r="D144" s="18"/>
      <c r="E144">
        <f t="shared" si="8"/>
        <v>19849.058287724787</v>
      </c>
      <c r="F144">
        <f t="shared" si="9"/>
        <v>19849</v>
      </c>
      <c r="G144">
        <f t="shared" si="15"/>
        <v>4.1836820004391484E-2</v>
      </c>
      <c r="I144">
        <f>+G144</f>
        <v>4.1836820004391484E-2</v>
      </c>
      <c r="Q144" s="2">
        <f t="shared" si="11"/>
        <v>33158.841500000002</v>
      </c>
      <c r="R144" s="2"/>
      <c r="S144" s="2"/>
      <c r="T144" s="2"/>
      <c r="AD144" t="s">
        <v>45</v>
      </c>
      <c r="AE144" t="s">
        <v>63</v>
      </c>
      <c r="AJ144" t="s">
        <v>32</v>
      </c>
    </row>
    <row r="145" spans="1:36" ht="12.75" customHeight="1">
      <c r="A145" s="16" t="s">
        <v>59</v>
      </c>
      <c r="B145" s="46" t="s">
        <v>144</v>
      </c>
      <c r="C145" s="16">
        <v>48180.268900000003</v>
      </c>
      <c r="D145" s="16">
        <v>1.1999999999999999E-3</v>
      </c>
      <c r="E145">
        <f t="shared" si="8"/>
        <v>19853.136788087206</v>
      </c>
      <c r="F145">
        <f t="shared" si="9"/>
        <v>19853</v>
      </c>
      <c r="G145">
        <f t="shared" si="15"/>
        <v>9.8181540000950918E-2</v>
      </c>
      <c r="J145">
        <f>+C145-(C$7+F145*C$8)</f>
        <v>9.8181540000950918E-2</v>
      </c>
      <c r="Q145" s="2">
        <f t="shared" si="11"/>
        <v>33161.768900000003</v>
      </c>
      <c r="R145" s="2"/>
      <c r="S145" s="2"/>
      <c r="T145" s="2"/>
    </row>
    <row r="146" spans="1:36" ht="12.75" customHeight="1">
      <c r="A146" s="66" t="s">
        <v>577</v>
      </c>
      <c r="B146" s="68" t="s">
        <v>86</v>
      </c>
      <c r="C146" s="67">
        <v>48194.5677</v>
      </c>
      <c r="D146" s="66" t="s">
        <v>118</v>
      </c>
      <c r="E146">
        <f t="shared" si="8"/>
        <v>19873.058104266107</v>
      </c>
      <c r="F146">
        <f t="shared" si="9"/>
        <v>19873</v>
      </c>
      <c r="G146">
        <f t="shared" si="15"/>
        <v>4.1705139999976382E-2</v>
      </c>
      <c r="J146">
        <f>+G146</f>
        <v>4.1705139999976382E-2</v>
      </c>
      <c r="Q146" s="2">
        <f t="shared" si="11"/>
        <v>33176.0677</v>
      </c>
      <c r="R146" s="2"/>
      <c r="S146" s="2"/>
      <c r="T146" s="2"/>
    </row>
    <row r="147" spans="1:36" ht="12.75" customHeight="1">
      <c r="A147" s="15" t="s">
        <v>64</v>
      </c>
      <c r="B147" s="44"/>
      <c r="C147" s="18">
        <v>48205.319000000003</v>
      </c>
      <c r="D147" s="18"/>
      <c r="E147">
        <f t="shared" si="8"/>
        <v>19888.036986874045</v>
      </c>
      <c r="F147">
        <f t="shared" si="9"/>
        <v>19888</v>
      </c>
      <c r="G147">
        <f t="shared" si="15"/>
        <v>2.6547840003331657E-2</v>
      </c>
      <c r="I147">
        <f>+G147</f>
        <v>2.6547840003331657E-2</v>
      </c>
      <c r="Q147" s="2">
        <f t="shared" si="11"/>
        <v>33186.819000000003</v>
      </c>
      <c r="R147" s="2"/>
      <c r="S147" s="2"/>
      <c r="T147" s="2"/>
      <c r="AD147" t="s">
        <v>30</v>
      </c>
      <c r="AJ147" t="s">
        <v>32</v>
      </c>
    </row>
    <row r="148" spans="1:36" ht="12.75" customHeight="1">
      <c r="A148" s="15" t="s">
        <v>65</v>
      </c>
      <c r="B148" s="44"/>
      <c r="C148" s="18">
        <v>48206.046000000002</v>
      </c>
      <c r="D148" s="18"/>
      <c r="E148">
        <f t="shared" si="8"/>
        <v>19889.049854867306</v>
      </c>
      <c r="F148">
        <f t="shared" si="9"/>
        <v>19889</v>
      </c>
      <c r="G148">
        <f t="shared" si="15"/>
        <v>3.5784020001301542E-2</v>
      </c>
      <c r="I148">
        <f>+G148</f>
        <v>3.5784020001301542E-2</v>
      </c>
      <c r="Q148" s="2">
        <f t="shared" si="11"/>
        <v>33187.546000000002</v>
      </c>
      <c r="R148" s="2"/>
      <c r="S148" s="2"/>
      <c r="T148" s="2"/>
      <c r="AD148" t="s">
        <v>30</v>
      </c>
      <c r="AJ148" t="s">
        <v>32</v>
      </c>
    </row>
    <row r="149" spans="1:36" ht="12.75" customHeight="1">
      <c r="A149" s="15" t="s">
        <v>60</v>
      </c>
      <c r="B149" s="44"/>
      <c r="C149" s="18">
        <v>48449.380700000002</v>
      </c>
      <c r="D149" s="18"/>
      <c r="E149">
        <f t="shared" ref="E149:E212" si="16">+(C149-C$7)/C$8</f>
        <v>20228.067639296729</v>
      </c>
      <c r="F149">
        <f t="shared" ref="F149:F212" si="17">ROUND(2*E149,0)/2</f>
        <v>20228</v>
      </c>
      <c r="G149">
        <f t="shared" si="15"/>
        <v>4.8549040002399124E-2</v>
      </c>
      <c r="J149">
        <f>+G149</f>
        <v>4.8549040002399124E-2</v>
      </c>
      <c r="Q149" s="2">
        <f t="shared" ref="Q149:Q212" si="18">+C149-15018.5</f>
        <v>33430.880700000002</v>
      </c>
      <c r="R149" s="2"/>
      <c r="S149" s="2"/>
      <c r="T149" s="2"/>
      <c r="AD149" t="s">
        <v>45</v>
      </c>
      <c r="AJ149" t="s">
        <v>32</v>
      </c>
    </row>
    <row r="150" spans="1:36" ht="12.75" customHeight="1">
      <c r="A150" s="15" t="s">
        <v>66</v>
      </c>
      <c r="B150" s="44"/>
      <c r="C150" s="18">
        <v>48459.425999999999</v>
      </c>
      <c r="D150" s="18"/>
      <c r="E150">
        <f t="shared" si="16"/>
        <v>20242.062911446275</v>
      </c>
      <c r="F150">
        <f t="shared" si="17"/>
        <v>20242</v>
      </c>
      <c r="G150">
        <f t="shared" si="15"/>
        <v>4.5155560001148842E-2</v>
      </c>
      <c r="I150">
        <f>+G150</f>
        <v>4.5155560001148842E-2</v>
      </c>
      <c r="Q150" s="2">
        <f t="shared" si="18"/>
        <v>33440.925999999999</v>
      </c>
      <c r="R150" s="2"/>
      <c r="S150" s="2"/>
      <c r="T150" s="2"/>
      <c r="AD150" t="s">
        <v>45</v>
      </c>
      <c r="AE150" t="s">
        <v>35</v>
      </c>
      <c r="AF150">
        <v>20</v>
      </c>
      <c r="AG150">
        <v>1.1000000000000001E-3</v>
      </c>
      <c r="AH150" t="s">
        <v>33</v>
      </c>
      <c r="AJ150" t="s">
        <v>35</v>
      </c>
    </row>
    <row r="151" spans="1:36" ht="12.75" customHeight="1">
      <c r="A151" s="15" t="s">
        <v>60</v>
      </c>
      <c r="B151" s="44" t="s">
        <v>84</v>
      </c>
      <c r="C151" s="18">
        <v>48460.502099999998</v>
      </c>
      <c r="D151" s="18"/>
      <c r="E151">
        <f t="shared" si="16"/>
        <v>20243.562151126534</v>
      </c>
      <c r="F151">
        <f t="shared" si="17"/>
        <v>20243.5</v>
      </c>
      <c r="G151">
        <f t="shared" si="15"/>
        <v>4.4609830001718365E-2</v>
      </c>
      <c r="J151">
        <f t="shared" ref="J151:J158" si="19">+G151</f>
        <v>4.4609830001718365E-2</v>
      </c>
      <c r="Q151" s="2">
        <f t="shared" si="18"/>
        <v>33442.002099999998</v>
      </c>
      <c r="R151" s="2"/>
      <c r="S151" s="2"/>
      <c r="T151" s="2"/>
      <c r="AD151" t="s">
        <v>45</v>
      </c>
      <c r="AE151" t="s">
        <v>35</v>
      </c>
      <c r="AJ151" t="s">
        <v>32</v>
      </c>
    </row>
    <row r="152" spans="1:36" ht="12.75" customHeight="1">
      <c r="A152" s="15" t="s">
        <v>60</v>
      </c>
      <c r="B152" s="44" t="s">
        <v>84</v>
      </c>
      <c r="C152" s="18">
        <v>48460.5049</v>
      </c>
      <c r="D152" s="18"/>
      <c r="E152">
        <f t="shared" si="16"/>
        <v>20243.566052131187</v>
      </c>
      <c r="F152">
        <f t="shared" si="17"/>
        <v>20243.5</v>
      </c>
      <c r="G152">
        <f t="shared" si="15"/>
        <v>4.7409830003743991E-2</v>
      </c>
      <c r="J152">
        <f t="shared" si="19"/>
        <v>4.7409830003743991E-2</v>
      </c>
      <c r="Q152" s="2">
        <f t="shared" si="18"/>
        <v>33442.0049</v>
      </c>
      <c r="R152" s="2"/>
      <c r="S152" s="2"/>
      <c r="T152" s="2"/>
      <c r="AD152" t="s">
        <v>45</v>
      </c>
      <c r="AE152" t="s">
        <v>63</v>
      </c>
      <c r="AJ152" t="s">
        <v>32</v>
      </c>
    </row>
    <row r="153" spans="1:36" ht="12.75" customHeight="1">
      <c r="A153" s="66" t="s">
        <v>604</v>
      </c>
      <c r="B153" s="68" t="s">
        <v>86</v>
      </c>
      <c r="C153" s="67">
        <v>48474.4977</v>
      </c>
      <c r="D153" s="66" t="s">
        <v>118</v>
      </c>
      <c r="E153">
        <f t="shared" si="16"/>
        <v>20263.061044230399</v>
      </c>
      <c r="F153">
        <f t="shared" si="17"/>
        <v>20263</v>
      </c>
      <c r="G153">
        <f t="shared" si="15"/>
        <v>4.3815340002765879E-2</v>
      </c>
      <c r="J153">
        <f t="shared" si="19"/>
        <v>4.3815340002765879E-2</v>
      </c>
      <c r="Q153" s="2">
        <f t="shared" si="18"/>
        <v>33455.9977</v>
      </c>
      <c r="R153" s="2"/>
      <c r="S153" s="2"/>
      <c r="T153" s="2"/>
    </row>
    <row r="154" spans="1:36" ht="12.75" customHeight="1">
      <c r="A154" s="66" t="s">
        <v>604</v>
      </c>
      <c r="B154" s="68" t="s">
        <v>84</v>
      </c>
      <c r="C154" s="67">
        <v>48475.574000000001</v>
      </c>
      <c r="D154" s="66" t="s">
        <v>118</v>
      </c>
      <c r="E154">
        <f t="shared" si="16"/>
        <v>20264.560562553852</v>
      </c>
      <c r="F154">
        <f t="shared" si="17"/>
        <v>20264.5</v>
      </c>
      <c r="G154">
        <f t="shared" si="15"/>
        <v>4.3469610005558934E-2</v>
      </c>
      <c r="J154">
        <f t="shared" si="19"/>
        <v>4.3469610005558934E-2</v>
      </c>
      <c r="Q154" s="2">
        <f t="shared" si="18"/>
        <v>33457.074000000001</v>
      </c>
      <c r="R154" s="2"/>
      <c r="S154" s="2"/>
      <c r="T154" s="2"/>
    </row>
    <row r="155" spans="1:36" ht="12.75" customHeight="1">
      <c r="A155" s="15" t="s">
        <v>67</v>
      </c>
      <c r="B155" s="44"/>
      <c r="C155" s="18">
        <v>48479.5213</v>
      </c>
      <c r="D155" s="18"/>
      <c r="E155">
        <f t="shared" si="16"/>
        <v>20270.060003860322</v>
      </c>
      <c r="F155">
        <f t="shared" si="17"/>
        <v>20270</v>
      </c>
      <c r="G155">
        <f t="shared" si="15"/>
        <v>4.3068600003607571E-2</v>
      </c>
      <c r="J155">
        <f t="shared" si="19"/>
        <v>4.3068600003607571E-2</v>
      </c>
      <c r="Q155" s="2">
        <f t="shared" si="18"/>
        <v>33461.0213</v>
      </c>
      <c r="R155" s="2"/>
      <c r="S155" s="2"/>
      <c r="T155" s="2"/>
      <c r="AD155" t="s">
        <v>45</v>
      </c>
      <c r="AE155" t="s">
        <v>35</v>
      </c>
      <c r="AJ155" t="s">
        <v>32</v>
      </c>
    </row>
    <row r="156" spans="1:36" ht="12.75" customHeight="1">
      <c r="A156" s="66" t="s">
        <v>604</v>
      </c>
      <c r="B156" s="68" t="s">
        <v>86</v>
      </c>
      <c r="C156" s="67">
        <v>48484.5452</v>
      </c>
      <c r="D156" s="66" t="s">
        <v>118</v>
      </c>
      <c r="E156">
        <f t="shared" si="16"/>
        <v>20277.059381455034</v>
      </c>
      <c r="F156">
        <f t="shared" si="17"/>
        <v>20277</v>
      </c>
      <c r="G156">
        <f t="shared" si="15"/>
        <v>4.2621859996870626E-2</v>
      </c>
      <c r="J156">
        <f t="shared" si="19"/>
        <v>4.2621859996870626E-2</v>
      </c>
      <c r="Q156" s="2">
        <f t="shared" si="18"/>
        <v>33466.0452</v>
      </c>
      <c r="R156" s="2"/>
      <c r="S156" s="2"/>
      <c r="T156" s="2"/>
    </row>
    <row r="157" spans="1:36" ht="12.75" customHeight="1">
      <c r="A157" s="15" t="s">
        <v>60</v>
      </c>
      <c r="B157" s="44"/>
      <c r="C157" s="18">
        <v>48484.547299999998</v>
      </c>
      <c r="D157" s="18"/>
      <c r="E157">
        <f t="shared" si="16"/>
        <v>20277.062307208518</v>
      </c>
      <c r="F157">
        <f t="shared" si="17"/>
        <v>20277</v>
      </c>
      <c r="G157">
        <f t="shared" si="15"/>
        <v>4.4721859994751867E-2</v>
      </c>
      <c r="J157">
        <f t="shared" si="19"/>
        <v>4.4721859994751867E-2</v>
      </c>
      <c r="Q157" s="2">
        <f t="shared" si="18"/>
        <v>33466.047299999998</v>
      </c>
      <c r="R157" s="2"/>
      <c r="S157" s="2"/>
      <c r="T157" s="2"/>
      <c r="AD157" t="s">
        <v>45</v>
      </c>
      <c r="AE157" t="s">
        <v>35</v>
      </c>
      <c r="AJ157" t="s">
        <v>32</v>
      </c>
    </row>
    <row r="158" spans="1:36" ht="12.75" customHeight="1">
      <c r="A158" s="15" t="s">
        <v>67</v>
      </c>
      <c r="B158" s="44" t="s">
        <v>84</v>
      </c>
      <c r="C158" s="18">
        <v>48496.388800000001</v>
      </c>
      <c r="D158" s="18"/>
      <c r="E158">
        <f t="shared" si="16"/>
        <v>20293.560073841563</v>
      </c>
      <c r="F158">
        <f t="shared" si="17"/>
        <v>20293.5</v>
      </c>
      <c r="G158">
        <f t="shared" si="15"/>
        <v>4.3118829999002628E-2</v>
      </c>
      <c r="J158">
        <f t="shared" si="19"/>
        <v>4.3118829999002628E-2</v>
      </c>
      <c r="Q158" s="2">
        <f t="shared" si="18"/>
        <v>33477.888800000001</v>
      </c>
      <c r="R158" s="2"/>
      <c r="S158" s="2"/>
      <c r="T158" s="2"/>
      <c r="AD158" t="s">
        <v>45</v>
      </c>
      <c r="AE158" t="s">
        <v>35</v>
      </c>
      <c r="AJ158" t="s">
        <v>32</v>
      </c>
    </row>
    <row r="159" spans="1:36" ht="12.75" customHeight="1">
      <c r="A159" s="66" t="s">
        <v>625</v>
      </c>
      <c r="B159" s="68" t="s">
        <v>86</v>
      </c>
      <c r="C159" s="67">
        <v>48506.080999999998</v>
      </c>
      <c r="D159" s="66" t="s">
        <v>118</v>
      </c>
      <c r="E159">
        <f t="shared" si="16"/>
        <v>20307.063401440322</v>
      </c>
      <c r="F159">
        <f t="shared" si="17"/>
        <v>20307</v>
      </c>
      <c r="G159">
        <f t="shared" si="15"/>
        <v>4.5507260001613759E-2</v>
      </c>
      <c r="I159">
        <f>+G159</f>
        <v>4.5507260001613759E-2</v>
      </c>
      <c r="Q159" s="2">
        <f t="shared" si="18"/>
        <v>33487.580999999998</v>
      </c>
      <c r="R159" s="2"/>
      <c r="S159" s="2"/>
      <c r="T159" s="2"/>
    </row>
    <row r="160" spans="1:36" ht="12.75" customHeight="1">
      <c r="A160" s="15" t="s">
        <v>69</v>
      </c>
      <c r="B160" s="44" t="s">
        <v>84</v>
      </c>
      <c r="C160" s="18">
        <v>48524.382299999997</v>
      </c>
      <c r="D160" s="18"/>
      <c r="E160">
        <f t="shared" si="16"/>
        <v>20332.561064445959</v>
      </c>
      <c r="F160">
        <f t="shared" si="17"/>
        <v>20332.5</v>
      </c>
      <c r="G160">
        <f t="shared" si="15"/>
        <v>4.3829849993926473E-2</v>
      </c>
      <c r="J160">
        <f>+G160</f>
        <v>4.3829849993926473E-2</v>
      </c>
      <c r="Q160" s="2">
        <f t="shared" si="18"/>
        <v>33505.882299999997</v>
      </c>
      <c r="R160" s="2"/>
      <c r="S160" s="2"/>
      <c r="T160" s="2"/>
      <c r="AD160" t="s">
        <v>45</v>
      </c>
      <c r="AF160">
        <v>32</v>
      </c>
      <c r="AG160">
        <v>2E-3</v>
      </c>
      <c r="AH160" t="s">
        <v>68</v>
      </c>
      <c r="AJ160" t="s">
        <v>35</v>
      </c>
    </row>
    <row r="161" spans="1:36" ht="12.75" customHeight="1">
      <c r="A161" s="15" t="s">
        <v>60</v>
      </c>
      <c r="B161" s="44" t="s">
        <v>84</v>
      </c>
      <c r="C161" s="18">
        <v>48534.444000000003</v>
      </c>
      <c r="D161" s="18"/>
      <c r="E161">
        <f t="shared" si="16"/>
        <v>20346.579185337043</v>
      </c>
      <c r="F161">
        <f t="shared" si="17"/>
        <v>20346.5</v>
      </c>
      <c r="G161">
        <f t="shared" si="15"/>
        <v>5.6836370000382885E-2</v>
      </c>
      <c r="I161">
        <f>+G161</f>
        <v>5.6836370000382885E-2</v>
      </c>
      <c r="Q161" s="2">
        <f t="shared" si="18"/>
        <v>33515.944000000003</v>
      </c>
      <c r="R161" s="2"/>
      <c r="S161" s="2"/>
      <c r="T161" s="2"/>
      <c r="AD161" t="s">
        <v>30</v>
      </c>
      <c r="AJ161" t="s">
        <v>32</v>
      </c>
    </row>
    <row r="162" spans="1:36" ht="12.75" customHeight="1">
      <c r="A162" s="15" t="s">
        <v>70</v>
      </c>
      <c r="B162" s="44"/>
      <c r="C162" s="18">
        <v>48553.311000000002</v>
      </c>
      <c r="D162" s="18"/>
      <c r="E162">
        <f t="shared" si="16"/>
        <v>20372.864990603735</v>
      </c>
      <c r="F162">
        <f t="shared" si="17"/>
        <v>20373</v>
      </c>
      <c r="I162">
        <f>+G163</f>
        <v>5.7095140000456013E-2</v>
      </c>
      <c r="Q162" s="2">
        <f t="shared" si="18"/>
        <v>33534.811000000002</v>
      </c>
      <c r="R162" s="2"/>
      <c r="S162" s="2"/>
      <c r="T162" s="2"/>
      <c r="U162" s="47">
        <v>-9.6904859994538128E-2</v>
      </c>
      <c r="AD162" t="s">
        <v>30</v>
      </c>
      <c r="AJ162" t="s">
        <v>32</v>
      </c>
    </row>
    <row r="163" spans="1:36" ht="12.75" customHeight="1">
      <c r="A163" s="15" t="s">
        <v>70</v>
      </c>
      <c r="B163" s="44"/>
      <c r="C163" s="18">
        <v>48553.464999999997</v>
      </c>
      <c r="D163" s="18"/>
      <c r="E163">
        <f t="shared" si="16"/>
        <v>20373.079545859524</v>
      </c>
      <c r="F163">
        <f t="shared" si="17"/>
        <v>20373</v>
      </c>
      <c r="G163">
        <f t="shared" ref="G163:G194" si="20">+C163-(C$7+F163*C$8)</f>
        <v>5.7095140000456013E-2</v>
      </c>
      <c r="I163">
        <f>+G164</f>
        <v>4.4850879996374715E-2</v>
      </c>
      <c r="Q163" s="2">
        <f t="shared" si="18"/>
        <v>33534.964999999997</v>
      </c>
      <c r="R163" s="2"/>
      <c r="S163" s="2"/>
      <c r="T163" s="2"/>
      <c r="AD163" t="s">
        <v>30</v>
      </c>
      <c r="AJ163" t="s">
        <v>32</v>
      </c>
    </row>
    <row r="164" spans="1:36" ht="12.75" customHeight="1">
      <c r="A164" s="15" t="s">
        <v>71</v>
      </c>
      <c r="B164" s="44"/>
      <c r="C164" s="18">
        <v>48584.316599999998</v>
      </c>
      <c r="D164" s="18"/>
      <c r="E164">
        <f t="shared" si="16"/>
        <v>20416.06248696124</v>
      </c>
      <c r="F164">
        <f t="shared" si="17"/>
        <v>20416</v>
      </c>
      <c r="G164">
        <f t="shared" si="20"/>
        <v>4.4850879996374715E-2</v>
      </c>
      <c r="J164">
        <f>+C164-(C$7+F164*C$8)</f>
        <v>4.4850879996374715E-2</v>
      </c>
      <c r="Q164" s="2">
        <f t="shared" si="18"/>
        <v>33565.816599999998</v>
      </c>
      <c r="R164" s="2"/>
      <c r="S164" s="2"/>
      <c r="T164" s="2"/>
      <c r="AD164" t="s">
        <v>45</v>
      </c>
      <c r="AJ164" t="s">
        <v>32</v>
      </c>
    </row>
    <row r="165" spans="1:36" ht="12.75" customHeight="1">
      <c r="A165" s="66" t="s">
        <v>604</v>
      </c>
      <c r="B165" s="68" t="s">
        <v>86</v>
      </c>
      <c r="C165" s="67">
        <v>48839.8439</v>
      </c>
      <c r="D165" s="66" t="s">
        <v>118</v>
      </c>
      <c r="E165">
        <f t="shared" si="16"/>
        <v>20772.067196142598</v>
      </c>
      <c r="F165">
        <f t="shared" si="17"/>
        <v>20772</v>
      </c>
      <c r="G165">
        <f t="shared" si="20"/>
        <v>4.8230959997454192E-2</v>
      </c>
      <c r="J165">
        <f>+G165</f>
        <v>4.8230959997454192E-2</v>
      </c>
      <c r="Q165" s="2">
        <f t="shared" si="18"/>
        <v>33821.3439</v>
      </c>
      <c r="R165" s="2"/>
      <c r="S165" s="2"/>
      <c r="T165" s="2"/>
    </row>
    <row r="166" spans="1:36" ht="12.75" customHeight="1">
      <c r="A166" s="66" t="s">
        <v>647</v>
      </c>
      <c r="B166" s="68" t="s">
        <v>84</v>
      </c>
      <c r="C166" s="67">
        <v>48844.510999999999</v>
      </c>
      <c r="D166" s="66" t="s">
        <v>118</v>
      </c>
      <c r="E166">
        <f t="shared" si="16"/>
        <v>20778.569474287517</v>
      </c>
      <c r="F166">
        <f t="shared" si="17"/>
        <v>20778.5</v>
      </c>
      <c r="G166">
        <f t="shared" si="20"/>
        <v>4.986613000073703E-2</v>
      </c>
      <c r="I166">
        <f>+G166</f>
        <v>4.986613000073703E-2</v>
      </c>
      <c r="Q166" s="2">
        <f t="shared" si="18"/>
        <v>33826.010999999999</v>
      </c>
      <c r="R166" s="2"/>
      <c r="S166" s="2"/>
      <c r="T166" s="2"/>
    </row>
    <row r="167" spans="1:36" ht="12.75" customHeight="1">
      <c r="A167" s="15" t="s">
        <v>72</v>
      </c>
      <c r="B167" s="44" t="s">
        <v>84</v>
      </c>
      <c r="C167" s="18">
        <v>48844.513299999999</v>
      </c>
      <c r="D167" s="18" t="s">
        <v>61</v>
      </c>
      <c r="E167">
        <f t="shared" si="16"/>
        <v>20778.572678684195</v>
      </c>
      <c r="F167">
        <f t="shared" si="17"/>
        <v>20778.5</v>
      </c>
      <c r="G167">
        <f t="shared" si="20"/>
        <v>5.2166130000841804E-2</v>
      </c>
      <c r="J167">
        <f>+G167</f>
        <v>5.2166130000841804E-2</v>
      </c>
      <c r="Q167" s="2">
        <f t="shared" si="18"/>
        <v>33826.013299999999</v>
      </c>
      <c r="R167" s="2"/>
      <c r="S167" s="2"/>
      <c r="T167" s="2"/>
      <c r="AD167" t="s">
        <v>45</v>
      </c>
      <c r="AE167" t="s">
        <v>63</v>
      </c>
      <c r="AJ167" t="s">
        <v>32</v>
      </c>
    </row>
    <row r="168" spans="1:36" ht="12.75" customHeight="1">
      <c r="A168" s="16" t="s">
        <v>73</v>
      </c>
      <c r="B168" s="46" t="s">
        <v>86</v>
      </c>
      <c r="C168" s="16">
        <v>48856.334499999997</v>
      </c>
      <c r="D168" s="16">
        <v>2.9999999999999997E-4</v>
      </c>
      <c r="E168">
        <f t="shared" si="16"/>
        <v>20795.042163033515</v>
      </c>
      <c r="F168">
        <f t="shared" si="17"/>
        <v>20795</v>
      </c>
      <c r="G168">
        <f t="shared" si="20"/>
        <v>3.0263099994044751E-2</v>
      </c>
      <c r="J168">
        <f>+C168-(C$7+F168*C$8)</f>
        <v>3.0263099994044751E-2</v>
      </c>
      <c r="Q168" s="2">
        <f t="shared" si="18"/>
        <v>33837.834499999997</v>
      </c>
      <c r="R168" s="2"/>
      <c r="S168" s="2"/>
      <c r="T168" s="2"/>
    </row>
    <row r="169" spans="1:36" ht="12.75" customHeight="1">
      <c r="A169" s="15" t="s">
        <v>73</v>
      </c>
      <c r="B169" s="44"/>
      <c r="C169" s="18">
        <v>48856.334699999999</v>
      </c>
      <c r="D169" s="18"/>
      <c r="E169">
        <f t="shared" si="16"/>
        <v>20795.042441676705</v>
      </c>
      <c r="F169">
        <f t="shared" si="17"/>
        <v>20795</v>
      </c>
      <c r="G169">
        <f t="shared" si="20"/>
        <v>3.0463099996268284E-2</v>
      </c>
      <c r="J169">
        <f>+G169</f>
        <v>3.0463099996268284E-2</v>
      </c>
      <c r="Q169" s="2">
        <f t="shared" si="18"/>
        <v>33837.834699999999</v>
      </c>
      <c r="R169" s="2"/>
      <c r="S169" s="2"/>
      <c r="T169" s="2"/>
      <c r="AD169" t="s">
        <v>45</v>
      </c>
      <c r="AE169" t="s">
        <v>35</v>
      </c>
      <c r="AJ169" t="s">
        <v>32</v>
      </c>
    </row>
    <row r="170" spans="1:36" ht="12.75" customHeight="1">
      <c r="A170" s="66" t="s">
        <v>604</v>
      </c>
      <c r="B170" s="68" t="s">
        <v>86</v>
      </c>
      <c r="C170" s="67">
        <v>48862.811699999998</v>
      </c>
      <c r="D170" s="66" t="s">
        <v>118</v>
      </c>
      <c r="E170">
        <f t="shared" si="16"/>
        <v>20804.066301363586</v>
      </c>
      <c r="F170">
        <f t="shared" si="17"/>
        <v>20804</v>
      </c>
      <c r="G170">
        <f t="shared" si="20"/>
        <v>4.7588720000931062E-2</v>
      </c>
      <c r="J170">
        <f>+G170</f>
        <v>4.7588720000931062E-2</v>
      </c>
      <c r="Q170" s="2">
        <f t="shared" si="18"/>
        <v>33844.311699999998</v>
      </c>
      <c r="R170" s="2"/>
      <c r="S170" s="2"/>
      <c r="T170" s="2"/>
    </row>
    <row r="171" spans="1:36" ht="12.75" customHeight="1">
      <c r="A171" s="15" t="s">
        <v>72</v>
      </c>
      <c r="B171" s="44"/>
      <c r="C171" s="18">
        <v>48935.319000000003</v>
      </c>
      <c r="D171" s="18"/>
      <c r="E171">
        <f t="shared" si="16"/>
        <v>20905.084627976936</v>
      </c>
      <c r="F171">
        <f t="shared" si="17"/>
        <v>20905</v>
      </c>
      <c r="G171">
        <f t="shared" si="20"/>
        <v>6.074290000833571E-2</v>
      </c>
      <c r="I171">
        <f>+G171</f>
        <v>6.074290000833571E-2</v>
      </c>
      <c r="Q171" s="2">
        <f t="shared" si="18"/>
        <v>33916.819000000003</v>
      </c>
      <c r="R171" s="2"/>
      <c r="S171" s="2"/>
      <c r="T171" s="2"/>
      <c r="AD171" t="s">
        <v>30</v>
      </c>
      <c r="AJ171" t="s">
        <v>32</v>
      </c>
    </row>
    <row r="172" spans="1:36" ht="12.75" customHeight="1">
      <c r="A172" s="66" t="s">
        <v>604</v>
      </c>
      <c r="B172" s="68" t="s">
        <v>86</v>
      </c>
      <c r="C172" s="67">
        <v>49239.644999999997</v>
      </c>
      <c r="D172" s="66" t="s">
        <v>118</v>
      </c>
      <c r="E172">
        <f t="shared" si="16"/>
        <v>21329.076464177309</v>
      </c>
      <c r="F172">
        <f t="shared" si="17"/>
        <v>21329</v>
      </c>
      <c r="G172">
        <f t="shared" si="20"/>
        <v>5.4883219992916565E-2</v>
      </c>
      <c r="J172">
        <f>+G172</f>
        <v>5.4883219992916565E-2</v>
      </c>
      <c r="Q172" s="2">
        <f t="shared" si="18"/>
        <v>34221.144999999997</v>
      </c>
      <c r="R172" s="2"/>
      <c r="S172" s="2"/>
      <c r="T172" s="2"/>
    </row>
    <row r="173" spans="1:36" ht="12.75" customHeight="1">
      <c r="A173" s="66" t="s">
        <v>604</v>
      </c>
      <c r="B173" s="68" t="s">
        <v>86</v>
      </c>
      <c r="C173" s="67">
        <v>49264.762499999997</v>
      </c>
      <c r="D173" s="66" t="s">
        <v>118</v>
      </c>
      <c r="E173">
        <f t="shared" si="16"/>
        <v>21364.070565718954</v>
      </c>
      <c r="F173">
        <f t="shared" si="17"/>
        <v>21364</v>
      </c>
      <c r="G173">
        <f t="shared" si="20"/>
        <v>5.0649519995204173E-2</v>
      </c>
      <c r="J173">
        <f>+G173</f>
        <v>5.0649519995204173E-2</v>
      </c>
      <c r="Q173" s="2">
        <f t="shared" si="18"/>
        <v>34246.262499999997</v>
      </c>
      <c r="R173" s="2"/>
      <c r="S173" s="2"/>
      <c r="T173" s="2"/>
    </row>
    <row r="174" spans="1:36" ht="12.75" customHeight="1">
      <c r="A174" s="66" t="s">
        <v>604</v>
      </c>
      <c r="B174" s="68" t="s">
        <v>86</v>
      </c>
      <c r="C174" s="67">
        <v>49267.631000000001</v>
      </c>
      <c r="D174" s="66" t="s">
        <v>118</v>
      </c>
      <c r="E174">
        <f t="shared" si="16"/>
        <v>21368.067005662117</v>
      </c>
      <c r="F174">
        <f t="shared" si="17"/>
        <v>21368</v>
      </c>
      <c r="G174">
        <f t="shared" si="20"/>
        <v>4.8094240002683364E-2</v>
      </c>
      <c r="J174">
        <f>+G174</f>
        <v>4.8094240002683364E-2</v>
      </c>
      <c r="Q174" s="2">
        <f t="shared" si="18"/>
        <v>34249.131000000001</v>
      </c>
      <c r="R174" s="2"/>
      <c r="S174" s="2"/>
      <c r="T174" s="2"/>
    </row>
    <row r="175" spans="1:36" ht="12.75" customHeight="1">
      <c r="A175" s="15" t="s">
        <v>75</v>
      </c>
      <c r="B175" s="44"/>
      <c r="C175" s="18">
        <v>49316.455999999998</v>
      </c>
      <c r="D175" s="18"/>
      <c r="E175">
        <f t="shared" si="16"/>
        <v>21436.090774260534</v>
      </c>
      <c r="F175">
        <f t="shared" si="17"/>
        <v>21436</v>
      </c>
      <c r="G175">
        <f t="shared" si="20"/>
        <v>6.5154479998454917E-2</v>
      </c>
      <c r="I175">
        <f>+G175</f>
        <v>6.5154479998454917E-2</v>
      </c>
      <c r="Q175" s="2">
        <f t="shared" si="18"/>
        <v>34297.955999999998</v>
      </c>
      <c r="R175" s="2"/>
      <c r="S175" s="2"/>
      <c r="T175" s="2"/>
      <c r="AD175" t="s">
        <v>30</v>
      </c>
      <c r="AJ175" t="s">
        <v>32</v>
      </c>
    </row>
    <row r="176" spans="1:36" ht="12.75" customHeight="1">
      <c r="A176" s="15" t="s">
        <v>75</v>
      </c>
      <c r="B176" s="44" t="s">
        <v>84</v>
      </c>
      <c r="C176" s="18">
        <v>49467.531900000002</v>
      </c>
      <c r="D176" s="18"/>
      <c r="E176">
        <f t="shared" si="16"/>
        <v>21646.572127305055</v>
      </c>
      <c r="F176">
        <f t="shared" si="17"/>
        <v>21646.5</v>
      </c>
      <c r="G176">
        <f t="shared" si="20"/>
        <v>5.1770370002486743E-2</v>
      </c>
      <c r="J176">
        <f>+G176</f>
        <v>5.1770370002486743E-2</v>
      </c>
      <c r="Q176" s="2">
        <f t="shared" si="18"/>
        <v>34449.031900000002</v>
      </c>
      <c r="R176" s="2"/>
      <c r="S176" s="2"/>
      <c r="T176" s="2"/>
      <c r="AD176" t="s">
        <v>45</v>
      </c>
      <c r="AJ176" t="s">
        <v>32</v>
      </c>
    </row>
    <row r="177" spans="1:36" ht="12.75" customHeight="1">
      <c r="A177" s="16" t="s">
        <v>90</v>
      </c>
      <c r="B177" s="46">
        <v>0</v>
      </c>
      <c r="C177" s="16">
        <v>49555.458500000001</v>
      </c>
      <c r="D177" s="16">
        <v>2.9999999999999997E-4</v>
      </c>
      <c r="E177">
        <f t="shared" si="16"/>
        <v>21769.072868565596</v>
      </c>
      <c r="F177">
        <f t="shared" si="17"/>
        <v>21769</v>
      </c>
      <c r="G177">
        <f t="shared" si="20"/>
        <v>5.2302420001069549E-2</v>
      </c>
      <c r="J177">
        <f>+C177-(C$7+F177*C$8)</f>
        <v>5.2302420001069549E-2</v>
      </c>
      <c r="Q177" s="2">
        <f t="shared" si="18"/>
        <v>34536.958500000001</v>
      </c>
      <c r="R177" s="2"/>
      <c r="S177" s="2"/>
      <c r="T177" s="2"/>
    </row>
    <row r="178" spans="1:36" ht="12.75" customHeight="1">
      <c r="A178" s="66" t="s">
        <v>686</v>
      </c>
      <c r="B178" s="68" t="s">
        <v>86</v>
      </c>
      <c r="C178" s="67">
        <v>49555.458899999998</v>
      </c>
      <c r="D178" s="66" t="s">
        <v>118</v>
      </c>
      <c r="E178">
        <f t="shared" si="16"/>
        <v>21769.073425851973</v>
      </c>
      <c r="F178">
        <f t="shared" si="17"/>
        <v>21769</v>
      </c>
      <c r="G178">
        <f t="shared" si="20"/>
        <v>5.2702419998240657E-2</v>
      </c>
      <c r="J178">
        <f>+G178</f>
        <v>5.2702419998240657E-2</v>
      </c>
      <c r="Q178" s="2">
        <f t="shared" si="18"/>
        <v>34536.958899999998</v>
      </c>
      <c r="R178" s="2"/>
      <c r="S178" s="2"/>
      <c r="T178" s="2"/>
    </row>
    <row r="179" spans="1:36" ht="12.75" customHeight="1">
      <c r="A179" s="15" t="s">
        <v>90</v>
      </c>
      <c r="B179" s="44" t="s">
        <v>84</v>
      </c>
      <c r="C179" s="41">
        <v>49556.535300000003</v>
      </c>
      <c r="D179" s="41">
        <v>1.4E-3</v>
      </c>
      <c r="E179">
        <f t="shared" si="16"/>
        <v>21770.573083497024</v>
      </c>
      <c r="F179">
        <f t="shared" si="17"/>
        <v>21770.5</v>
      </c>
      <c r="G179">
        <f t="shared" si="20"/>
        <v>5.2456690005783457E-2</v>
      </c>
      <c r="J179">
        <f>+C179-(C$7+F179*C$8)</f>
        <v>5.2456690005783457E-2</v>
      </c>
      <c r="Q179" s="2">
        <f t="shared" si="18"/>
        <v>34538.035300000003</v>
      </c>
      <c r="R179" s="2"/>
      <c r="S179" s="2"/>
      <c r="T179" s="2"/>
    </row>
    <row r="180" spans="1:36" ht="12.75" customHeight="1">
      <c r="A180" s="15" t="s">
        <v>90</v>
      </c>
      <c r="B180" s="44" t="s">
        <v>84</v>
      </c>
      <c r="C180" s="41">
        <v>49556.536599999999</v>
      </c>
      <c r="D180" s="41">
        <v>4.0000000000000002E-4</v>
      </c>
      <c r="E180">
        <f t="shared" si="16"/>
        <v>21770.574894677749</v>
      </c>
      <c r="F180">
        <f t="shared" si="17"/>
        <v>21770.5</v>
      </c>
      <c r="G180">
        <f t="shared" si="20"/>
        <v>5.3756690002046525E-2</v>
      </c>
      <c r="J180">
        <f>+C180-(C$7+F180*C$8)</f>
        <v>5.3756690002046525E-2</v>
      </c>
      <c r="Q180" s="2">
        <f t="shared" si="18"/>
        <v>34538.036599999999</v>
      </c>
      <c r="R180" s="2"/>
      <c r="S180" s="2"/>
      <c r="T180" s="2"/>
    </row>
    <row r="181" spans="1:36" ht="12.75" customHeight="1">
      <c r="A181" s="16" t="s">
        <v>76</v>
      </c>
      <c r="B181" s="46" t="s">
        <v>84</v>
      </c>
      <c r="C181" s="16">
        <v>49605.345260000002</v>
      </c>
      <c r="D181" s="16" t="s">
        <v>119</v>
      </c>
      <c r="E181">
        <f t="shared" si="16"/>
        <v>21838.575898127609</v>
      </c>
      <c r="F181">
        <f t="shared" si="17"/>
        <v>21838.5</v>
      </c>
      <c r="G181">
        <f t="shared" si="20"/>
        <v>5.4476930003147572E-2</v>
      </c>
      <c r="J181">
        <f>+C181-(C$7+F181*C$8)</f>
        <v>5.4476930003147572E-2</v>
      </c>
      <c r="Q181" s="2">
        <f t="shared" si="18"/>
        <v>34586.845260000002</v>
      </c>
      <c r="R181" s="2"/>
      <c r="S181" s="2"/>
      <c r="T181" s="2"/>
    </row>
    <row r="182" spans="1:36" ht="12.75" customHeight="1">
      <c r="A182" s="66" t="s">
        <v>76</v>
      </c>
      <c r="B182" s="68" t="s">
        <v>84</v>
      </c>
      <c r="C182" s="67">
        <v>49605.345300000001</v>
      </c>
      <c r="D182" s="66" t="s">
        <v>118</v>
      </c>
      <c r="E182">
        <f t="shared" si="16"/>
        <v>21838.575953856245</v>
      </c>
      <c r="F182">
        <f t="shared" si="17"/>
        <v>21838.5</v>
      </c>
      <c r="G182">
        <f t="shared" si="20"/>
        <v>5.4516930002137087E-2</v>
      </c>
      <c r="J182">
        <f>+G182</f>
        <v>5.4516930002137087E-2</v>
      </c>
      <c r="Q182" s="2">
        <f t="shared" si="18"/>
        <v>34586.845300000001</v>
      </c>
      <c r="R182" s="2"/>
      <c r="S182" s="2"/>
      <c r="T182" s="2"/>
    </row>
    <row r="183" spans="1:36" ht="12.75" customHeight="1">
      <c r="A183" s="15" t="s">
        <v>76</v>
      </c>
      <c r="B183" s="44" t="s">
        <v>84</v>
      </c>
      <c r="C183" s="18">
        <v>49605.3459</v>
      </c>
      <c r="D183" s="18"/>
      <c r="E183">
        <f t="shared" si="16"/>
        <v>21838.57678978581</v>
      </c>
      <c r="F183">
        <f t="shared" si="17"/>
        <v>21838.5</v>
      </c>
      <c r="G183">
        <f t="shared" si="20"/>
        <v>5.5116930001531728E-2</v>
      </c>
      <c r="J183">
        <f>+G183</f>
        <v>5.5116930001531728E-2</v>
      </c>
      <c r="Q183" s="2">
        <f t="shared" si="18"/>
        <v>34586.8459</v>
      </c>
      <c r="R183" s="2"/>
      <c r="S183" s="2"/>
      <c r="T183" s="2"/>
      <c r="AD183" t="s">
        <v>45</v>
      </c>
      <c r="AE183" t="s">
        <v>63</v>
      </c>
      <c r="AJ183" t="s">
        <v>32</v>
      </c>
    </row>
    <row r="184" spans="1:36" ht="12.75" customHeight="1">
      <c r="A184" s="17" t="s">
        <v>76</v>
      </c>
      <c r="B184" s="46" t="s">
        <v>84</v>
      </c>
      <c r="C184" s="16">
        <v>49623.290070000003</v>
      </c>
      <c r="D184" s="16"/>
      <c r="E184">
        <f t="shared" si="16"/>
        <v>21863.576893580404</v>
      </c>
      <c r="F184">
        <f t="shared" si="17"/>
        <v>21863.5</v>
      </c>
      <c r="G184">
        <f t="shared" si="20"/>
        <v>5.519143000128679E-2</v>
      </c>
      <c r="J184">
        <f>+C184-(C$7+F184*C$8)</f>
        <v>5.519143000128679E-2</v>
      </c>
      <c r="Q184" s="2">
        <f t="shared" si="18"/>
        <v>34604.790070000003</v>
      </c>
      <c r="R184" s="2"/>
      <c r="S184" s="2"/>
      <c r="T184" s="2"/>
    </row>
    <row r="185" spans="1:36" ht="12.75" customHeight="1">
      <c r="A185" s="15" t="s">
        <v>76</v>
      </c>
      <c r="B185" s="44" t="s">
        <v>84</v>
      </c>
      <c r="C185" s="18">
        <v>49623.290099999998</v>
      </c>
      <c r="D185" s="18"/>
      <c r="E185">
        <f t="shared" si="16"/>
        <v>21863.576935376874</v>
      </c>
      <c r="F185">
        <f t="shared" si="17"/>
        <v>21863.5</v>
      </c>
      <c r="G185">
        <f t="shared" si="20"/>
        <v>5.5221429996890947E-2</v>
      </c>
      <c r="J185">
        <f>+G185</f>
        <v>5.5221429996890947E-2</v>
      </c>
      <c r="Q185" s="2">
        <f t="shared" si="18"/>
        <v>34604.790099999998</v>
      </c>
      <c r="R185" s="2"/>
      <c r="S185" s="2"/>
      <c r="T185" s="2"/>
      <c r="AD185" t="s">
        <v>45</v>
      </c>
      <c r="AE185" t="s">
        <v>63</v>
      </c>
      <c r="AJ185" t="s">
        <v>32</v>
      </c>
    </row>
    <row r="186" spans="1:36" ht="12.75" customHeight="1">
      <c r="A186" s="15" t="s">
        <v>77</v>
      </c>
      <c r="B186" s="44"/>
      <c r="C186" s="18">
        <v>49637.294999999998</v>
      </c>
      <c r="D186" s="18"/>
      <c r="E186">
        <f t="shared" si="16"/>
        <v>21883.088785389042</v>
      </c>
      <c r="F186">
        <f t="shared" si="17"/>
        <v>21883</v>
      </c>
      <c r="G186">
        <f t="shared" si="20"/>
        <v>6.3726940003107302E-2</v>
      </c>
      <c r="I186">
        <f>+G186</f>
        <v>6.3726940003107302E-2</v>
      </c>
      <c r="Q186" s="2">
        <f t="shared" si="18"/>
        <v>34618.794999999998</v>
      </c>
      <c r="R186" s="2"/>
      <c r="S186" s="2"/>
      <c r="T186" s="2"/>
      <c r="AD186" t="s">
        <v>30</v>
      </c>
      <c r="AJ186" t="s">
        <v>32</v>
      </c>
    </row>
    <row r="187" spans="1:36" ht="12.75" customHeight="1">
      <c r="A187" s="17" t="s">
        <v>78</v>
      </c>
      <c r="B187" s="42"/>
      <c r="C187" s="17">
        <v>49647.332799999996</v>
      </c>
      <c r="D187" s="17">
        <v>2.9999999999999997E-4</v>
      </c>
      <c r="E187">
        <f t="shared" si="16"/>
        <v>21897.073608418988</v>
      </c>
      <c r="F187">
        <f t="shared" si="17"/>
        <v>21897</v>
      </c>
      <c r="G187">
        <f t="shared" si="20"/>
        <v>5.2833459994872101E-2</v>
      </c>
      <c r="J187">
        <f>+C187-(C$7+F187*C$8)</f>
        <v>5.2833459994872101E-2</v>
      </c>
      <c r="Q187" s="2">
        <f t="shared" si="18"/>
        <v>34628.832799999996</v>
      </c>
      <c r="R187" s="2"/>
      <c r="S187" s="2"/>
      <c r="T187" s="2"/>
    </row>
    <row r="188" spans="1:36" ht="12.75" customHeight="1">
      <c r="A188" s="17" t="s">
        <v>78</v>
      </c>
      <c r="B188" s="42"/>
      <c r="C188" s="17">
        <v>49647.332999999999</v>
      </c>
      <c r="D188" s="17">
        <v>2.9999999999999997E-4</v>
      </c>
      <c r="E188">
        <f t="shared" si="16"/>
        <v>21897.073887062179</v>
      </c>
      <c r="F188">
        <f t="shared" si="17"/>
        <v>21897</v>
      </c>
      <c r="G188">
        <f t="shared" si="20"/>
        <v>5.3033459997095633E-2</v>
      </c>
      <c r="J188">
        <f>+C188-(C$7+F188*C$8)</f>
        <v>5.3033459997095633E-2</v>
      </c>
      <c r="Q188" s="2">
        <f t="shared" si="18"/>
        <v>34628.832999999999</v>
      </c>
      <c r="R188" s="2"/>
      <c r="S188" s="2"/>
      <c r="T188" s="2"/>
    </row>
    <row r="189" spans="1:36" ht="12.75" customHeight="1">
      <c r="A189" s="15" t="s">
        <v>77</v>
      </c>
      <c r="B189" s="44"/>
      <c r="C189" s="18">
        <v>49688.243999999999</v>
      </c>
      <c r="D189" s="18"/>
      <c r="E189">
        <f t="shared" si="16"/>
        <v>21954.071744658289</v>
      </c>
      <c r="F189">
        <f t="shared" si="17"/>
        <v>21954</v>
      </c>
      <c r="G189">
        <f t="shared" si="20"/>
        <v>5.1495719999365974E-2</v>
      </c>
      <c r="I189">
        <f>+G189</f>
        <v>5.1495719999365974E-2</v>
      </c>
      <c r="Q189" s="2">
        <f t="shared" si="18"/>
        <v>34669.743999999999</v>
      </c>
      <c r="R189" s="2"/>
      <c r="S189" s="2"/>
      <c r="T189" s="2"/>
      <c r="AD189" t="s">
        <v>30</v>
      </c>
      <c r="AJ189" t="s">
        <v>32</v>
      </c>
    </row>
    <row r="190" spans="1:36" ht="12.75" customHeight="1">
      <c r="A190" s="17" t="s">
        <v>78</v>
      </c>
      <c r="B190" s="42" t="s">
        <v>84</v>
      </c>
      <c r="C190" s="17">
        <v>49907.524899999997</v>
      </c>
      <c r="D190" s="17">
        <v>1.2999999999999999E-3</v>
      </c>
      <c r="E190">
        <f t="shared" si="16"/>
        <v>22259.577391348586</v>
      </c>
      <c r="F190">
        <f t="shared" si="17"/>
        <v>22259.5</v>
      </c>
      <c r="G190">
        <f t="shared" si="20"/>
        <v>5.5548709999129642E-2</v>
      </c>
      <c r="J190">
        <f>+C190-(C$7+F190*C$8)</f>
        <v>5.5548709999129642E-2</v>
      </c>
      <c r="Q190" s="2">
        <f t="shared" si="18"/>
        <v>34889.024899999997</v>
      </c>
      <c r="R190" s="2"/>
      <c r="S190" s="2"/>
      <c r="T190" s="2"/>
    </row>
    <row r="191" spans="1:36" ht="12.75" customHeight="1">
      <c r="A191" s="17" t="s">
        <v>78</v>
      </c>
      <c r="B191" s="42" t="s">
        <v>84</v>
      </c>
      <c r="C191" s="17">
        <v>49907.526899999997</v>
      </c>
      <c r="D191" s="17">
        <v>1.2999999999999999E-3</v>
      </c>
      <c r="E191">
        <f t="shared" si="16"/>
        <v>22259.580177780481</v>
      </c>
      <c r="F191">
        <f t="shared" si="17"/>
        <v>22259.5</v>
      </c>
      <c r="G191">
        <f t="shared" si="20"/>
        <v>5.7548709999537095E-2</v>
      </c>
      <c r="J191">
        <f>+C191-(C$7+F191*C$8)</f>
        <v>5.7548709999537095E-2</v>
      </c>
      <c r="Q191" s="2">
        <f t="shared" si="18"/>
        <v>34889.026899999997</v>
      </c>
      <c r="R191" s="2"/>
      <c r="S191" s="2"/>
      <c r="T191" s="2"/>
    </row>
    <row r="192" spans="1:36" ht="12.75" customHeight="1">
      <c r="A192" s="15" t="s">
        <v>79</v>
      </c>
      <c r="B192" s="44"/>
      <c r="C192" s="18">
        <v>49927.250899999999</v>
      </c>
      <c r="D192" s="18"/>
      <c r="E192">
        <f t="shared" si="16"/>
        <v>22287.059969113518</v>
      </c>
      <c r="F192">
        <f t="shared" si="17"/>
        <v>22287</v>
      </c>
      <c r="G192">
        <f t="shared" si="20"/>
        <v>4.3043659999966621E-2</v>
      </c>
      <c r="J192">
        <f t="shared" ref="J192:J197" si="21">+G192</f>
        <v>4.3043659999966621E-2</v>
      </c>
      <c r="Q192" s="2">
        <f t="shared" si="18"/>
        <v>34908.750899999999</v>
      </c>
      <c r="R192" s="2"/>
      <c r="S192" s="2"/>
      <c r="T192" s="2"/>
      <c r="AD192" t="s">
        <v>45</v>
      </c>
      <c r="AE192" t="s">
        <v>74</v>
      </c>
      <c r="AJ192" t="s">
        <v>32</v>
      </c>
    </row>
    <row r="193" spans="1:36" ht="12.75" customHeight="1">
      <c r="A193" s="15" t="s">
        <v>79</v>
      </c>
      <c r="B193" s="44"/>
      <c r="C193" s="18">
        <v>49927.258300000001</v>
      </c>
      <c r="D193" s="18"/>
      <c r="E193">
        <f t="shared" si="16"/>
        <v>22287.070278911524</v>
      </c>
      <c r="F193">
        <f t="shared" si="17"/>
        <v>22287</v>
      </c>
      <c r="G193">
        <f t="shared" si="20"/>
        <v>5.0443660002201796E-2</v>
      </c>
      <c r="J193">
        <f t="shared" si="21"/>
        <v>5.0443660002201796E-2</v>
      </c>
      <c r="Q193" s="2">
        <f t="shared" si="18"/>
        <v>34908.758300000001</v>
      </c>
      <c r="R193" s="2"/>
      <c r="S193" s="2"/>
      <c r="T193" s="2"/>
      <c r="AD193" t="s">
        <v>45</v>
      </c>
      <c r="AE193" t="s">
        <v>63</v>
      </c>
      <c r="AJ193" t="s">
        <v>32</v>
      </c>
    </row>
    <row r="194" spans="1:36" ht="12.75" customHeight="1">
      <c r="A194" s="15" t="s">
        <v>79</v>
      </c>
      <c r="B194" s="44"/>
      <c r="C194" s="18">
        <v>49927.2621</v>
      </c>
      <c r="D194" s="18"/>
      <c r="E194">
        <f t="shared" si="16"/>
        <v>22287.075573132122</v>
      </c>
      <c r="F194">
        <f t="shared" si="17"/>
        <v>22287</v>
      </c>
      <c r="G194">
        <f t="shared" si="20"/>
        <v>5.424366000079317E-2</v>
      </c>
      <c r="J194">
        <f t="shared" si="21"/>
        <v>5.424366000079317E-2</v>
      </c>
      <c r="Q194" s="2">
        <f t="shared" si="18"/>
        <v>34908.7621</v>
      </c>
      <c r="R194" s="2"/>
      <c r="S194" s="2"/>
      <c r="T194" s="2"/>
      <c r="AD194" t="s">
        <v>45</v>
      </c>
      <c r="AE194" t="s">
        <v>35</v>
      </c>
      <c r="AJ194" t="s">
        <v>32</v>
      </c>
    </row>
    <row r="195" spans="1:36" ht="12.75" customHeight="1">
      <c r="A195" s="15" t="s">
        <v>79</v>
      </c>
      <c r="B195" s="44" t="s">
        <v>84</v>
      </c>
      <c r="C195" s="18">
        <v>49945.536399999997</v>
      </c>
      <c r="D195" s="18"/>
      <c r="E195">
        <f t="shared" si="16"/>
        <v>22312.535619307193</v>
      </c>
      <c r="F195">
        <f t="shared" si="17"/>
        <v>22312.5</v>
      </c>
      <c r="G195">
        <f t="shared" ref="G195:G220" si="22">+C195-(C$7+F195*C$8)</f>
        <v>2.5566249998519197E-2</v>
      </c>
      <c r="J195">
        <f t="shared" si="21"/>
        <v>2.5566249998519197E-2</v>
      </c>
      <c r="Q195" s="2">
        <f t="shared" si="18"/>
        <v>34927.036399999997</v>
      </c>
      <c r="R195" s="2"/>
      <c r="S195" s="2"/>
      <c r="T195" s="2"/>
      <c r="AD195" t="s">
        <v>45</v>
      </c>
      <c r="AE195" t="s">
        <v>74</v>
      </c>
      <c r="AJ195" t="s">
        <v>32</v>
      </c>
    </row>
    <row r="196" spans="1:36" ht="12.75" customHeight="1">
      <c r="A196" s="15" t="s">
        <v>79</v>
      </c>
      <c r="B196" s="44" t="s">
        <v>84</v>
      </c>
      <c r="C196" s="18">
        <v>49945.553200000002</v>
      </c>
      <c r="D196" s="18"/>
      <c r="E196">
        <f t="shared" si="16"/>
        <v>22312.559025335107</v>
      </c>
      <c r="F196">
        <f t="shared" si="17"/>
        <v>22312.5</v>
      </c>
      <c r="G196">
        <f t="shared" si="22"/>
        <v>4.2366250003396999E-2</v>
      </c>
      <c r="J196">
        <f t="shared" si="21"/>
        <v>4.2366250003396999E-2</v>
      </c>
      <c r="Q196" s="2">
        <f t="shared" si="18"/>
        <v>34927.053200000002</v>
      </c>
      <c r="R196" s="2"/>
      <c r="S196" s="2"/>
      <c r="T196" s="2"/>
      <c r="AD196" t="s">
        <v>45</v>
      </c>
      <c r="AE196" t="s">
        <v>35</v>
      </c>
      <c r="AJ196" t="s">
        <v>32</v>
      </c>
    </row>
    <row r="197" spans="1:36" ht="12.75" customHeight="1">
      <c r="A197" s="15" t="s">
        <v>79</v>
      </c>
      <c r="B197" s="44" t="s">
        <v>84</v>
      </c>
      <c r="C197" s="18">
        <v>49945.564299999998</v>
      </c>
      <c r="D197" s="18"/>
      <c r="E197">
        <f t="shared" si="16"/>
        <v>22312.574490032108</v>
      </c>
      <c r="F197">
        <f t="shared" si="17"/>
        <v>22312.5</v>
      </c>
      <c r="G197">
        <f t="shared" si="22"/>
        <v>5.3466249999473803E-2</v>
      </c>
      <c r="J197">
        <f t="shared" si="21"/>
        <v>5.3466249999473803E-2</v>
      </c>
      <c r="Q197" s="2">
        <f t="shared" si="18"/>
        <v>34927.064299999998</v>
      </c>
      <c r="R197" s="2"/>
      <c r="S197" s="2"/>
      <c r="T197" s="2"/>
      <c r="AD197" t="s">
        <v>45</v>
      </c>
      <c r="AE197" t="s">
        <v>63</v>
      </c>
      <c r="AJ197" t="s">
        <v>32</v>
      </c>
    </row>
    <row r="198" spans="1:36" ht="12.75" customHeight="1">
      <c r="A198" s="15" t="s">
        <v>81</v>
      </c>
      <c r="B198" s="44"/>
      <c r="C198" s="18">
        <v>49990.43</v>
      </c>
      <c r="D198" s="18">
        <v>1.7999999999999999E-2</v>
      </c>
      <c r="E198">
        <f t="shared" si="16"/>
        <v>22375.082098732702</v>
      </c>
      <c r="F198">
        <f t="shared" si="17"/>
        <v>22375</v>
      </c>
      <c r="G198">
        <f t="shared" si="22"/>
        <v>5.8927500002027955E-2</v>
      </c>
      <c r="I198">
        <f>+G198</f>
        <v>5.8927500002027955E-2</v>
      </c>
      <c r="Q198" s="2">
        <f t="shared" si="18"/>
        <v>34971.93</v>
      </c>
      <c r="R198" s="2"/>
      <c r="S198" s="2"/>
      <c r="T198" s="2"/>
      <c r="AD198" t="s">
        <v>30</v>
      </c>
      <c r="AF198">
        <v>19</v>
      </c>
      <c r="AH198" t="s">
        <v>80</v>
      </c>
      <c r="AJ198" t="s">
        <v>35</v>
      </c>
    </row>
    <row r="199" spans="1:36" ht="12.75" customHeight="1">
      <c r="A199" s="15" t="s">
        <v>82</v>
      </c>
      <c r="B199" s="44"/>
      <c r="C199" s="18">
        <v>50021.267</v>
      </c>
      <c r="D199" s="18"/>
      <c r="E199">
        <f t="shared" si="16"/>
        <v>22418.044698881589</v>
      </c>
      <c r="F199">
        <f t="shared" si="17"/>
        <v>22418</v>
      </c>
      <c r="G199">
        <f t="shared" si="22"/>
        <v>3.2083240002975799E-2</v>
      </c>
      <c r="I199">
        <f>+G199</f>
        <v>3.2083240002975799E-2</v>
      </c>
      <c r="Q199" s="2">
        <f t="shared" si="18"/>
        <v>35002.767</v>
      </c>
      <c r="R199" s="2"/>
      <c r="S199" s="2"/>
      <c r="T199" s="2"/>
      <c r="AD199" t="s">
        <v>30</v>
      </c>
      <c r="AJ199" t="s">
        <v>32</v>
      </c>
    </row>
    <row r="200" spans="1:36" ht="12.75" customHeight="1">
      <c r="A200" s="66" t="s">
        <v>757</v>
      </c>
      <c r="B200" s="68" t="s">
        <v>86</v>
      </c>
      <c r="C200" s="67">
        <v>50285.427000000003</v>
      </c>
      <c r="D200" s="66" t="s">
        <v>118</v>
      </c>
      <c r="E200">
        <f t="shared" si="16"/>
        <v>22786.076623366171</v>
      </c>
      <c r="F200">
        <f t="shared" si="17"/>
        <v>22786</v>
      </c>
      <c r="G200">
        <f t="shared" si="22"/>
        <v>5.4997480001475196E-2</v>
      </c>
      <c r="J200">
        <f>+G200</f>
        <v>5.4997480001475196E-2</v>
      </c>
      <c r="Q200" s="2">
        <f t="shared" si="18"/>
        <v>35266.927000000003</v>
      </c>
      <c r="R200" s="2"/>
      <c r="S200" s="2"/>
      <c r="T200" s="2"/>
    </row>
    <row r="201" spans="1:36" ht="12.75" customHeight="1">
      <c r="A201" s="66" t="s">
        <v>757</v>
      </c>
      <c r="B201" s="68" t="s">
        <v>86</v>
      </c>
      <c r="C201" s="67">
        <v>50285.428</v>
      </c>
      <c r="D201" s="66" t="s">
        <v>118</v>
      </c>
      <c r="E201">
        <f t="shared" si="16"/>
        <v>22786.078016582112</v>
      </c>
      <c r="F201">
        <f t="shared" si="17"/>
        <v>22786</v>
      </c>
      <c r="G201">
        <f t="shared" si="22"/>
        <v>5.5997479998040944E-2</v>
      </c>
      <c r="J201">
        <f>+G201</f>
        <v>5.5997479998040944E-2</v>
      </c>
      <c r="Q201" s="2">
        <f t="shared" si="18"/>
        <v>35266.928</v>
      </c>
      <c r="R201" s="2"/>
      <c r="S201" s="2"/>
      <c r="T201" s="2"/>
    </row>
    <row r="202" spans="1:36" ht="12.75" customHeight="1">
      <c r="A202" s="17" t="s">
        <v>88</v>
      </c>
      <c r="B202" s="42"/>
      <c r="C202" s="17">
        <v>50397.398999999998</v>
      </c>
      <c r="D202" s="17">
        <v>3.0000000000000001E-3</v>
      </c>
      <c r="E202">
        <f t="shared" si="16"/>
        <v>22942.077799351879</v>
      </c>
      <c r="F202">
        <f t="shared" si="17"/>
        <v>22942</v>
      </c>
      <c r="G202">
        <f t="shared" si="22"/>
        <v>5.5841560002590995E-2</v>
      </c>
      <c r="J202">
        <f>+C202-(C$7+F202*C$8)</f>
        <v>5.5841560002590995E-2</v>
      </c>
      <c r="Q202" s="2">
        <f t="shared" si="18"/>
        <v>35378.898999999998</v>
      </c>
      <c r="R202" s="2"/>
      <c r="S202" s="2"/>
      <c r="T202" s="2"/>
    </row>
    <row r="203" spans="1:36" ht="12.75" customHeight="1">
      <c r="A203" s="15" t="s">
        <v>94</v>
      </c>
      <c r="B203" s="44" t="s">
        <v>86</v>
      </c>
      <c r="C203" s="18">
        <v>50400.98909999989</v>
      </c>
      <c r="D203" s="18"/>
      <c r="E203">
        <f t="shared" si="16"/>
        <v>22947.079583922034</v>
      </c>
      <c r="F203">
        <f t="shared" si="17"/>
        <v>22947</v>
      </c>
      <c r="G203">
        <f t="shared" si="22"/>
        <v>5.7122459889797028E-2</v>
      </c>
      <c r="J203">
        <f>G203</f>
        <v>5.7122459889797028E-2</v>
      </c>
      <c r="Q203" s="2">
        <f t="shared" si="18"/>
        <v>35382.48909999989</v>
      </c>
      <c r="R203" s="2"/>
      <c r="S203" s="2"/>
      <c r="T203" s="2"/>
    </row>
    <row r="204" spans="1:36" ht="12.75" customHeight="1">
      <c r="A204" s="66" t="s">
        <v>768</v>
      </c>
      <c r="B204" s="68" t="s">
        <v>86</v>
      </c>
      <c r="C204" s="67">
        <v>50400.989099999999</v>
      </c>
      <c r="D204" s="66" t="s">
        <v>118</v>
      </c>
      <c r="E204">
        <f t="shared" si="16"/>
        <v>22947.079583922186</v>
      </c>
      <c r="F204">
        <f t="shared" si="17"/>
        <v>22947</v>
      </c>
      <c r="G204">
        <f t="shared" si="22"/>
        <v>5.7122459998936392E-2</v>
      </c>
      <c r="J204">
        <f>+G204</f>
        <v>5.7122459998936392E-2</v>
      </c>
      <c r="Q204" s="2">
        <f t="shared" si="18"/>
        <v>35382.489099999999</v>
      </c>
      <c r="R204" s="2"/>
      <c r="S204" s="2"/>
      <c r="T204" s="2"/>
    </row>
    <row r="205" spans="1:36" ht="12.75" customHeight="1">
      <c r="A205" s="15" t="s">
        <v>94</v>
      </c>
      <c r="B205" s="44" t="s">
        <v>84</v>
      </c>
      <c r="C205" s="18">
        <v>50409.957799999975</v>
      </c>
      <c r="D205" s="18"/>
      <c r="E205">
        <f t="shared" si="16"/>
        <v>22959.574919783467</v>
      </c>
      <c r="F205">
        <f t="shared" si="17"/>
        <v>22959.5</v>
      </c>
      <c r="G205">
        <f t="shared" si="22"/>
        <v>5.3774709973367862E-2</v>
      </c>
      <c r="J205">
        <f>G205</f>
        <v>5.3774709973367862E-2</v>
      </c>
      <c r="Q205" s="2">
        <f t="shared" si="18"/>
        <v>35391.457799999975</v>
      </c>
      <c r="R205" s="2"/>
      <c r="S205" s="2"/>
      <c r="T205" s="2"/>
    </row>
    <row r="206" spans="1:36" ht="12.75" customHeight="1">
      <c r="A206" s="66" t="s">
        <v>768</v>
      </c>
      <c r="B206" s="68" t="s">
        <v>84</v>
      </c>
      <c r="C206" s="67">
        <v>50409.957799999996</v>
      </c>
      <c r="D206" s="66" t="s">
        <v>118</v>
      </c>
      <c r="E206">
        <f t="shared" si="16"/>
        <v>22959.574919783499</v>
      </c>
      <c r="F206">
        <f t="shared" si="17"/>
        <v>22959.5</v>
      </c>
      <c r="G206">
        <f t="shared" si="22"/>
        <v>5.3774709995195735E-2</v>
      </c>
      <c r="J206">
        <f>+G206</f>
        <v>5.3774709995195735E-2</v>
      </c>
      <c r="Q206" s="2">
        <f t="shared" si="18"/>
        <v>35391.457799999996</v>
      </c>
      <c r="R206" s="2"/>
      <c r="S206" s="2"/>
      <c r="T206" s="2"/>
    </row>
    <row r="207" spans="1:36" ht="12.75" customHeight="1">
      <c r="A207" s="15" t="s">
        <v>94</v>
      </c>
      <c r="B207" s="44" t="s">
        <v>86</v>
      </c>
      <c r="C207" s="18">
        <v>50428.982199999969</v>
      </c>
      <c r="D207" s="18"/>
      <c r="E207">
        <f t="shared" si="16"/>
        <v>22986.080017240169</v>
      </c>
      <c r="F207">
        <f t="shared" si="17"/>
        <v>22986</v>
      </c>
      <c r="G207">
        <f t="shared" si="22"/>
        <v>5.7433479974861257E-2</v>
      </c>
      <c r="J207">
        <f>G207</f>
        <v>5.7433479974861257E-2</v>
      </c>
      <c r="Q207" s="2">
        <f t="shared" si="18"/>
        <v>35410.482199999969</v>
      </c>
      <c r="R207" s="2"/>
      <c r="S207" s="2"/>
      <c r="T207" s="2"/>
    </row>
    <row r="208" spans="1:36" ht="12.75" customHeight="1">
      <c r="A208" s="66" t="s">
        <v>768</v>
      </c>
      <c r="B208" s="68" t="s">
        <v>86</v>
      </c>
      <c r="C208" s="67">
        <v>50428.982199999999</v>
      </c>
      <c r="D208" s="66" t="s">
        <v>118</v>
      </c>
      <c r="E208">
        <f t="shared" si="16"/>
        <v>22986.080017240209</v>
      </c>
      <c r="F208">
        <f t="shared" si="17"/>
        <v>22986</v>
      </c>
      <c r="G208">
        <f t="shared" si="22"/>
        <v>5.7433480003965087E-2</v>
      </c>
      <c r="J208">
        <f>+G208</f>
        <v>5.7433480003965087E-2</v>
      </c>
      <c r="Q208" s="2">
        <f t="shared" si="18"/>
        <v>35410.482199999999</v>
      </c>
      <c r="R208" s="2"/>
      <c r="S208" s="2"/>
      <c r="T208" s="2"/>
    </row>
    <row r="209" spans="1:21" ht="12.75" customHeight="1">
      <c r="A209" s="16" t="s">
        <v>83</v>
      </c>
      <c r="B209" s="46" t="s">
        <v>84</v>
      </c>
      <c r="C209" s="16">
        <v>50670.508999999998</v>
      </c>
      <c r="D209" s="16">
        <v>1.6000000000000001E-3</v>
      </c>
      <c r="E209">
        <f t="shared" si="16"/>
        <v>23322.579006559565</v>
      </c>
      <c r="F209">
        <f t="shared" si="17"/>
        <v>23322.5</v>
      </c>
      <c r="G209">
        <f t="shared" si="22"/>
        <v>5.6708049996814225E-2</v>
      </c>
      <c r="J209">
        <f>+C209-(C$7+F209*C$8)</f>
        <v>5.6708049996814225E-2</v>
      </c>
      <c r="Q209" s="2">
        <f t="shared" si="18"/>
        <v>35652.008999999998</v>
      </c>
      <c r="R209" s="2"/>
      <c r="S209" s="2"/>
      <c r="T209" s="2"/>
    </row>
    <row r="210" spans="1:21" ht="12.75" customHeight="1">
      <c r="A210" s="15" t="s">
        <v>89</v>
      </c>
      <c r="B210" s="15"/>
      <c r="C210" s="41">
        <v>50673.3822</v>
      </c>
      <c r="D210" s="41">
        <v>1.6000000000000001E-3</v>
      </c>
      <c r="E210">
        <f t="shared" si="16"/>
        <v>23326.581994617674</v>
      </c>
      <c r="F210">
        <f t="shared" si="17"/>
        <v>23326.5</v>
      </c>
      <c r="G210">
        <f t="shared" si="22"/>
        <v>5.8852770001976751E-2</v>
      </c>
      <c r="J210">
        <f>+C210-(C$7+F210*C$8)</f>
        <v>5.8852770001976751E-2</v>
      </c>
      <c r="Q210" s="2">
        <f t="shared" si="18"/>
        <v>35654.8822</v>
      </c>
      <c r="R210" s="2"/>
      <c r="S210" s="2"/>
      <c r="T210" s="2"/>
    </row>
    <row r="211" spans="1:21" ht="12.75" customHeight="1">
      <c r="A211" s="66" t="s">
        <v>786</v>
      </c>
      <c r="B211" s="68" t="s">
        <v>84</v>
      </c>
      <c r="C211" s="67">
        <v>51385.402900000001</v>
      </c>
      <c r="D211" s="66" t="s">
        <v>118</v>
      </c>
      <c r="E211">
        <f t="shared" si="16"/>
        <v>24318.58058824977</v>
      </c>
      <c r="F211">
        <f t="shared" si="17"/>
        <v>24318.5</v>
      </c>
      <c r="G211">
        <f t="shared" si="22"/>
        <v>5.7843329996103421E-2</v>
      </c>
      <c r="K211">
        <f>+G211</f>
        <v>5.7843329996103421E-2</v>
      </c>
      <c r="Q211" s="2">
        <f t="shared" si="18"/>
        <v>36366.902900000001</v>
      </c>
      <c r="R211" s="2"/>
      <c r="S211" s="2"/>
      <c r="T211" s="2"/>
    </row>
    <row r="212" spans="1:21" ht="12.75" customHeight="1">
      <c r="A212" s="15" t="s">
        <v>87</v>
      </c>
      <c r="B212" s="44" t="s">
        <v>84</v>
      </c>
      <c r="C212" s="18">
        <v>51385.404499999997</v>
      </c>
      <c r="D212" s="18">
        <v>1.6000000000000001E-3</v>
      </c>
      <c r="E212">
        <f t="shared" si="16"/>
        <v>24318.58281739528</v>
      </c>
      <c r="F212">
        <f t="shared" si="17"/>
        <v>24318.5</v>
      </c>
      <c r="G212">
        <f t="shared" si="22"/>
        <v>5.9443329992063809E-2</v>
      </c>
      <c r="J212">
        <f>+C212-(C$7+F212*C$8)</f>
        <v>5.9443329992063809E-2</v>
      </c>
      <c r="Q212" s="2">
        <f t="shared" si="18"/>
        <v>36366.904499999997</v>
      </c>
      <c r="R212" s="2"/>
      <c r="S212" s="2"/>
      <c r="T212" s="2"/>
    </row>
    <row r="213" spans="1:21" ht="12.75" customHeight="1">
      <c r="A213" s="66" t="s">
        <v>786</v>
      </c>
      <c r="B213" s="68" t="s">
        <v>84</v>
      </c>
      <c r="C213" s="67">
        <v>51385.406000000003</v>
      </c>
      <c r="D213" s="66" t="s">
        <v>118</v>
      </c>
      <c r="E213">
        <f t="shared" ref="E213:E240" si="23">+(C213-C$7)/C$8</f>
        <v>24318.584907219207</v>
      </c>
      <c r="F213">
        <f t="shared" ref="F213:F240" si="24">ROUND(2*E213,0)/2</f>
        <v>24318.5</v>
      </c>
      <c r="G213">
        <f t="shared" si="22"/>
        <v>6.0943329997826368E-2</v>
      </c>
      <c r="K213">
        <f>+G213</f>
        <v>6.0943329997826368E-2</v>
      </c>
      <c r="Q213" s="2">
        <f t="shared" ref="Q213:Q240" si="25">+C213-15018.5</f>
        <v>36366.906000000003</v>
      </c>
      <c r="R213" s="2"/>
      <c r="S213" s="2"/>
      <c r="T213" s="2"/>
    </row>
    <row r="214" spans="1:21" ht="12.75" customHeight="1">
      <c r="A214" s="18" t="s">
        <v>91</v>
      </c>
      <c r="B214" s="49"/>
      <c r="C214" s="18">
        <v>51806.372600000002</v>
      </c>
      <c r="D214" s="18">
        <v>6.9999999999999999E-4</v>
      </c>
      <c r="E214">
        <f t="shared" si="23"/>
        <v>24905.082287374142</v>
      </c>
      <c r="F214">
        <f t="shared" si="24"/>
        <v>24905</v>
      </c>
      <c r="G214">
        <f t="shared" si="22"/>
        <v>5.9062900007120334E-2</v>
      </c>
      <c r="J214">
        <f>+C214-(C$7+F214*C$8)</f>
        <v>5.9062900007120334E-2</v>
      </c>
      <c r="Q214" s="2">
        <f t="shared" si="25"/>
        <v>36787.872600000002</v>
      </c>
      <c r="R214" s="2"/>
      <c r="S214" s="2"/>
      <c r="T214" s="2"/>
    </row>
    <row r="215" spans="1:21" ht="12.75" customHeight="1">
      <c r="A215" s="18" t="s">
        <v>91</v>
      </c>
      <c r="B215" s="49"/>
      <c r="C215" s="18">
        <v>52144.441700000003</v>
      </c>
      <c r="D215" s="18">
        <v>8.9999999999999998E-4</v>
      </c>
      <c r="E215">
        <f t="shared" si="23"/>
        <v>25376.085548586168</v>
      </c>
      <c r="F215">
        <f t="shared" si="24"/>
        <v>25376</v>
      </c>
      <c r="G215">
        <f t="shared" si="22"/>
        <v>6.1403680003422778E-2</v>
      </c>
      <c r="J215">
        <f>+C215-(C$7+F215*C$8)</f>
        <v>6.1403680003422778E-2</v>
      </c>
      <c r="Q215" s="2">
        <f t="shared" si="25"/>
        <v>37125.941700000003</v>
      </c>
      <c r="R215" s="2"/>
      <c r="S215" s="2"/>
      <c r="T215" s="2"/>
    </row>
    <row r="216" spans="1:21" ht="12.75" customHeight="1">
      <c r="A216" s="66" t="s">
        <v>800</v>
      </c>
      <c r="B216" s="68" t="s">
        <v>86</v>
      </c>
      <c r="C216" s="67">
        <v>52185.357000000004</v>
      </c>
      <c r="D216" s="66" t="s">
        <v>118</v>
      </c>
      <c r="E216">
        <f t="shared" si="23"/>
        <v>25433.089397010848</v>
      </c>
      <c r="F216">
        <f t="shared" si="24"/>
        <v>25433</v>
      </c>
      <c r="G216">
        <f t="shared" si="22"/>
        <v>6.4165939998929389E-2</v>
      </c>
      <c r="I216">
        <f>+G216</f>
        <v>6.4165939998929389E-2</v>
      </c>
      <c r="Q216" s="2">
        <f t="shared" si="25"/>
        <v>37166.857000000004</v>
      </c>
      <c r="R216" s="2"/>
      <c r="S216" s="2"/>
      <c r="T216" s="2"/>
    </row>
    <row r="217" spans="1:21" ht="12.75" customHeight="1">
      <c r="A217" s="15" t="s">
        <v>85</v>
      </c>
      <c r="B217" s="40" t="s">
        <v>86</v>
      </c>
      <c r="C217" s="41">
        <v>52518.395340000003</v>
      </c>
      <c r="D217" s="41">
        <v>4.4999999999999999E-4</v>
      </c>
      <c r="E217">
        <f t="shared" si="23"/>
        <v>25897.083723166768</v>
      </c>
      <c r="F217">
        <f t="shared" si="24"/>
        <v>25897</v>
      </c>
      <c r="G217">
        <f t="shared" si="22"/>
        <v>6.009346000791993E-2</v>
      </c>
      <c r="J217">
        <f>+C217-(C$7+F217*C$8)</f>
        <v>6.009346000791993E-2</v>
      </c>
      <c r="Q217" s="2">
        <f t="shared" si="25"/>
        <v>37499.895340000003</v>
      </c>
      <c r="R217" s="2"/>
      <c r="S217" s="2"/>
      <c r="T217" s="2"/>
    </row>
    <row r="218" spans="1:21" ht="12.75" customHeight="1">
      <c r="A218" s="15" t="s">
        <v>85</v>
      </c>
      <c r="B218" s="40" t="s">
        <v>84</v>
      </c>
      <c r="C218" s="41">
        <v>52530.241399999999</v>
      </c>
      <c r="D218" s="41">
        <v>1.1999999999999999E-3</v>
      </c>
      <c r="E218">
        <f t="shared" si="23"/>
        <v>25913.587842864523</v>
      </c>
      <c r="F218">
        <f t="shared" si="24"/>
        <v>25913.5</v>
      </c>
      <c r="G218">
        <f t="shared" si="22"/>
        <v>6.3050429998838808E-2</v>
      </c>
      <c r="J218">
        <f>+C218-(C$7+F218*C$8)</f>
        <v>6.3050429998838808E-2</v>
      </c>
      <c r="Q218" s="2">
        <f t="shared" si="25"/>
        <v>37511.741399999999</v>
      </c>
      <c r="R218" s="2"/>
      <c r="S218" s="2"/>
      <c r="T218" s="2"/>
    </row>
    <row r="219" spans="1:21" ht="12.75" customHeight="1">
      <c r="A219" s="15" t="s">
        <v>85</v>
      </c>
      <c r="B219" s="40" t="s">
        <v>84</v>
      </c>
      <c r="C219" s="41">
        <v>52553.210200000001</v>
      </c>
      <c r="D219" s="41">
        <v>1.2999999999999999E-3</v>
      </c>
      <c r="E219">
        <f t="shared" si="23"/>
        <v>25945.588341301464</v>
      </c>
      <c r="F219">
        <f t="shared" si="24"/>
        <v>25945.5</v>
      </c>
      <c r="G219">
        <f t="shared" si="22"/>
        <v>6.3408190006157383E-2</v>
      </c>
      <c r="J219">
        <f>+C219-(C$7+F219*C$8)</f>
        <v>6.3408190006157383E-2</v>
      </c>
      <c r="Q219" s="2">
        <f t="shared" si="25"/>
        <v>37534.710200000001</v>
      </c>
      <c r="R219" s="2"/>
      <c r="S219" s="2"/>
      <c r="T219" s="2"/>
    </row>
    <row r="220" spans="1:21" ht="12.75" customHeight="1">
      <c r="A220" s="15" t="s">
        <v>85</v>
      </c>
      <c r="B220" s="40" t="s">
        <v>86</v>
      </c>
      <c r="C220" s="41">
        <v>52577.254000000001</v>
      </c>
      <c r="D220" s="41">
        <v>9.1999999999999998E-3</v>
      </c>
      <c r="E220">
        <f t="shared" si="23"/>
        <v>25979.086546881121</v>
      </c>
      <c r="F220">
        <f t="shared" si="24"/>
        <v>25979</v>
      </c>
      <c r="G220">
        <f t="shared" si="22"/>
        <v>6.2120219998178072E-2</v>
      </c>
      <c r="J220">
        <f>+C220-(C$7+F220*C$8)</f>
        <v>6.2120219998178072E-2</v>
      </c>
      <c r="Q220" s="2">
        <f t="shared" si="25"/>
        <v>37558.754000000001</v>
      </c>
      <c r="R220" s="2"/>
      <c r="S220" s="2"/>
      <c r="T220" s="2"/>
    </row>
    <row r="221" spans="1:21" ht="12.75" customHeight="1">
      <c r="A221" s="41" t="s">
        <v>108</v>
      </c>
      <c r="B221" s="40" t="s">
        <v>84</v>
      </c>
      <c r="C221" s="41">
        <v>52885.518199999999</v>
      </c>
      <c r="D221" s="41">
        <v>2.5000000000000001E-3</v>
      </c>
      <c r="E221">
        <f t="shared" si="23"/>
        <v>26408.565146122855</v>
      </c>
      <c r="F221">
        <f t="shared" si="24"/>
        <v>26408.5</v>
      </c>
      <c r="Q221" s="2">
        <f t="shared" si="25"/>
        <v>37867.018199999999</v>
      </c>
      <c r="R221" s="2"/>
      <c r="S221" s="2"/>
      <c r="T221" s="2"/>
      <c r="U221" s="47">
        <v>4.675952999969013E-2</v>
      </c>
    </row>
    <row r="222" spans="1:21" ht="12.75" customHeight="1">
      <c r="A222" s="18" t="s">
        <v>107</v>
      </c>
      <c r="B222" s="42" t="s">
        <v>84</v>
      </c>
      <c r="C222" s="17">
        <v>52931.907800000001</v>
      </c>
      <c r="D222" s="17">
        <v>2E-3</v>
      </c>
      <c r="E222">
        <f t="shared" si="23"/>
        <v>26473.195876604648</v>
      </c>
      <c r="F222">
        <f t="shared" si="24"/>
        <v>26473</v>
      </c>
      <c r="Q222" s="2">
        <f t="shared" si="25"/>
        <v>37913.407800000001</v>
      </c>
      <c r="R222" s="2"/>
      <c r="S222" s="2"/>
      <c r="T222" s="2"/>
      <c r="U222" s="47">
        <v>0.14059314000041923</v>
      </c>
    </row>
    <row r="223" spans="1:21" ht="12.75" customHeight="1">
      <c r="A223" s="43" t="s">
        <v>96</v>
      </c>
      <c r="B223" s="40" t="s">
        <v>84</v>
      </c>
      <c r="C223" s="41">
        <v>53198.477200000001</v>
      </c>
      <c r="D223" s="41">
        <v>2.9999999999999997E-4</v>
      </c>
      <c r="E223">
        <f t="shared" si="23"/>
        <v>26844.58461559124</v>
      </c>
      <c r="F223">
        <f t="shared" si="24"/>
        <v>26844.5</v>
      </c>
      <c r="G223">
        <f>+C223-(C$7+F223*C$8)</f>
        <v>6.0734010003216099E-2</v>
      </c>
      <c r="J223">
        <f>+C223-(C$7+F223*C$8)</f>
        <v>6.0734010003216099E-2</v>
      </c>
      <c r="Q223" s="2">
        <f t="shared" si="25"/>
        <v>38179.977200000001</v>
      </c>
      <c r="R223" s="2"/>
      <c r="S223" s="2"/>
      <c r="T223" s="2"/>
    </row>
    <row r="224" spans="1:21" ht="12.75" customHeight="1">
      <c r="A224" s="43" t="s">
        <v>96</v>
      </c>
      <c r="B224" s="40" t="s">
        <v>86</v>
      </c>
      <c r="C224" s="41">
        <v>53253.387900000002</v>
      </c>
      <c r="D224" s="41">
        <v>2.9999999999999997E-4</v>
      </c>
      <c r="E224">
        <f t="shared" si="23"/>
        <v>26921.087078476598</v>
      </c>
      <c r="F224">
        <f t="shared" si="24"/>
        <v>26921</v>
      </c>
      <c r="G224">
        <f>+C224-(C$7+F224*C$8)</f>
        <v>6.2501780004822649E-2</v>
      </c>
      <c r="J224">
        <f>+C224-(C$7+F224*C$8)</f>
        <v>6.2501780004822649E-2</v>
      </c>
      <c r="Q224" s="2">
        <f t="shared" si="25"/>
        <v>38234.887900000002</v>
      </c>
      <c r="R224" s="2"/>
      <c r="S224" s="2"/>
      <c r="T224" s="2"/>
    </row>
    <row r="225" spans="1:21" ht="12.75" customHeight="1">
      <c r="A225" s="18" t="s">
        <v>111</v>
      </c>
      <c r="B225" s="44" t="s">
        <v>86</v>
      </c>
      <c r="C225" s="18">
        <v>53266.30876</v>
      </c>
      <c r="D225" s="18">
        <v>2.0999999999999999E-3</v>
      </c>
      <c r="E225">
        <f t="shared" si="23"/>
        <v>26939.088626673882</v>
      </c>
      <c r="F225">
        <f t="shared" si="24"/>
        <v>26939</v>
      </c>
      <c r="G225">
        <f>+C225-(C$7+F225*C$8)</f>
        <v>6.3613020000047982E-2</v>
      </c>
      <c r="K225">
        <f>+C225-(C$7+F225*C$8)</f>
        <v>6.3613020000047982E-2</v>
      </c>
      <c r="Q225" s="2">
        <f t="shared" si="25"/>
        <v>38247.80876</v>
      </c>
      <c r="R225" s="2"/>
      <c r="S225" s="2"/>
      <c r="T225" s="2"/>
    </row>
    <row r="226" spans="1:21" ht="12.75" customHeight="1">
      <c r="A226" s="43" t="s">
        <v>96</v>
      </c>
      <c r="B226" s="40" t="s">
        <v>86</v>
      </c>
      <c r="C226" s="41">
        <v>53271.3315</v>
      </c>
      <c r="D226" s="41">
        <v>2.9999999999999997E-4</v>
      </c>
      <c r="E226">
        <f t="shared" si="23"/>
        <v>26946.086388138094</v>
      </c>
      <c r="F226">
        <f t="shared" si="24"/>
        <v>26946</v>
      </c>
      <c r="G226">
        <f>+C226-(C$7+F226*C$8)</f>
        <v>6.2006280000787228E-2</v>
      </c>
      <c r="J226">
        <f>+C226-(C$7+F226*C$8)</f>
        <v>6.2006280000787228E-2</v>
      </c>
      <c r="Q226" s="2">
        <f t="shared" si="25"/>
        <v>38252.8315</v>
      </c>
      <c r="R226" s="2"/>
      <c r="S226" s="2"/>
      <c r="T226" s="2"/>
    </row>
    <row r="227" spans="1:21" ht="12.75" customHeight="1">
      <c r="A227" s="43" t="s">
        <v>96</v>
      </c>
      <c r="B227" s="40" t="s">
        <v>86</v>
      </c>
      <c r="C227" s="41">
        <v>53284.253199999999</v>
      </c>
      <c r="D227" s="41">
        <v>4.0000000000000002E-4</v>
      </c>
      <c r="E227">
        <f t="shared" si="23"/>
        <v>26964.089106636777</v>
      </c>
      <c r="F227">
        <f t="shared" si="24"/>
        <v>26964</v>
      </c>
      <c r="G227">
        <f>+C227-(C$7+F227*C$8)</f>
        <v>6.3957519996620249E-2</v>
      </c>
      <c r="J227">
        <f>+C227-(C$7+F227*C$8)</f>
        <v>6.3957519996620249E-2</v>
      </c>
      <c r="Q227" s="2">
        <f t="shared" si="25"/>
        <v>38265.753199999999</v>
      </c>
      <c r="R227" s="2"/>
      <c r="S227" s="2"/>
      <c r="T227" s="2"/>
    </row>
    <row r="228" spans="1:21" ht="12.75" customHeight="1">
      <c r="A228" s="18" t="s">
        <v>109</v>
      </c>
      <c r="B228" s="40" t="s">
        <v>86</v>
      </c>
      <c r="C228" s="41">
        <v>53446.434099999999</v>
      </c>
      <c r="D228" s="41">
        <v>2.0000000000000001E-4</v>
      </c>
      <c r="E228">
        <f t="shared" si="23"/>
        <v>27190.042122769573</v>
      </c>
      <c r="F228">
        <f t="shared" si="24"/>
        <v>27190</v>
      </c>
      <c r="Q228" s="2">
        <f t="shared" si="25"/>
        <v>38427.934099999999</v>
      </c>
      <c r="R228" s="2"/>
      <c r="S228" s="2"/>
      <c r="T228" s="2"/>
      <c r="U228" s="47">
        <v>3.0234199999540579E-2</v>
      </c>
    </row>
    <row r="229" spans="1:21" ht="12.75" customHeight="1">
      <c r="A229" s="45" t="s">
        <v>103</v>
      </c>
      <c r="B229" s="40" t="s">
        <v>84</v>
      </c>
      <c r="C229" s="41">
        <v>53590.3825</v>
      </c>
      <c r="D229" s="41">
        <v>1.8E-3</v>
      </c>
      <c r="E229">
        <f t="shared" si="23"/>
        <v>27390.593329153871</v>
      </c>
      <c r="F229">
        <f t="shared" si="24"/>
        <v>27390.5</v>
      </c>
      <c r="G229">
        <f t="shared" ref="G229:G235" si="26">+C229-(C$7+F229*C$8)</f>
        <v>6.6988290003791917E-2</v>
      </c>
      <c r="K229">
        <f>+C229-(C$7+F229*C$8)</f>
        <v>6.6988290003791917E-2</v>
      </c>
      <c r="Q229" s="2">
        <f t="shared" si="25"/>
        <v>38571.8825</v>
      </c>
      <c r="R229" s="2"/>
      <c r="S229" s="2"/>
      <c r="T229" s="2"/>
    </row>
    <row r="230" spans="1:21" ht="12.75" customHeight="1">
      <c r="A230" s="45" t="s">
        <v>105</v>
      </c>
      <c r="B230" s="40" t="s">
        <v>84</v>
      </c>
      <c r="C230" s="41">
        <v>53590.3825</v>
      </c>
      <c r="D230" s="41">
        <v>1.8E-3</v>
      </c>
      <c r="E230">
        <f t="shared" si="23"/>
        <v>27390.593329153871</v>
      </c>
      <c r="F230">
        <f t="shared" si="24"/>
        <v>27390.5</v>
      </c>
      <c r="G230">
        <f t="shared" si="26"/>
        <v>6.6988290003791917E-2</v>
      </c>
      <c r="J230">
        <f>+C230-(C$7+F230*C$8)</f>
        <v>6.6988290003791917E-2</v>
      </c>
      <c r="Q230" s="2">
        <f t="shared" si="25"/>
        <v>38571.8825</v>
      </c>
      <c r="R230" s="2"/>
      <c r="S230" s="2"/>
      <c r="T230" s="2"/>
    </row>
    <row r="231" spans="1:21" ht="12.75" customHeight="1">
      <c r="A231" s="18" t="s">
        <v>111</v>
      </c>
      <c r="B231" s="44" t="s">
        <v>86</v>
      </c>
      <c r="C231" s="18">
        <v>53622.32286</v>
      </c>
      <c r="D231" s="18">
        <v>2.2000000000000001E-3</v>
      </c>
      <c r="E231">
        <f t="shared" si="23"/>
        <v>27435.093148049731</v>
      </c>
      <c r="F231">
        <f t="shared" si="24"/>
        <v>27435</v>
      </c>
      <c r="G231">
        <f t="shared" si="26"/>
        <v>6.6858300000603776E-2</v>
      </c>
      <c r="K231">
        <f>+C231-(C$7+F231*C$8)</f>
        <v>6.6858300000603776E-2</v>
      </c>
      <c r="O231">
        <f t="shared" ref="O231:O258" ca="1" si="27">+C$11+C$12*F231</f>
        <v>6.2251158092578709E-2</v>
      </c>
      <c r="Q231" s="2">
        <f t="shared" si="25"/>
        <v>38603.82286</v>
      </c>
      <c r="R231" s="2"/>
      <c r="S231" s="2"/>
      <c r="T231" s="2"/>
    </row>
    <row r="232" spans="1:21" ht="12.75" customHeight="1">
      <c r="A232" s="16" t="s">
        <v>104</v>
      </c>
      <c r="B232" s="42" t="s">
        <v>86</v>
      </c>
      <c r="C232" s="17">
        <v>53650.311399999999</v>
      </c>
      <c r="D232" s="17">
        <v>1E-4</v>
      </c>
      <c r="E232">
        <f t="shared" si="23"/>
        <v>27474.087228303037</v>
      </c>
      <c r="F232">
        <f t="shared" si="24"/>
        <v>27474</v>
      </c>
      <c r="G232">
        <f t="shared" si="26"/>
        <v>6.2609320004412439E-2</v>
      </c>
      <c r="K232">
        <f>+C232-(C$7+F232*C$8)</f>
        <v>6.2609320004412439E-2</v>
      </c>
      <c r="O232">
        <f t="shared" ca="1" si="27"/>
        <v>6.2283125574299797E-2</v>
      </c>
      <c r="Q232" s="2">
        <f t="shared" si="25"/>
        <v>38631.811399999999</v>
      </c>
      <c r="R232" s="2"/>
      <c r="S232" s="2"/>
      <c r="T232" s="2"/>
    </row>
    <row r="233" spans="1:21" ht="12.75" customHeight="1">
      <c r="A233" s="18" t="s">
        <v>111</v>
      </c>
      <c r="B233" s="44" t="s">
        <v>86</v>
      </c>
      <c r="C233" s="18">
        <v>53927.368130000003</v>
      </c>
      <c r="D233" s="18">
        <v>1.8E-3</v>
      </c>
      <c r="E233" s="15">
        <f t="shared" si="23"/>
        <v>27860.087082684109</v>
      </c>
      <c r="F233">
        <f t="shared" si="24"/>
        <v>27860</v>
      </c>
      <c r="G233">
        <f t="shared" si="26"/>
        <v>6.2504800007445738E-2</v>
      </c>
      <c r="K233">
        <f>+C233-(C$7+F233*C$8)</f>
        <v>6.2504800007445738E-2</v>
      </c>
      <c r="O233">
        <f t="shared" ca="1" si="27"/>
        <v>6.2599521675436726E-2</v>
      </c>
      <c r="Q233" s="2">
        <f t="shared" si="25"/>
        <v>38908.868130000003</v>
      </c>
      <c r="R233" s="2"/>
      <c r="S233" s="2"/>
      <c r="T233" s="2"/>
    </row>
    <row r="234" spans="1:21" ht="12.75" customHeight="1">
      <c r="A234" s="66" t="s">
        <v>843</v>
      </c>
      <c r="B234" s="68" t="s">
        <v>84</v>
      </c>
      <c r="C234" s="67">
        <v>53957.157700000003</v>
      </c>
      <c r="D234" s="66" t="s">
        <v>118</v>
      </c>
      <c r="E234">
        <f t="shared" si="23"/>
        <v>27901.590386653934</v>
      </c>
      <c r="F234">
        <f t="shared" si="24"/>
        <v>27901.5</v>
      </c>
      <c r="G234">
        <f t="shared" si="26"/>
        <v>6.4876270007516723E-2</v>
      </c>
      <c r="K234">
        <f>+G234</f>
        <v>6.4876270007516723E-2</v>
      </c>
      <c r="O234">
        <f t="shared" ca="1" si="27"/>
        <v>6.2633538354704033E-2</v>
      </c>
      <c r="Q234" s="2">
        <f t="shared" si="25"/>
        <v>38938.657700000003</v>
      </c>
      <c r="R234" s="2"/>
      <c r="S234" s="2"/>
      <c r="T234" s="2"/>
    </row>
    <row r="235" spans="1:21" ht="12.75" customHeight="1">
      <c r="A235" s="18" t="s">
        <v>111</v>
      </c>
      <c r="B235" s="44" t="s">
        <v>86</v>
      </c>
      <c r="C235" s="18">
        <v>54001.30025</v>
      </c>
      <c r="D235" s="18">
        <v>2.5000000000000001E-3</v>
      </c>
      <c r="E235" s="15">
        <f t="shared" si="23"/>
        <v>27963.090491242649</v>
      </c>
      <c r="F235">
        <f t="shared" si="24"/>
        <v>27963</v>
      </c>
      <c r="G235">
        <f t="shared" si="26"/>
        <v>6.4951339998515323E-2</v>
      </c>
      <c r="K235">
        <f>+C235-(C$7+F235*C$8)</f>
        <v>6.4951339998515323E-2</v>
      </c>
      <c r="O235">
        <f t="shared" ca="1" si="27"/>
        <v>6.2683948614341137E-2</v>
      </c>
      <c r="Q235" s="2">
        <f t="shared" si="25"/>
        <v>38982.80025</v>
      </c>
      <c r="R235" s="2"/>
      <c r="S235" s="2"/>
      <c r="T235" s="2"/>
    </row>
    <row r="236" spans="1:21" ht="12.75" customHeight="1">
      <c r="A236" s="18" t="s">
        <v>111</v>
      </c>
      <c r="B236" s="44" t="s">
        <v>86</v>
      </c>
      <c r="C236" s="18">
        <v>54004.355739999999</v>
      </c>
      <c r="D236" s="18" t="s">
        <v>112</v>
      </c>
      <c r="E236" s="15">
        <f t="shared" si="23"/>
        <v>27967.347448635679</v>
      </c>
      <c r="F236">
        <f t="shared" si="24"/>
        <v>27967.5</v>
      </c>
      <c r="K236">
        <f>+C236-(C$7+F236*C$8)</f>
        <v>-0.10949585000344086</v>
      </c>
      <c r="O236">
        <f t="shared" ca="1" si="27"/>
        <v>6.2687637169924343E-2</v>
      </c>
      <c r="Q236" s="2">
        <f t="shared" si="25"/>
        <v>38985.855739999999</v>
      </c>
      <c r="R236" s="2"/>
      <c r="S236" s="2"/>
      <c r="T236" s="2"/>
      <c r="U236" s="47">
        <v>-0.10949585000344086</v>
      </c>
    </row>
    <row r="237" spans="1:21" ht="12.75" customHeight="1">
      <c r="A237" s="45" t="s">
        <v>147</v>
      </c>
      <c r="B237" s="44" t="s">
        <v>86</v>
      </c>
      <c r="C237" s="18">
        <v>54023.549599999998</v>
      </c>
      <c r="D237" s="18">
        <v>1E-4</v>
      </c>
      <c r="E237" s="15">
        <f t="shared" si="23"/>
        <v>27994.088640466718</v>
      </c>
      <c r="F237">
        <f t="shared" si="24"/>
        <v>27994</v>
      </c>
      <c r="G237">
        <f t="shared" ref="G237:G251" si="28">+C237-(C$7+F237*C$8)</f>
        <v>6.362292000267189E-2</v>
      </c>
      <c r="K237">
        <f>+C237-(C$7+F237*C$8)</f>
        <v>6.362292000267189E-2</v>
      </c>
      <c r="O237">
        <f t="shared" ca="1" si="27"/>
        <v>6.2709358663914305E-2</v>
      </c>
      <c r="Q237" s="2">
        <f t="shared" si="25"/>
        <v>39005.049599999998</v>
      </c>
      <c r="R237" s="2"/>
      <c r="S237" s="2"/>
      <c r="T237" s="2"/>
    </row>
    <row r="238" spans="1:21" ht="12.75" customHeight="1">
      <c r="A238" s="18" t="s">
        <v>110</v>
      </c>
      <c r="B238" s="44" t="s">
        <v>86</v>
      </c>
      <c r="C238" s="18">
        <v>54634.3658</v>
      </c>
      <c r="D238" s="18">
        <v>4.0000000000000002E-4</v>
      </c>
      <c r="E238" s="15">
        <f t="shared" si="23"/>
        <v>28845.087510819365</v>
      </c>
      <c r="F238">
        <f t="shared" si="24"/>
        <v>28845</v>
      </c>
      <c r="G238">
        <f t="shared" si="28"/>
        <v>6.2812100004521199E-2</v>
      </c>
      <c r="J238">
        <f t="shared" ref="J238:J246" si="29">+C238-(C$7+F238*C$8)</f>
        <v>6.2812100004521199E-2</v>
      </c>
      <c r="O238">
        <f t="shared" ca="1" si="27"/>
        <v>6.3406905508648845E-2</v>
      </c>
      <c r="Q238" s="2">
        <f t="shared" si="25"/>
        <v>39615.8658</v>
      </c>
      <c r="R238" s="2"/>
      <c r="S238" s="2"/>
      <c r="T238" s="2"/>
    </row>
    <row r="239" spans="1:21" ht="12.75" customHeight="1">
      <c r="A239" s="18" t="s">
        <v>110</v>
      </c>
      <c r="B239" s="44" t="s">
        <v>84</v>
      </c>
      <c r="C239" s="18">
        <v>54640.4689</v>
      </c>
      <c r="D239" s="18">
        <v>4.0000000000000002E-4</v>
      </c>
      <c r="E239" s="15">
        <f t="shared" si="23"/>
        <v>28853.590447063772</v>
      </c>
      <c r="F239">
        <f t="shared" si="24"/>
        <v>28853.5</v>
      </c>
      <c r="G239">
        <f t="shared" si="28"/>
        <v>6.4919630000076722E-2</v>
      </c>
      <c r="J239">
        <f t="shared" si="29"/>
        <v>6.4919630000076722E-2</v>
      </c>
      <c r="O239">
        <f t="shared" ca="1" si="27"/>
        <v>6.3413872780305997E-2</v>
      </c>
      <c r="Q239" s="2">
        <f t="shared" si="25"/>
        <v>39621.9689</v>
      </c>
      <c r="R239" s="2"/>
      <c r="S239" s="2"/>
      <c r="T239" s="2"/>
    </row>
    <row r="240" spans="1:21" ht="12.75" customHeight="1">
      <c r="A240" s="18" t="s">
        <v>110</v>
      </c>
      <c r="B240" s="44" t="s">
        <v>84</v>
      </c>
      <c r="C240" s="18">
        <v>54653.390299999999</v>
      </c>
      <c r="D240" s="18">
        <v>5.0000000000000001E-4</v>
      </c>
      <c r="E240" s="15">
        <f t="shared" si="23"/>
        <v>28871.592747597671</v>
      </c>
      <c r="F240">
        <f t="shared" si="24"/>
        <v>28871.5</v>
      </c>
      <c r="G240">
        <f t="shared" si="28"/>
        <v>6.6570869996212423E-2</v>
      </c>
      <c r="J240">
        <f t="shared" si="29"/>
        <v>6.6570869996212423E-2</v>
      </c>
      <c r="O240">
        <f t="shared" ca="1" si="27"/>
        <v>6.3428627002638821E-2</v>
      </c>
      <c r="Q240" s="2">
        <f t="shared" si="25"/>
        <v>39634.890299999999</v>
      </c>
      <c r="R240" s="2"/>
      <c r="S240" s="2"/>
      <c r="T240" s="2"/>
    </row>
    <row r="241" spans="1:21" ht="12.75" customHeight="1">
      <c r="A241" s="18" t="s">
        <v>110</v>
      </c>
      <c r="B241" s="44" t="s">
        <v>86</v>
      </c>
      <c r="C241" s="18">
        <v>54667.384299999998</v>
      </c>
      <c r="D241" s="18">
        <v>2.9999999999999997E-4</v>
      </c>
      <c r="E241" s="15">
        <f t="shared" ref="E241:E258" si="30">+(C241-C$7)/C$8</f>
        <v>28891.089411556015</v>
      </c>
      <c r="F241">
        <f t="shared" ref="F241:F258" si="31">ROUND(2*E241,0)/2</f>
        <v>28891</v>
      </c>
      <c r="G241">
        <f t="shared" si="28"/>
        <v>6.4176380001299549E-2</v>
      </c>
      <c r="J241">
        <f t="shared" si="29"/>
        <v>6.4176380001299549E-2</v>
      </c>
      <c r="O241">
        <f t="shared" ca="1" si="27"/>
        <v>6.3444610743499358E-2</v>
      </c>
      <c r="Q241" s="2">
        <f t="shared" ref="Q241:Q258" si="32">+C241-15018.5</f>
        <v>39648.884299999998</v>
      </c>
      <c r="R241" s="2"/>
      <c r="S241" s="2"/>
      <c r="T241" s="2"/>
    </row>
    <row r="242" spans="1:21" ht="12.75" customHeight="1">
      <c r="A242" s="18" t="s">
        <v>110</v>
      </c>
      <c r="B242" s="44" t="s">
        <v>86</v>
      </c>
      <c r="C242" s="18">
        <v>54677.432200000003</v>
      </c>
      <c r="D242" s="18">
        <v>2.9999999999999997E-4</v>
      </c>
      <c r="E242" s="15">
        <f t="shared" si="30"/>
        <v>28905.088306067035</v>
      </c>
      <c r="F242">
        <f t="shared" si="31"/>
        <v>28905</v>
      </c>
      <c r="G242">
        <f t="shared" si="28"/>
        <v>6.3382900007127319E-2</v>
      </c>
      <c r="J242">
        <f t="shared" si="29"/>
        <v>6.3382900007127319E-2</v>
      </c>
      <c r="O242">
        <f t="shared" ca="1" si="27"/>
        <v>6.3456086249758209E-2</v>
      </c>
      <c r="Q242" s="2">
        <f t="shared" si="32"/>
        <v>39658.932200000003</v>
      </c>
      <c r="R242" s="2"/>
      <c r="S242" s="2"/>
      <c r="T242" s="2"/>
    </row>
    <row r="243" spans="1:21" ht="12.75" customHeight="1">
      <c r="A243" s="18" t="s">
        <v>110</v>
      </c>
      <c r="B243" s="44" t="s">
        <v>86</v>
      </c>
      <c r="C243" s="18">
        <v>54692.506000000001</v>
      </c>
      <c r="D243" s="18">
        <v>2.9999999999999997E-4</v>
      </c>
      <c r="E243" s="15">
        <f t="shared" si="30"/>
        <v>28926.089364604642</v>
      </c>
      <c r="F243">
        <f t="shared" si="31"/>
        <v>28926</v>
      </c>
      <c r="G243">
        <f t="shared" si="28"/>
        <v>6.4142680006625596E-2</v>
      </c>
      <c r="J243">
        <f t="shared" si="29"/>
        <v>6.4142680006625596E-2</v>
      </c>
      <c r="O243">
        <f t="shared" ca="1" si="27"/>
        <v>6.3473299509146486E-2</v>
      </c>
      <c r="Q243" s="2">
        <f t="shared" si="32"/>
        <v>39674.006000000001</v>
      </c>
      <c r="R243" s="2"/>
      <c r="S243" s="2"/>
      <c r="T243" s="2"/>
    </row>
    <row r="244" spans="1:21" ht="12.75" customHeight="1">
      <c r="A244" s="18" t="s">
        <v>110</v>
      </c>
      <c r="B244" s="44" t="s">
        <v>86</v>
      </c>
      <c r="C244" s="18">
        <v>54700.400300000001</v>
      </c>
      <c r="D244" s="18">
        <v>4.0000000000000002E-4</v>
      </c>
      <c r="E244" s="15">
        <f t="shared" si="30"/>
        <v>28937.087829252807</v>
      </c>
      <c r="F244">
        <f t="shared" si="31"/>
        <v>28937</v>
      </c>
      <c r="G244">
        <f t="shared" si="28"/>
        <v>6.304066000302555E-2</v>
      </c>
      <c r="J244">
        <f t="shared" si="29"/>
        <v>6.304066000302555E-2</v>
      </c>
      <c r="O244">
        <f t="shared" ca="1" si="27"/>
        <v>6.3482315978349871E-2</v>
      </c>
      <c r="Q244" s="2">
        <f t="shared" si="32"/>
        <v>39681.900300000001</v>
      </c>
      <c r="R244" s="2"/>
      <c r="S244" s="2"/>
      <c r="T244" s="2"/>
    </row>
    <row r="245" spans="1:21" ht="12.75" customHeight="1">
      <c r="A245" s="18" t="s">
        <v>110</v>
      </c>
      <c r="B245" s="44" t="s">
        <v>86</v>
      </c>
      <c r="C245" s="18">
        <v>54705.4257</v>
      </c>
      <c r="D245" s="18">
        <v>2.9999999999999997E-4</v>
      </c>
      <c r="E245" s="15">
        <f t="shared" si="30"/>
        <v>28944.089296671431</v>
      </c>
      <c r="F245">
        <f t="shared" si="31"/>
        <v>28944</v>
      </c>
      <c r="G245">
        <f t="shared" si="28"/>
        <v>6.4093920002051163E-2</v>
      </c>
      <c r="J245">
        <f t="shared" si="29"/>
        <v>6.4093920002051163E-2</v>
      </c>
      <c r="O245">
        <f t="shared" ca="1" si="27"/>
        <v>6.3488053731479296E-2</v>
      </c>
      <c r="Q245" s="2">
        <f t="shared" si="32"/>
        <v>39686.9257</v>
      </c>
      <c r="R245" s="2"/>
      <c r="S245" s="2"/>
      <c r="T245" s="2"/>
    </row>
    <row r="246" spans="1:21" ht="12.75" customHeight="1">
      <c r="A246" s="18" t="s">
        <v>110</v>
      </c>
      <c r="B246" s="44" t="s">
        <v>86</v>
      </c>
      <c r="C246" s="18">
        <v>54710.45</v>
      </c>
      <c r="D246" s="18">
        <v>2.0000000000000001E-4</v>
      </c>
      <c r="E246" s="15">
        <f t="shared" si="30"/>
        <v>28951.089231552516</v>
      </c>
      <c r="F246">
        <f t="shared" si="31"/>
        <v>28951</v>
      </c>
      <c r="G246">
        <f t="shared" si="28"/>
        <v>6.4047179999761283E-2</v>
      </c>
      <c r="J246">
        <f t="shared" si="29"/>
        <v>6.4047179999761283E-2</v>
      </c>
      <c r="O246">
        <f t="shared" ca="1" si="27"/>
        <v>6.3493791484608722E-2</v>
      </c>
      <c r="Q246" s="2">
        <f t="shared" si="32"/>
        <v>39691.949999999997</v>
      </c>
      <c r="R246" s="2"/>
      <c r="S246" s="2"/>
      <c r="T246" s="2"/>
    </row>
    <row r="247" spans="1:21" ht="12.75" customHeight="1">
      <c r="A247" s="16" t="s">
        <v>115</v>
      </c>
      <c r="B247" s="46" t="s">
        <v>86</v>
      </c>
      <c r="C247" s="16">
        <v>54715.474999999999</v>
      </c>
      <c r="D247" s="16">
        <v>1E-3</v>
      </c>
      <c r="E247" s="15">
        <f t="shared" si="30"/>
        <v>28958.090141684766</v>
      </c>
      <c r="F247">
        <f t="shared" si="31"/>
        <v>28958</v>
      </c>
      <c r="G247">
        <f t="shared" si="28"/>
        <v>6.4700440001615789E-2</v>
      </c>
      <c r="K247">
        <f>+C247-(C$7+F247*C$8)</f>
        <v>6.4700440001615789E-2</v>
      </c>
      <c r="O247">
        <f t="shared" ca="1" si="27"/>
        <v>6.3499529237738148E-2</v>
      </c>
      <c r="Q247" s="2">
        <f t="shared" si="32"/>
        <v>39696.974999999999</v>
      </c>
      <c r="R247" s="2"/>
      <c r="S247" s="2"/>
      <c r="T247" s="2"/>
    </row>
    <row r="248" spans="1:21" ht="12.75" customHeight="1">
      <c r="A248" s="16" t="s">
        <v>116</v>
      </c>
      <c r="B248" s="46" t="s">
        <v>86</v>
      </c>
      <c r="C248" s="16">
        <v>55071.483999999997</v>
      </c>
      <c r="D248" s="16">
        <v>4.0000000000000002E-4</v>
      </c>
      <c r="E248" s="15">
        <f t="shared" si="30"/>
        <v>29454.087557659284</v>
      </c>
      <c r="F248">
        <f t="shared" si="31"/>
        <v>29454</v>
      </c>
      <c r="G248">
        <f t="shared" si="28"/>
        <v>6.2845719992765225E-2</v>
      </c>
      <c r="K248">
        <f>+C248-(C$7+F248*C$8)</f>
        <v>6.2845719992765225E-2</v>
      </c>
      <c r="O248">
        <f t="shared" ca="1" si="27"/>
        <v>6.3906090030908927E-2</v>
      </c>
      <c r="Q248" s="2">
        <f t="shared" si="32"/>
        <v>40052.983999999997</v>
      </c>
      <c r="R248" s="2"/>
      <c r="S248" s="2"/>
      <c r="T248" s="2"/>
    </row>
    <row r="249" spans="1:21" ht="12.75" customHeight="1">
      <c r="A249" s="16" t="s">
        <v>117</v>
      </c>
      <c r="B249" s="46" t="s">
        <v>84</v>
      </c>
      <c r="C249" s="16">
        <v>55366.849499999997</v>
      </c>
      <c r="D249" s="16">
        <v>5.9999999999999995E-4</v>
      </c>
      <c r="E249" s="15">
        <f t="shared" si="30"/>
        <v>29865.595482369114</v>
      </c>
      <c r="F249">
        <f t="shared" si="31"/>
        <v>29865.5</v>
      </c>
      <c r="G249">
        <f t="shared" si="28"/>
        <v>6.8533789992216043E-2</v>
      </c>
      <c r="K249">
        <f>+C249-(C$7+F249*C$8)</f>
        <v>6.8533789992216043E-2</v>
      </c>
      <c r="O249">
        <f t="shared" ca="1" si="27"/>
        <v>6.4243387947017339E-2</v>
      </c>
      <c r="Q249" s="2">
        <f t="shared" si="32"/>
        <v>40348.349499999997</v>
      </c>
      <c r="R249" s="2"/>
      <c r="S249" s="2"/>
      <c r="T249" s="2"/>
    </row>
    <row r="250" spans="1:21" ht="12.75" customHeight="1">
      <c r="A250" s="45" t="s">
        <v>145</v>
      </c>
      <c r="B250" s="44" t="s">
        <v>84</v>
      </c>
      <c r="C250" s="18">
        <v>55833.392899999999</v>
      </c>
      <c r="D250" s="18">
        <v>1.4E-3</v>
      </c>
      <c r="E250" s="15">
        <f t="shared" si="30"/>
        <v>30515.591187084352</v>
      </c>
      <c r="F250">
        <f t="shared" si="31"/>
        <v>30515.5</v>
      </c>
      <c r="G250">
        <f t="shared" si="28"/>
        <v>6.5450789996248204E-2</v>
      </c>
      <c r="J250">
        <f>+C250-(C$7+F250*C$8)</f>
        <v>6.5450789996248204E-2</v>
      </c>
      <c r="O250">
        <f t="shared" ca="1" si="27"/>
        <v>6.4776179309035481E-2</v>
      </c>
      <c r="Q250" s="2">
        <f t="shared" si="32"/>
        <v>40814.892899999999</v>
      </c>
      <c r="R250" s="2"/>
      <c r="S250" s="2"/>
      <c r="T250" s="2"/>
    </row>
    <row r="251" spans="1:21" ht="12.75" customHeight="1">
      <c r="A251" s="45" t="s">
        <v>148</v>
      </c>
      <c r="B251" s="44" t="s">
        <v>86</v>
      </c>
      <c r="C251" s="18">
        <v>55837.33973</v>
      </c>
      <c r="D251" s="18">
        <v>2.3E-3</v>
      </c>
      <c r="E251" s="15">
        <f t="shared" si="30"/>
        <v>30521.089973579332</v>
      </c>
      <c r="F251">
        <f t="shared" si="31"/>
        <v>30521</v>
      </c>
      <c r="G251">
        <f t="shared" si="28"/>
        <v>6.4579780002532061E-2</v>
      </c>
      <c r="K251">
        <f>+C251-(C$7+F251*C$8)</f>
        <v>6.4579780002532061E-2</v>
      </c>
      <c r="O251">
        <f t="shared" ca="1" si="27"/>
        <v>6.478068754363718E-2</v>
      </c>
      <c r="Q251" s="2">
        <f t="shared" si="32"/>
        <v>40818.83973</v>
      </c>
      <c r="R251" s="2"/>
      <c r="S251" s="2"/>
      <c r="T251" s="2"/>
    </row>
    <row r="252" spans="1:21" ht="12.75" customHeight="1">
      <c r="A252" s="45" t="s">
        <v>145</v>
      </c>
      <c r="B252" s="44" t="s">
        <v>84</v>
      </c>
      <c r="C252" s="18">
        <v>56013.541400000002</v>
      </c>
      <c r="D252" s="18">
        <v>3.8999999999999998E-3</v>
      </c>
      <c r="E252" s="15">
        <f t="shared" si="30"/>
        <v>30766.576950061375</v>
      </c>
      <c r="F252">
        <f t="shared" si="31"/>
        <v>30766.5</v>
      </c>
      <c r="O252">
        <f t="shared" ca="1" si="27"/>
        <v>6.4981918742676337E-2</v>
      </c>
      <c r="Q252" s="2">
        <f t="shared" si="32"/>
        <v>40995.041400000002</v>
      </c>
      <c r="R252" s="2"/>
      <c r="S252" s="2"/>
      <c r="T252" s="2"/>
      <c r="U252" s="47">
        <f>+C252-(C$7+F252*C$8)</f>
        <v>5.5231970007298514E-2</v>
      </c>
    </row>
    <row r="253" spans="1:21" ht="12.75" customHeight="1">
      <c r="A253" s="45" t="s">
        <v>149</v>
      </c>
      <c r="B253" s="44" t="s">
        <v>84</v>
      </c>
      <c r="C253" s="18">
        <v>56158.546900000001</v>
      </c>
      <c r="D253" s="18">
        <v>3.5999999999999999E-3</v>
      </c>
      <c r="E253" s="15">
        <f t="shared" si="30"/>
        <v>30968.600925022944</v>
      </c>
      <c r="F253">
        <f t="shared" si="31"/>
        <v>30968.5</v>
      </c>
      <c r="G253">
        <f t="shared" ref="G253:G258" si="33">+C253-(C$7+F253*C$8)</f>
        <v>7.2440329997334629E-2</v>
      </c>
      <c r="J253">
        <f>+C253-(C$7+F253*C$8)</f>
        <v>7.2440329997334629E-2</v>
      </c>
      <c r="O253">
        <f t="shared" ca="1" si="27"/>
        <v>6.5147493904411213E-2</v>
      </c>
      <c r="Q253" s="2">
        <f t="shared" si="32"/>
        <v>41140.046900000001</v>
      </c>
      <c r="R253" s="2"/>
      <c r="S253" s="2"/>
      <c r="T253" s="2"/>
    </row>
    <row r="254" spans="1:21" ht="12.75" customHeight="1">
      <c r="A254" s="45" t="s">
        <v>149</v>
      </c>
      <c r="B254" s="44" t="s">
        <v>86</v>
      </c>
      <c r="C254" s="18">
        <v>56188.327299999997</v>
      </c>
      <c r="D254" s="18">
        <v>1.8E-3</v>
      </c>
      <c r="E254" s="15">
        <f t="shared" si="30"/>
        <v>31010.091453202527</v>
      </c>
      <c r="F254">
        <f t="shared" si="31"/>
        <v>31010</v>
      </c>
      <c r="G254">
        <f t="shared" si="33"/>
        <v>6.5641799992590677E-2</v>
      </c>
      <c r="J254">
        <f>+C254-(C$7+F254*C$8)</f>
        <v>6.5641799992590677E-2</v>
      </c>
      <c r="O254">
        <f t="shared" ca="1" si="27"/>
        <v>6.518151058367852E-2</v>
      </c>
      <c r="Q254" s="2">
        <f t="shared" si="32"/>
        <v>41169.827299999997</v>
      </c>
      <c r="R254" s="2"/>
      <c r="S254" s="2"/>
      <c r="T254" s="2"/>
    </row>
    <row r="255" spans="1:21" ht="12.75" customHeight="1">
      <c r="A255" s="49" t="s">
        <v>151</v>
      </c>
      <c r="B255" s="40" t="s">
        <v>86</v>
      </c>
      <c r="C255" s="18">
        <v>56494.453800000003</v>
      </c>
      <c r="D255" s="41">
        <v>5.4000000000000003E-3</v>
      </c>
      <c r="E255" s="15">
        <f t="shared" si="30"/>
        <v>31436.59177471498</v>
      </c>
      <c r="F255">
        <f t="shared" si="31"/>
        <v>31436.5</v>
      </c>
      <c r="G255">
        <f t="shared" si="33"/>
        <v>6.5872570005012676E-2</v>
      </c>
      <c r="J255">
        <f>+C255-(C$7+F255*C$8)</f>
        <v>6.5872570005012676E-2</v>
      </c>
      <c r="O255">
        <f t="shared" ca="1" si="27"/>
        <v>6.5531103685064276E-2</v>
      </c>
      <c r="Q255" s="2">
        <f t="shared" si="32"/>
        <v>41475.953800000003</v>
      </c>
      <c r="R255" s="2"/>
      <c r="S255" s="2"/>
      <c r="T255" s="2"/>
    </row>
    <row r="256" spans="1:21" ht="12.75" customHeight="1">
      <c r="A256" s="41" t="s">
        <v>152</v>
      </c>
      <c r="B256" s="40" t="s">
        <v>86</v>
      </c>
      <c r="C256" s="41">
        <v>56821.393300000003</v>
      </c>
      <c r="D256" s="41">
        <v>1.1000000000000001E-3</v>
      </c>
      <c r="E256" s="15">
        <f t="shared" si="30"/>
        <v>31892.089099726429</v>
      </c>
      <c r="F256">
        <f t="shared" si="31"/>
        <v>31892</v>
      </c>
      <c r="G256">
        <f t="shared" si="33"/>
        <v>6.3952560005418491E-2</v>
      </c>
      <c r="J256">
        <f>+C256-(C$7+F256*C$8)</f>
        <v>6.3952560005418491E-2</v>
      </c>
      <c r="O256">
        <f t="shared" ca="1" si="27"/>
        <v>6.5904467477986228E-2</v>
      </c>
      <c r="Q256" s="2">
        <f t="shared" si="32"/>
        <v>41802.893300000003</v>
      </c>
      <c r="R256" s="2"/>
      <c r="S256" s="2"/>
      <c r="T256" s="2"/>
    </row>
    <row r="257" spans="1:21" ht="12.75" customHeight="1">
      <c r="A257" s="41" t="s">
        <v>152</v>
      </c>
      <c r="B257" s="40" t="s">
        <v>86</v>
      </c>
      <c r="C257" s="41">
        <v>56822.472399999999</v>
      </c>
      <c r="D257" s="41">
        <v>7.4999999999999997E-3</v>
      </c>
      <c r="E257" s="15">
        <f t="shared" si="30"/>
        <v>31893.592519054524</v>
      </c>
      <c r="F257">
        <f t="shared" si="31"/>
        <v>31893.5</v>
      </c>
      <c r="G257">
        <f t="shared" si="33"/>
        <v>6.6406829995685257E-2</v>
      </c>
      <c r="J257">
        <f>+C257-(C$7+F257*C$8)</f>
        <v>6.6406829995685257E-2</v>
      </c>
      <c r="O257">
        <f t="shared" ca="1" si="27"/>
        <v>6.5905696996513954E-2</v>
      </c>
      <c r="Q257" s="2">
        <f t="shared" si="32"/>
        <v>41803.972399999999</v>
      </c>
      <c r="R257" s="2"/>
      <c r="S257" s="2"/>
      <c r="T257" s="2"/>
    </row>
    <row r="258" spans="1:21" ht="12.75" customHeight="1">
      <c r="A258" s="18" t="s">
        <v>153</v>
      </c>
      <c r="B258" s="44" t="s">
        <v>86</v>
      </c>
      <c r="C258" s="63">
        <v>56854.411760000003</v>
      </c>
      <c r="D258" s="18">
        <v>2.0000000000000001E-4</v>
      </c>
      <c r="E258" s="15">
        <f t="shared" si="30"/>
        <v>31938.090944734442</v>
      </c>
      <c r="F258">
        <f t="shared" si="31"/>
        <v>31938</v>
      </c>
      <c r="G258">
        <f t="shared" si="33"/>
        <v>6.5276840003207326E-2</v>
      </c>
      <c r="K258">
        <f>+C258-(C$7+F258*C$8)</f>
        <v>6.5276840003207326E-2</v>
      </c>
      <c r="O258">
        <f t="shared" ca="1" si="27"/>
        <v>6.5942172712836741E-2</v>
      </c>
      <c r="Q258" s="2">
        <f t="shared" si="32"/>
        <v>41835.911760000003</v>
      </c>
      <c r="R258" s="2"/>
      <c r="S258" s="2"/>
      <c r="T258" s="2"/>
    </row>
    <row r="259" spans="1:21" ht="12.75" customHeight="1">
      <c r="A259" s="70" t="s">
        <v>945</v>
      </c>
      <c r="B259" s="71" t="s">
        <v>86</v>
      </c>
      <c r="C259" s="72">
        <v>56950.591999999997</v>
      </c>
      <c r="D259" s="72">
        <v>2.9999999999999997E-4</v>
      </c>
      <c r="E259">
        <f t="shared" ref="E259:E272" si="34">+(C259-C$7)/C$8</f>
        <v>32072.090788861435</v>
      </c>
      <c r="F259">
        <f t="shared" ref="F259:F272" si="35">ROUND(2*E259,0)/2</f>
        <v>32072</v>
      </c>
      <c r="G259">
        <f t="shared" ref="G259:G272" si="36">+C259-(C$7+F259*C$8)</f>
        <v>6.5164959996764082E-2</v>
      </c>
      <c r="K259">
        <f>+G259</f>
        <v>6.5164959996764082E-2</v>
      </c>
      <c r="O259">
        <f t="shared" ref="O259:O272" ca="1" si="37">+C$11+C$12*F259</f>
        <v>6.6052009701314335E-2</v>
      </c>
      <c r="Q259" s="2">
        <f t="shared" ref="Q259:Q272" si="38">+C259-15018.5</f>
        <v>41932.091999999997</v>
      </c>
    </row>
    <row r="260" spans="1:21" ht="12.75" customHeight="1">
      <c r="A260" s="64" t="s">
        <v>163</v>
      </c>
      <c r="B260" s="65"/>
      <c r="C260" s="64">
        <v>57178.483500000002</v>
      </c>
      <c r="D260" s="64">
        <v>8.3999999999999995E-3</v>
      </c>
      <c r="E260">
        <f t="shared" si="34"/>
        <v>32389.592860782537</v>
      </c>
      <c r="F260">
        <f t="shared" si="35"/>
        <v>32389.5</v>
      </c>
      <c r="G260">
        <f t="shared" si="36"/>
        <v>6.6652110006543808E-2</v>
      </c>
      <c r="J260">
        <f>+G260</f>
        <v>6.6652110006543808E-2</v>
      </c>
      <c r="O260">
        <f t="shared" ca="1" si="37"/>
        <v>6.6312257789684734E-2</v>
      </c>
      <c r="Q260" s="2">
        <f t="shared" si="38"/>
        <v>42159.983500000002</v>
      </c>
      <c r="R260" s="2"/>
      <c r="S260" s="2"/>
      <c r="T260" s="2"/>
    </row>
    <row r="261" spans="1:21">
      <c r="A261" s="74" t="s">
        <v>2</v>
      </c>
      <c r="B261" s="75" t="s">
        <v>86</v>
      </c>
      <c r="C261" s="76">
        <v>57634.62184</v>
      </c>
      <c r="D261" s="76">
        <v>2.0000000000000001E-4</v>
      </c>
      <c r="E261">
        <f t="shared" si="34"/>
        <v>33025.092069979233</v>
      </c>
      <c r="F261">
        <f t="shared" si="35"/>
        <v>33025</v>
      </c>
      <c r="G261">
        <f t="shared" si="36"/>
        <v>6.6084500002034474E-2</v>
      </c>
      <c r="K261">
        <f>+G261</f>
        <v>6.6084500002034474E-2</v>
      </c>
      <c r="O261">
        <f t="shared" ca="1" si="37"/>
        <v>6.6833163805934778E-2</v>
      </c>
      <c r="Q261" s="2">
        <f t="shared" si="38"/>
        <v>42616.12184</v>
      </c>
    </row>
    <row r="262" spans="1:21">
      <c r="A262" s="77" t="s">
        <v>946</v>
      </c>
      <c r="B262" s="78" t="s">
        <v>86</v>
      </c>
      <c r="C262" s="79">
        <v>57634.622499999998</v>
      </c>
      <c r="D262" s="79">
        <v>1E-4</v>
      </c>
      <c r="E262">
        <f t="shared" si="34"/>
        <v>33025.092989501754</v>
      </c>
      <c r="F262">
        <f t="shared" si="35"/>
        <v>33025</v>
      </c>
      <c r="G262">
        <f t="shared" si="36"/>
        <v>6.6744499999913387E-2</v>
      </c>
      <c r="K262">
        <f>+G262</f>
        <v>6.6744499999913387E-2</v>
      </c>
      <c r="O262">
        <f t="shared" ca="1" si="37"/>
        <v>6.6833163805934778E-2</v>
      </c>
      <c r="Q262" s="2">
        <f t="shared" si="38"/>
        <v>42616.122499999998</v>
      </c>
    </row>
    <row r="263" spans="1:21" ht="12.75" customHeight="1">
      <c r="A263" s="76" t="s">
        <v>0</v>
      </c>
      <c r="B263" s="84" t="s">
        <v>86</v>
      </c>
      <c r="C263" s="84">
        <v>57909.523000000001</v>
      </c>
      <c r="D263" s="84">
        <v>1E-3</v>
      </c>
      <c r="E263">
        <f t="shared" si="34"/>
        <v>33408.088749862036</v>
      </c>
      <c r="F263">
        <f t="shared" si="35"/>
        <v>33408</v>
      </c>
      <c r="G263">
        <f t="shared" si="36"/>
        <v>6.3701439998112619E-2</v>
      </c>
      <c r="K263">
        <f>+G263</f>
        <v>6.3701439998112619E-2</v>
      </c>
      <c r="O263">
        <f t="shared" ca="1" si="37"/>
        <v>6.7147100870016241E-2</v>
      </c>
      <c r="Q263" s="2">
        <f t="shared" si="38"/>
        <v>42891.023000000001</v>
      </c>
    </row>
    <row r="264" spans="1:21" ht="12.75" customHeight="1">
      <c r="A264" s="73" t="s">
        <v>1</v>
      </c>
      <c r="B264" s="73" t="s">
        <v>84</v>
      </c>
      <c r="C264" s="69">
        <v>57969.455000000002</v>
      </c>
      <c r="D264" s="69">
        <v>8.0000000000000002E-3</v>
      </c>
      <c r="E264">
        <f t="shared" si="34"/>
        <v>33491.586967980642</v>
      </c>
      <c r="F264">
        <f t="shared" si="35"/>
        <v>33491.5</v>
      </c>
      <c r="G264">
        <f t="shared" si="36"/>
        <v>6.2422470000456087E-2</v>
      </c>
      <c r="I264">
        <f>+G264</f>
        <v>6.2422470000456087E-2</v>
      </c>
      <c r="O264">
        <f t="shared" ca="1" si="37"/>
        <v>6.7215544068060115E-2</v>
      </c>
      <c r="Q264" s="2">
        <f t="shared" si="38"/>
        <v>42950.955000000002</v>
      </c>
    </row>
    <row r="265" spans="1:21" ht="12.75" customHeight="1">
      <c r="A265" s="73" t="s">
        <v>1</v>
      </c>
      <c r="B265" s="73" t="s">
        <v>86</v>
      </c>
      <c r="C265" s="69">
        <v>58044.466</v>
      </c>
      <c r="D265" s="69">
        <v>5.0000000000000001E-3</v>
      </c>
      <c r="E265">
        <f t="shared" si="34"/>
        <v>33596.093489359773</v>
      </c>
      <c r="F265">
        <f t="shared" si="35"/>
        <v>33596</v>
      </c>
      <c r="G265">
        <f t="shared" si="36"/>
        <v>6.7103280001902021E-2</v>
      </c>
      <c r="I265">
        <f>+G265</f>
        <v>6.7103280001902021E-2</v>
      </c>
      <c r="O265">
        <f t="shared" ca="1" si="37"/>
        <v>6.7301200525492266E-2</v>
      </c>
      <c r="Q265" s="2">
        <f t="shared" si="38"/>
        <v>43025.966</v>
      </c>
    </row>
    <row r="266" spans="1:21" ht="12.75" customHeight="1">
      <c r="A266" s="80" t="s">
        <v>941</v>
      </c>
      <c r="B266" s="81"/>
      <c r="C266" s="82">
        <v>58256.923999999999</v>
      </c>
      <c r="D266" s="21">
        <v>2.0000000000000001E-4</v>
      </c>
      <c r="E266">
        <f t="shared" si="34"/>
        <v>33892.093362967222</v>
      </c>
      <c r="F266">
        <f t="shared" si="35"/>
        <v>33892</v>
      </c>
      <c r="G266">
        <f t="shared" si="36"/>
        <v>6.7012560000875965E-2</v>
      </c>
      <c r="K266">
        <f t="shared" ref="K266:K272" si="39">+G266</f>
        <v>6.7012560000875965E-2</v>
      </c>
      <c r="O266">
        <f t="shared" ca="1" si="37"/>
        <v>6.7543825514965142E-2</v>
      </c>
      <c r="Q266" s="2">
        <f t="shared" si="38"/>
        <v>43238.423999999999</v>
      </c>
      <c r="U266"/>
    </row>
    <row r="267" spans="1:21" ht="12.75" customHeight="1">
      <c r="A267" s="80" t="s">
        <v>941</v>
      </c>
      <c r="B267" s="81"/>
      <c r="C267" s="21">
        <v>58275.945</v>
      </c>
      <c r="D267" s="21">
        <v>1E-3</v>
      </c>
      <c r="E267">
        <f t="shared" si="34"/>
        <v>33918.593723489714</v>
      </c>
      <c r="F267">
        <f t="shared" si="35"/>
        <v>33918.5</v>
      </c>
      <c r="G267">
        <f t="shared" si="36"/>
        <v>6.7271330000949092E-2</v>
      </c>
      <c r="K267">
        <f t="shared" si="39"/>
        <v>6.7271330000949092E-2</v>
      </c>
      <c r="O267">
        <f t="shared" ca="1" si="37"/>
        <v>6.7565547008955118E-2</v>
      </c>
      <c r="Q267" s="2">
        <f t="shared" si="38"/>
        <v>43257.445</v>
      </c>
      <c r="U267"/>
    </row>
    <row r="268" spans="1:21" ht="12.75" customHeight="1">
      <c r="A268" s="80" t="s">
        <v>941</v>
      </c>
      <c r="B268" s="83"/>
      <c r="C268" s="21">
        <v>58279.892800000001</v>
      </c>
      <c r="D268" s="21">
        <v>5.0000000000000001E-4</v>
      </c>
      <c r="E268">
        <f t="shared" si="34"/>
        <v>33924.093861404159</v>
      </c>
      <c r="F268">
        <f t="shared" si="35"/>
        <v>33924</v>
      </c>
      <c r="G268">
        <f t="shared" si="36"/>
        <v>6.7370320000918582E-2</v>
      </c>
      <c r="K268">
        <f t="shared" si="39"/>
        <v>6.7370320000918582E-2</v>
      </c>
      <c r="O268">
        <f t="shared" ca="1" si="37"/>
        <v>6.7570055243556804E-2</v>
      </c>
      <c r="Q268" s="2">
        <f t="shared" si="38"/>
        <v>43261.392800000001</v>
      </c>
    </row>
    <row r="269" spans="1:21" ht="12.75" customHeight="1">
      <c r="A269" s="80" t="s">
        <v>944</v>
      </c>
      <c r="B269" s="83"/>
      <c r="C269" s="21">
        <v>58289.941099999996</v>
      </c>
      <c r="D269" s="21">
        <v>2.0000000000000001E-4</v>
      </c>
      <c r="E269">
        <f t="shared" si="34"/>
        <v>33938.093313201542</v>
      </c>
      <c r="F269">
        <f t="shared" si="35"/>
        <v>33938</v>
      </c>
      <c r="G269">
        <f t="shared" si="36"/>
        <v>6.6976839996641502E-2</v>
      </c>
      <c r="K269">
        <f t="shared" si="39"/>
        <v>6.6976839996641502E-2</v>
      </c>
      <c r="O269">
        <f t="shared" ca="1" si="37"/>
        <v>6.7581530749815655E-2</v>
      </c>
      <c r="Q269" s="2">
        <f t="shared" si="38"/>
        <v>43271.441099999996</v>
      </c>
    </row>
    <row r="270" spans="1:21" ht="12.75" customHeight="1">
      <c r="A270" s="80" t="s">
        <v>943</v>
      </c>
      <c r="B270" s="83"/>
      <c r="C270" s="21">
        <v>58289.941200000001</v>
      </c>
      <c r="D270" s="21">
        <v>2.0000000000000001E-4</v>
      </c>
      <c r="E270">
        <f t="shared" si="34"/>
        <v>33938.093452523142</v>
      </c>
      <c r="F270">
        <f t="shared" si="35"/>
        <v>33938</v>
      </c>
      <c r="G270">
        <f t="shared" si="36"/>
        <v>6.7076840001391247E-2</v>
      </c>
      <c r="K270">
        <f t="shared" si="39"/>
        <v>6.7076840001391247E-2</v>
      </c>
      <c r="O270">
        <f t="shared" ca="1" si="37"/>
        <v>6.7581530749815655E-2</v>
      </c>
      <c r="Q270" s="2">
        <f t="shared" si="38"/>
        <v>43271.441200000001</v>
      </c>
    </row>
    <row r="271" spans="1:21" ht="12.75" customHeight="1">
      <c r="A271" s="80" t="s">
        <v>942</v>
      </c>
      <c r="B271" s="83"/>
      <c r="C271" s="21">
        <v>58289.941800000001</v>
      </c>
      <c r="D271" s="21">
        <v>5.0000000000000001E-4</v>
      </c>
      <c r="E271">
        <f t="shared" si="34"/>
        <v>33938.09428845271</v>
      </c>
      <c r="F271">
        <f t="shared" si="35"/>
        <v>33938</v>
      </c>
      <c r="G271">
        <f t="shared" si="36"/>
        <v>6.7676840000785887E-2</v>
      </c>
      <c r="K271">
        <f t="shared" si="39"/>
        <v>6.7676840000785887E-2</v>
      </c>
      <c r="O271">
        <f t="shared" ca="1" si="37"/>
        <v>6.7581530749815655E-2</v>
      </c>
      <c r="Q271" s="2">
        <f t="shared" si="38"/>
        <v>43271.441800000001</v>
      </c>
    </row>
    <row r="272" spans="1:21" ht="12.75" customHeight="1">
      <c r="A272" s="85" t="s">
        <v>947</v>
      </c>
      <c r="B272" s="86" t="s">
        <v>84</v>
      </c>
      <c r="C272" s="87">
        <v>58292.453309999997</v>
      </c>
      <c r="D272" s="87">
        <v>2.2000000000000001E-4</v>
      </c>
      <c r="E272">
        <f t="shared" si="34"/>
        <v>33941.593364235043</v>
      </c>
      <c r="F272">
        <f t="shared" si="35"/>
        <v>33941.5</v>
      </c>
      <c r="G272">
        <f t="shared" si="36"/>
        <v>6.7013469997618813E-2</v>
      </c>
      <c r="K272">
        <f t="shared" si="39"/>
        <v>6.7013469997618813E-2</v>
      </c>
      <c r="O272">
        <f t="shared" ca="1" si="37"/>
        <v>6.7584399626380368E-2</v>
      </c>
      <c r="Q272" s="2">
        <f t="shared" si="38"/>
        <v>43273.953309999997</v>
      </c>
    </row>
    <row r="273" spans="1:17" ht="12.75" customHeight="1">
      <c r="A273" s="88" t="s">
        <v>948</v>
      </c>
      <c r="B273" s="89" t="s">
        <v>86</v>
      </c>
      <c r="C273" s="90">
        <v>58256.923999999999</v>
      </c>
      <c r="D273" s="88">
        <v>2.0000000000000001E-4</v>
      </c>
      <c r="E273">
        <f t="shared" ref="E273:E279" si="40">+(C273-C$7)/C$8</f>
        <v>33892.093362967222</v>
      </c>
      <c r="F273">
        <f t="shared" ref="F273:F279" si="41">ROUND(2*E273,0)/2</f>
        <v>33892</v>
      </c>
      <c r="G273">
        <f t="shared" ref="G273:G279" si="42">+C273-(C$7+F273*C$8)</f>
        <v>6.7012560000875965E-2</v>
      </c>
      <c r="K273">
        <f t="shared" ref="K273:K279" si="43">+G273</f>
        <v>6.7012560000875965E-2</v>
      </c>
      <c r="O273">
        <f t="shared" ref="O273:O279" ca="1" si="44">+C$11+C$12*F273</f>
        <v>6.7543825514965142E-2</v>
      </c>
      <c r="Q273" s="2">
        <f t="shared" ref="Q273:Q279" si="45">+C273-15018.5</f>
        <v>43238.423999999999</v>
      </c>
    </row>
    <row r="274" spans="1:17" ht="12.75" customHeight="1">
      <c r="A274" s="88" t="s">
        <v>948</v>
      </c>
      <c r="B274" s="89" t="s">
        <v>84</v>
      </c>
      <c r="C274" s="90">
        <v>58275.945</v>
      </c>
      <c r="D274" s="88">
        <v>1E-3</v>
      </c>
      <c r="E274">
        <f t="shared" si="40"/>
        <v>33918.593723489714</v>
      </c>
      <c r="F274">
        <f t="shared" si="41"/>
        <v>33918.5</v>
      </c>
      <c r="G274">
        <f t="shared" si="42"/>
        <v>6.7271330000949092E-2</v>
      </c>
      <c r="K274">
        <f t="shared" si="43"/>
        <v>6.7271330000949092E-2</v>
      </c>
      <c r="O274">
        <f t="shared" ca="1" si="44"/>
        <v>6.7565547008955118E-2</v>
      </c>
      <c r="Q274" s="2">
        <f t="shared" si="45"/>
        <v>43257.445</v>
      </c>
    </row>
    <row r="275" spans="1:17" ht="12.75" customHeight="1">
      <c r="A275" s="88" t="s">
        <v>948</v>
      </c>
      <c r="B275" s="89" t="s">
        <v>86</v>
      </c>
      <c r="C275" s="90">
        <v>58279.892800000001</v>
      </c>
      <c r="D275" s="88">
        <v>5.0000000000000001E-4</v>
      </c>
      <c r="E275">
        <f t="shared" si="40"/>
        <v>33924.093861404159</v>
      </c>
      <c r="F275">
        <f t="shared" si="41"/>
        <v>33924</v>
      </c>
      <c r="G275">
        <f t="shared" si="42"/>
        <v>6.7370320000918582E-2</v>
      </c>
      <c r="K275">
        <f t="shared" si="43"/>
        <v>6.7370320000918582E-2</v>
      </c>
      <c r="O275">
        <f t="shared" ca="1" si="44"/>
        <v>6.7570055243556804E-2</v>
      </c>
      <c r="Q275" s="2">
        <f t="shared" si="45"/>
        <v>43261.392800000001</v>
      </c>
    </row>
    <row r="276" spans="1:17" ht="12.75" customHeight="1">
      <c r="A276" s="88" t="s">
        <v>948</v>
      </c>
      <c r="B276" s="89" t="s">
        <v>86</v>
      </c>
      <c r="C276" s="90">
        <v>58289.941400000003</v>
      </c>
      <c r="D276" s="88">
        <v>4.0000000000000002E-4</v>
      </c>
      <c r="E276">
        <f t="shared" si="40"/>
        <v>33938.093731166337</v>
      </c>
      <c r="F276">
        <f t="shared" si="41"/>
        <v>33938</v>
      </c>
      <c r="G276">
        <f t="shared" si="42"/>
        <v>6.727684000361478E-2</v>
      </c>
      <c r="K276">
        <f t="shared" si="43"/>
        <v>6.727684000361478E-2</v>
      </c>
      <c r="O276">
        <f t="shared" ca="1" si="44"/>
        <v>6.7581530749815655E-2</v>
      </c>
      <c r="Q276" s="2">
        <f t="shared" si="45"/>
        <v>43271.441400000003</v>
      </c>
    </row>
    <row r="277" spans="1:17" ht="12.75" customHeight="1">
      <c r="A277" s="88" t="s">
        <v>948</v>
      </c>
      <c r="B277" s="89" t="s">
        <v>84</v>
      </c>
      <c r="C277" s="90">
        <v>58293.887999999999</v>
      </c>
      <c r="D277" s="88">
        <v>1E-3</v>
      </c>
      <c r="E277">
        <f t="shared" si="40"/>
        <v>33943.592197221638</v>
      </c>
      <c r="F277">
        <f t="shared" si="41"/>
        <v>33943.5</v>
      </c>
      <c r="G277">
        <f t="shared" si="42"/>
        <v>6.6175829997519031E-2</v>
      </c>
      <c r="K277">
        <f t="shared" si="43"/>
        <v>6.6175829997519031E-2</v>
      </c>
      <c r="O277">
        <f t="shared" ca="1" si="44"/>
        <v>6.7586038984417354E-2</v>
      </c>
      <c r="Q277" s="2">
        <f t="shared" si="45"/>
        <v>43275.387999999999</v>
      </c>
    </row>
    <row r="278" spans="1:17" ht="12.75" customHeight="1">
      <c r="A278" s="88" t="s">
        <v>949</v>
      </c>
      <c r="B278" s="89" t="s">
        <v>86</v>
      </c>
      <c r="C278" s="90">
        <v>59323.518000000156</v>
      </c>
      <c r="D278" s="88">
        <v>1E-3</v>
      </c>
      <c r="E278">
        <f t="shared" si="40"/>
        <v>35378.089132439352</v>
      </c>
      <c r="F278">
        <f t="shared" si="41"/>
        <v>35378</v>
      </c>
      <c r="G278">
        <f t="shared" si="42"/>
        <v>6.3976040153647773E-2</v>
      </c>
      <c r="K278">
        <f t="shared" si="43"/>
        <v>6.3976040153647773E-2</v>
      </c>
      <c r="O278">
        <f t="shared" ca="1" si="44"/>
        <v>6.8761868536440479E-2</v>
      </c>
      <c r="Q278" s="2">
        <f t="shared" si="45"/>
        <v>44305.018000000156</v>
      </c>
    </row>
    <row r="279" spans="1:17" ht="12.75" customHeight="1">
      <c r="A279" s="88" t="s">
        <v>950</v>
      </c>
      <c r="B279" s="89" t="s">
        <v>86</v>
      </c>
      <c r="C279" s="90">
        <v>59379.506600000001</v>
      </c>
      <c r="D279" s="88">
        <v>8.0000000000000004E-4</v>
      </c>
      <c r="E279">
        <f t="shared" si="40"/>
        <v>35456.093342793458</v>
      </c>
      <c r="F279">
        <f t="shared" si="41"/>
        <v>35456</v>
      </c>
      <c r="G279">
        <f t="shared" si="42"/>
        <v>6.6998080001212656E-2</v>
      </c>
      <c r="K279">
        <f t="shared" si="43"/>
        <v>6.6998080001212656E-2</v>
      </c>
      <c r="O279">
        <f t="shared" ca="1" si="44"/>
        <v>6.8825803499882654E-2</v>
      </c>
      <c r="Q279" s="2">
        <f t="shared" si="45"/>
        <v>44361.006600000001</v>
      </c>
    </row>
    <row r="280" spans="1:17" ht="12.75" customHeight="1"/>
    <row r="281" spans="1:17" ht="12.75" customHeight="1"/>
    <row r="282" spans="1:17" ht="12.75" customHeight="1"/>
    <row r="283" spans="1:17" ht="12.75" customHeight="1"/>
    <row r="284" spans="1:17" ht="12.75" customHeight="1"/>
    <row r="285" spans="1:17" ht="12.75" customHeight="1"/>
    <row r="286" spans="1:17" ht="12.75" customHeight="1"/>
    <row r="287" spans="1:17" ht="12.75" customHeight="1"/>
    <row r="288" spans="1:17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</sheetData>
  <protectedRanges>
    <protectedRange sqref="A272:D272" name="Range1"/>
  </protectedRanges>
  <phoneticPr fontId="7" type="noConversion"/>
  <hyperlinks>
    <hyperlink ref="H1310" r:id="rId1" display="http://vsolj.cetus-net.org/bulletin.html" xr:uid="{00000000-0004-0000-0000-000000000000}"/>
    <hyperlink ref="H64901" r:id="rId2" display="http://vsolj.cetus-net.org/bulletin.html" xr:uid="{00000000-0004-0000-0000-000001000000}"/>
    <hyperlink ref="H64894" r:id="rId3" display="https://www.aavso.org/ejaavso" xr:uid="{00000000-0004-0000-0000-000002000000}"/>
    <hyperlink ref="AP1045" r:id="rId4" display="http://cdsbib.u-strasbg.fr/cgi-bin/cdsbib?1990RMxAA..21..381G" xr:uid="{00000000-0004-0000-0000-000003000000}"/>
    <hyperlink ref="AP1049" r:id="rId5" display="http://cdsbib.u-strasbg.fr/cgi-bin/cdsbib?1990RMxAA..21..381G" xr:uid="{00000000-0004-0000-0000-000004000000}"/>
    <hyperlink ref="AP1048" r:id="rId6" display="http://cdsbib.u-strasbg.fr/cgi-bin/cdsbib?1990RMxAA..21..381G" xr:uid="{00000000-0004-0000-0000-000005000000}"/>
    <hyperlink ref="AP1029" r:id="rId7" display="http://cdsbib.u-strasbg.fr/cgi-bin/cdsbib?1990RMxAA..21..381G" xr:uid="{00000000-0004-0000-0000-000006000000}"/>
    <hyperlink ref="I64901" r:id="rId8" display="http://vsolj.cetus-net.org/bulletin.html" xr:uid="{00000000-0004-0000-0000-000007000000}"/>
    <hyperlink ref="AQ1185" r:id="rId9" display="http://cdsbib.u-strasbg.fr/cgi-bin/cdsbib?1990RMxAA..21..381G" xr:uid="{00000000-0004-0000-0000-000008000000}"/>
    <hyperlink ref="AQ55951" r:id="rId10" display="http://cdsbib.u-strasbg.fr/cgi-bin/cdsbib?1990RMxAA..21..381G" xr:uid="{00000000-0004-0000-0000-000009000000}"/>
    <hyperlink ref="AQ1186" r:id="rId11" display="http://cdsbib.u-strasbg.fr/cgi-bin/cdsbib?1990RMxAA..21..381G" xr:uid="{00000000-0004-0000-0000-00000A000000}"/>
    <hyperlink ref="H64898" r:id="rId12" display="https://www.aavso.org/ejaavso" xr:uid="{00000000-0004-0000-0000-00000B000000}"/>
    <hyperlink ref="H2071" r:id="rId13" display="http://vsolj.cetus-net.org/bulletin.html" xr:uid="{00000000-0004-0000-0000-00000C000000}"/>
    <hyperlink ref="AP3315" r:id="rId14" display="http://cdsbib.u-strasbg.fr/cgi-bin/cdsbib?1990RMxAA..21..381G" xr:uid="{00000000-0004-0000-0000-00000D000000}"/>
    <hyperlink ref="AP3318" r:id="rId15" display="http://cdsbib.u-strasbg.fr/cgi-bin/cdsbib?1990RMxAA..21..381G" xr:uid="{00000000-0004-0000-0000-00000E000000}"/>
    <hyperlink ref="AP3316" r:id="rId16" display="http://cdsbib.u-strasbg.fr/cgi-bin/cdsbib?1990RMxAA..21..381G" xr:uid="{00000000-0004-0000-0000-00000F000000}"/>
    <hyperlink ref="AP3300" r:id="rId17" display="http://cdsbib.u-strasbg.fr/cgi-bin/cdsbib?1990RMxAA..21..381G" xr:uid="{00000000-0004-0000-0000-000010000000}"/>
    <hyperlink ref="I2071" r:id="rId18" display="http://vsolj.cetus-net.org/bulletin.html" xr:uid="{00000000-0004-0000-0000-000011000000}"/>
    <hyperlink ref="AQ3529" r:id="rId19" display="http://cdsbib.u-strasbg.fr/cgi-bin/cdsbib?1990RMxAA..21..381G" xr:uid="{00000000-0004-0000-0000-000012000000}"/>
    <hyperlink ref="AQ232" r:id="rId20" display="http://cdsbib.u-strasbg.fr/cgi-bin/cdsbib?1990RMxAA..21..381G" xr:uid="{00000000-0004-0000-0000-000013000000}"/>
    <hyperlink ref="AQ3533" r:id="rId21" display="http://cdsbib.u-strasbg.fr/cgi-bin/cdsbib?1990RMxAA..21..381G" xr:uid="{00000000-0004-0000-0000-000014000000}"/>
  </hyperlinks>
  <pageMargins left="0.75" right="0.75" top="1" bottom="1" header="0.5" footer="0.5"/>
  <pageSetup orientation="portrait" horizontalDpi="300" verticalDpi="300" r:id="rId22"/>
  <headerFooter alignWithMargins="0"/>
  <drawing r:id="rId2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1139"/>
  <sheetViews>
    <sheetView topLeftCell="A176" workbookViewId="0">
      <selection activeCell="A166" sqref="A166:D222"/>
    </sheetView>
  </sheetViews>
  <sheetFormatPr defaultRowHeight="12.75"/>
  <cols>
    <col min="1" max="1" width="19.7109375" style="12" customWidth="1"/>
    <col min="2" max="2" width="4.42578125" style="23" customWidth="1"/>
    <col min="3" max="3" width="12.7109375" style="12" customWidth="1"/>
    <col min="4" max="4" width="5.42578125" style="23" customWidth="1"/>
    <col min="5" max="5" width="14.85546875" style="23" customWidth="1"/>
    <col min="6" max="6" width="9.140625" style="23"/>
    <col min="7" max="7" width="12" style="23" customWidth="1"/>
    <col min="8" max="8" width="14.140625" style="12" customWidth="1"/>
    <col min="9" max="9" width="22.5703125" style="23" customWidth="1"/>
    <col min="10" max="10" width="25.140625" style="23" customWidth="1"/>
    <col min="11" max="11" width="15.7109375" style="23" customWidth="1"/>
    <col min="12" max="12" width="14.140625" style="23" customWidth="1"/>
    <col min="13" max="13" width="9.5703125" style="23" customWidth="1"/>
    <col min="14" max="14" width="14.140625" style="23" customWidth="1"/>
    <col min="15" max="15" width="23.42578125" style="23" customWidth="1"/>
    <col min="16" max="16" width="16.5703125" style="23" customWidth="1"/>
    <col min="17" max="17" width="41" style="23" customWidth="1"/>
    <col min="18" max="16384" width="9.140625" style="23"/>
  </cols>
  <sheetData>
    <row r="1" spans="1:16" ht="15.75">
      <c r="A1" s="50" t="s">
        <v>154</v>
      </c>
      <c r="I1" s="51" t="s">
        <v>155</v>
      </c>
      <c r="J1" s="52" t="s">
        <v>156</v>
      </c>
    </row>
    <row r="2" spans="1:16">
      <c r="I2" s="53" t="s">
        <v>157</v>
      </c>
      <c r="J2" s="54" t="s">
        <v>119</v>
      </c>
    </row>
    <row r="3" spans="1:16">
      <c r="A3" s="55" t="s">
        <v>158</v>
      </c>
      <c r="I3" s="53" t="s">
        <v>159</v>
      </c>
      <c r="J3" s="54" t="s">
        <v>50</v>
      </c>
    </row>
    <row r="4" spans="1:16">
      <c r="I4" s="53" t="s">
        <v>160</v>
      </c>
      <c r="J4" s="54" t="s">
        <v>50</v>
      </c>
    </row>
    <row r="5" spans="1:16" ht="13.5" thickBot="1">
      <c r="I5" s="56" t="s">
        <v>63</v>
      </c>
      <c r="J5" s="57" t="s">
        <v>118</v>
      </c>
    </row>
    <row r="10" spans="1:16" ht="13.5" thickBot="1"/>
    <row r="11" spans="1:16" ht="12.75" customHeight="1" thickBot="1">
      <c r="A11" s="12" t="str">
        <f t="shared" ref="A11:A74" si="0">P11</f>
        <v> PZ 4.19 </v>
      </c>
      <c r="B11" s="4" t="str">
        <f t="shared" ref="B11:B74" si="1">IF(H11=INT(H11),"I","II")</f>
        <v>I</v>
      </c>
      <c r="C11" s="12">
        <f t="shared" ref="C11:C74" si="2">1*G11</f>
        <v>25864.904999999999</v>
      </c>
      <c r="D11" s="23" t="str">
        <f t="shared" ref="D11:D74" si="3">VLOOKUP(F11,I$1:J$5,2,FALSE)</f>
        <v>vis</v>
      </c>
      <c r="E11" s="58">
        <f>VLOOKUP(C11,Active!C$21:E$969,3,FALSE)</f>
        <v>-11236.984054169794</v>
      </c>
      <c r="F11" s="4" t="s">
        <v>63</v>
      </c>
      <c r="G11" s="23" t="str">
        <f t="shared" ref="G11:G74" si="4">MID(I11,3,LEN(I11)-3)</f>
        <v>25864.905</v>
      </c>
      <c r="H11" s="12">
        <f t="shared" ref="H11:H74" si="5">1*K11</f>
        <v>-11237</v>
      </c>
      <c r="I11" s="59" t="s">
        <v>183</v>
      </c>
      <c r="J11" s="60" t="s">
        <v>184</v>
      </c>
      <c r="K11" s="59">
        <v>-11237</v>
      </c>
      <c r="L11" s="59" t="s">
        <v>185</v>
      </c>
      <c r="M11" s="60" t="s">
        <v>186</v>
      </c>
      <c r="N11" s="60"/>
      <c r="O11" s="61" t="s">
        <v>187</v>
      </c>
      <c r="P11" s="61" t="s">
        <v>188</v>
      </c>
    </row>
    <row r="12" spans="1:16" ht="12.75" customHeight="1" thickBot="1">
      <c r="A12" s="12" t="str">
        <f t="shared" si="0"/>
        <v> AN 258.282 </v>
      </c>
      <c r="B12" s="4" t="str">
        <f t="shared" si="1"/>
        <v>I</v>
      </c>
      <c r="C12" s="12">
        <f t="shared" si="2"/>
        <v>26112.539000000001</v>
      </c>
      <c r="D12" s="23" t="str">
        <f t="shared" si="3"/>
        <v>vis</v>
      </c>
      <c r="E12" s="58">
        <f>VLOOKUP(C12,Active!C$21:E$969,3,FALSE)</f>
        <v>-10891.97641642065</v>
      </c>
      <c r="F12" s="4" t="s">
        <v>63</v>
      </c>
      <c r="G12" s="23" t="str">
        <f t="shared" si="4"/>
        <v>26112.539</v>
      </c>
      <c r="H12" s="12">
        <f t="shared" si="5"/>
        <v>-10892</v>
      </c>
      <c r="I12" s="59" t="s">
        <v>189</v>
      </c>
      <c r="J12" s="60" t="s">
        <v>190</v>
      </c>
      <c r="K12" s="59">
        <v>-10892</v>
      </c>
      <c r="L12" s="59" t="s">
        <v>191</v>
      </c>
      <c r="M12" s="60" t="s">
        <v>186</v>
      </c>
      <c r="N12" s="60"/>
      <c r="O12" s="61" t="s">
        <v>192</v>
      </c>
      <c r="P12" s="61" t="s">
        <v>193</v>
      </c>
    </row>
    <row r="13" spans="1:16" ht="12.75" customHeight="1" thickBot="1">
      <c r="A13" s="12" t="str">
        <f t="shared" si="0"/>
        <v> WILN 13.30 </v>
      </c>
      <c r="B13" s="4" t="str">
        <f t="shared" si="1"/>
        <v>I</v>
      </c>
      <c r="C13" s="12">
        <f t="shared" si="2"/>
        <v>26120.423999999999</v>
      </c>
      <c r="D13" s="23" t="str">
        <f t="shared" si="3"/>
        <v>vis</v>
      </c>
      <c r="E13" s="58">
        <f>VLOOKUP(C13,Active!C$21:E$969,3,FALSE)</f>
        <v>-10880.990908680795</v>
      </c>
      <c r="F13" s="4" t="s">
        <v>63</v>
      </c>
      <c r="G13" s="23" t="str">
        <f t="shared" si="4"/>
        <v>26120.424</v>
      </c>
      <c r="H13" s="12">
        <f t="shared" si="5"/>
        <v>-10881</v>
      </c>
      <c r="I13" s="59" t="s">
        <v>194</v>
      </c>
      <c r="J13" s="60" t="s">
        <v>195</v>
      </c>
      <c r="K13" s="59">
        <v>-10881</v>
      </c>
      <c r="L13" s="59" t="s">
        <v>196</v>
      </c>
      <c r="M13" s="60" t="s">
        <v>161</v>
      </c>
      <c r="N13" s="60"/>
      <c r="O13" s="61" t="s">
        <v>197</v>
      </c>
      <c r="P13" s="61" t="s">
        <v>198</v>
      </c>
    </row>
    <row r="14" spans="1:16" ht="12.75" customHeight="1" thickBot="1">
      <c r="A14" s="12" t="str">
        <f t="shared" si="0"/>
        <v> SAC 10.44 </v>
      </c>
      <c r="B14" s="4" t="str">
        <f t="shared" si="1"/>
        <v>I</v>
      </c>
      <c r="C14" s="12">
        <f t="shared" si="2"/>
        <v>26509.467000000001</v>
      </c>
      <c r="D14" s="23" t="str">
        <f t="shared" si="3"/>
        <v>vis</v>
      </c>
      <c r="E14" s="58">
        <f>VLOOKUP(C14,Active!C$21:E$969,3,FALSE)</f>
        <v>-10338.969997122447</v>
      </c>
      <c r="F14" s="4" t="s">
        <v>63</v>
      </c>
      <c r="G14" s="23" t="str">
        <f t="shared" si="4"/>
        <v>26509.467</v>
      </c>
      <c r="H14" s="12">
        <f t="shared" si="5"/>
        <v>-10339</v>
      </c>
      <c r="I14" s="59" t="s">
        <v>199</v>
      </c>
      <c r="J14" s="60" t="s">
        <v>200</v>
      </c>
      <c r="K14" s="59">
        <v>-10339</v>
      </c>
      <c r="L14" s="59" t="s">
        <v>201</v>
      </c>
      <c r="M14" s="60" t="s">
        <v>186</v>
      </c>
      <c r="N14" s="60"/>
      <c r="O14" s="61" t="s">
        <v>202</v>
      </c>
      <c r="P14" s="61" t="s">
        <v>203</v>
      </c>
    </row>
    <row r="15" spans="1:16" ht="12.75" customHeight="1" thickBot="1">
      <c r="A15" s="12" t="str">
        <f t="shared" si="0"/>
        <v> PZ 4.19 </v>
      </c>
      <c r="B15" s="4" t="str">
        <f t="shared" si="1"/>
        <v>I</v>
      </c>
      <c r="C15" s="12">
        <f t="shared" si="2"/>
        <v>26540.327000000001</v>
      </c>
      <c r="D15" s="23" t="str">
        <f t="shared" si="3"/>
        <v>vis</v>
      </c>
      <c r="E15" s="58">
        <f>VLOOKUP(C15,Active!C$21:E$969,3,FALSE)</f>
        <v>-10295.975353006783</v>
      </c>
      <c r="F15" s="4" t="s">
        <v>63</v>
      </c>
      <c r="G15" s="23" t="str">
        <f t="shared" si="4"/>
        <v>26540.327</v>
      </c>
      <c r="H15" s="12">
        <f t="shared" si="5"/>
        <v>-10296</v>
      </c>
      <c r="I15" s="59" t="s">
        <v>204</v>
      </c>
      <c r="J15" s="60" t="s">
        <v>205</v>
      </c>
      <c r="K15" s="59">
        <v>-10296</v>
      </c>
      <c r="L15" s="59" t="s">
        <v>206</v>
      </c>
      <c r="M15" s="60" t="s">
        <v>186</v>
      </c>
      <c r="N15" s="60"/>
      <c r="O15" s="61" t="s">
        <v>187</v>
      </c>
      <c r="P15" s="61" t="s">
        <v>188</v>
      </c>
    </row>
    <row r="16" spans="1:16" ht="12.75" customHeight="1" thickBot="1">
      <c r="A16" s="12" t="str">
        <f t="shared" si="0"/>
        <v> AAC 2.48 </v>
      </c>
      <c r="B16" s="4" t="str">
        <f t="shared" si="1"/>
        <v>I</v>
      </c>
      <c r="C16" s="12">
        <f t="shared" si="2"/>
        <v>26711.145</v>
      </c>
      <c r="D16" s="23" t="str">
        <f t="shared" si="3"/>
        <v>vis</v>
      </c>
      <c r="E16" s="58">
        <f>VLOOKUP(C16,Active!C$21:E$969,3,FALSE)</f>
        <v>-10057.9889914206</v>
      </c>
      <c r="F16" s="4" t="s">
        <v>63</v>
      </c>
      <c r="G16" s="23" t="str">
        <f t="shared" si="4"/>
        <v>26711.145</v>
      </c>
      <c r="H16" s="12">
        <f t="shared" si="5"/>
        <v>-10058</v>
      </c>
      <c r="I16" s="59" t="s">
        <v>212</v>
      </c>
      <c r="J16" s="60" t="s">
        <v>213</v>
      </c>
      <c r="K16" s="59">
        <v>-10058</v>
      </c>
      <c r="L16" s="59" t="s">
        <v>214</v>
      </c>
      <c r="M16" s="60" t="s">
        <v>186</v>
      </c>
      <c r="N16" s="60"/>
      <c r="O16" s="61" t="s">
        <v>210</v>
      </c>
      <c r="P16" s="61" t="s">
        <v>211</v>
      </c>
    </row>
    <row r="17" spans="1:16" ht="12.75" customHeight="1" thickBot="1">
      <c r="A17" s="12" t="str">
        <f t="shared" si="0"/>
        <v> AAC 3.95 </v>
      </c>
      <c r="B17" s="4" t="str">
        <f t="shared" si="1"/>
        <v>I</v>
      </c>
      <c r="C17" s="12">
        <f t="shared" si="2"/>
        <v>26957.355</v>
      </c>
      <c r="D17" s="23" t="str">
        <f t="shared" si="3"/>
        <v>vis</v>
      </c>
      <c r="E17" s="58">
        <f>VLOOKUP(C17,Active!C$21:E$969,3,FALSE)</f>
        <v>-9714.9652931795845</v>
      </c>
      <c r="F17" s="4" t="s">
        <v>63</v>
      </c>
      <c r="G17" s="23" t="str">
        <f t="shared" si="4"/>
        <v>26957.355</v>
      </c>
      <c r="H17" s="12">
        <f t="shared" si="5"/>
        <v>-9715</v>
      </c>
      <c r="I17" s="59" t="s">
        <v>215</v>
      </c>
      <c r="J17" s="60" t="s">
        <v>216</v>
      </c>
      <c r="K17" s="59">
        <v>-9715</v>
      </c>
      <c r="L17" s="59" t="s">
        <v>217</v>
      </c>
      <c r="M17" s="60" t="s">
        <v>186</v>
      </c>
      <c r="N17" s="60"/>
      <c r="O17" s="61" t="s">
        <v>218</v>
      </c>
      <c r="P17" s="61" t="s">
        <v>219</v>
      </c>
    </row>
    <row r="18" spans="1:16" ht="12.75" customHeight="1" thickBot="1">
      <c r="A18" s="12" t="str">
        <f t="shared" si="0"/>
        <v> WILN 17.10 </v>
      </c>
      <c r="B18" s="4" t="str">
        <f t="shared" si="1"/>
        <v>I</v>
      </c>
      <c r="C18" s="12">
        <f t="shared" si="2"/>
        <v>27058.553</v>
      </c>
      <c r="D18" s="23" t="str">
        <f t="shared" si="3"/>
        <v>vis</v>
      </c>
      <c r="E18" s="58">
        <f>VLOOKUP(C18,Active!C$21:E$969,3,FALSE)</f>
        <v>-9573.9746258037885</v>
      </c>
      <c r="F18" s="4" t="s">
        <v>63</v>
      </c>
      <c r="G18" s="23" t="str">
        <f t="shared" si="4"/>
        <v>27058.553</v>
      </c>
      <c r="H18" s="12">
        <f t="shared" si="5"/>
        <v>-9574</v>
      </c>
      <c r="I18" s="59" t="s">
        <v>220</v>
      </c>
      <c r="J18" s="60" t="s">
        <v>221</v>
      </c>
      <c r="K18" s="59">
        <v>-9574</v>
      </c>
      <c r="L18" s="59" t="s">
        <v>206</v>
      </c>
      <c r="M18" s="60" t="s">
        <v>186</v>
      </c>
      <c r="N18" s="60"/>
      <c r="O18" s="61" t="s">
        <v>197</v>
      </c>
      <c r="P18" s="61" t="s">
        <v>169</v>
      </c>
    </row>
    <row r="19" spans="1:16" ht="12.75" customHeight="1" thickBot="1">
      <c r="A19" s="12" t="str">
        <f t="shared" si="0"/>
        <v> WILN 17.10 </v>
      </c>
      <c r="B19" s="4" t="str">
        <f t="shared" si="1"/>
        <v>I</v>
      </c>
      <c r="C19" s="12">
        <f t="shared" si="2"/>
        <v>27140.374500000002</v>
      </c>
      <c r="D19" s="23" t="str">
        <f t="shared" si="3"/>
        <v>vis</v>
      </c>
      <c r="E19" s="58">
        <f>VLOOKUP(C19,Active!C$21:E$969,3,FALSE)</f>
        <v>-9459.9796072195386</v>
      </c>
      <c r="F19" s="4" t="s">
        <v>63</v>
      </c>
      <c r="G19" s="23" t="str">
        <f t="shared" si="4"/>
        <v>27140.3745</v>
      </c>
      <c r="H19" s="12">
        <f t="shared" si="5"/>
        <v>-9460</v>
      </c>
      <c r="I19" s="59" t="s">
        <v>222</v>
      </c>
      <c r="J19" s="60" t="s">
        <v>223</v>
      </c>
      <c r="K19" s="59">
        <v>-9460</v>
      </c>
      <c r="L19" s="59" t="s">
        <v>224</v>
      </c>
      <c r="M19" s="60" t="s">
        <v>161</v>
      </c>
      <c r="N19" s="60"/>
      <c r="O19" s="61" t="s">
        <v>225</v>
      </c>
      <c r="P19" s="61" t="s">
        <v>169</v>
      </c>
    </row>
    <row r="20" spans="1:16" ht="12.75" customHeight="1" thickBot="1">
      <c r="A20" s="12" t="str">
        <f t="shared" si="0"/>
        <v> WILN 17.10 </v>
      </c>
      <c r="B20" s="4" t="str">
        <f t="shared" si="1"/>
        <v>I</v>
      </c>
      <c r="C20" s="12">
        <f t="shared" si="2"/>
        <v>27325.561000000002</v>
      </c>
      <c r="D20" s="23" t="str">
        <f t="shared" si="3"/>
        <v>vis</v>
      </c>
      <c r="E20" s="58">
        <f>VLOOKUP(C20,Active!C$21:E$969,3,FALSE)</f>
        <v>-9201.9748223029637</v>
      </c>
      <c r="F20" s="4" t="s">
        <v>63</v>
      </c>
      <c r="G20" s="23" t="str">
        <f t="shared" si="4"/>
        <v>27325.561</v>
      </c>
      <c r="H20" s="12">
        <f t="shared" si="5"/>
        <v>-9202</v>
      </c>
      <c r="I20" s="59" t="s">
        <v>226</v>
      </c>
      <c r="J20" s="60" t="s">
        <v>227</v>
      </c>
      <c r="K20" s="59">
        <v>-9202</v>
      </c>
      <c r="L20" s="59" t="s">
        <v>206</v>
      </c>
      <c r="M20" s="60" t="s">
        <v>186</v>
      </c>
      <c r="N20" s="60"/>
      <c r="O20" s="61" t="s">
        <v>228</v>
      </c>
      <c r="P20" s="61" t="s">
        <v>169</v>
      </c>
    </row>
    <row r="21" spans="1:16" ht="12.75" customHeight="1" thickBot="1">
      <c r="A21" s="12" t="str">
        <f t="shared" si="0"/>
        <v> PLYN 1.13 </v>
      </c>
      <c r="B21" s="4" t="str">
        <f t="shared" si="1"/>
        <v>I</v>
      </c>
      <c r="C21" s="12">
        <f t="shared" si="2"/>
        <v>27330.589</v>
      </c>
      <c r="D21" s="23" t="str">
        <f t="shared" si="3"/>
        <v>vis</v>
      </c>
      <c r="E21" s="58">
        <f>VLOOKUP(C21,Active!C$21:E$969,3,FALSE)</f>
        <v>-9194.9697325228753</v>
      </c>
      <c r="F21" s="4" t="s">
        <v>63</v>
      </c>
      <c r="G21" s="23" t="str">
        <f t="shared" si="4"/>
        <v>27330.589</v>
      </c>
      <c r="H21" s="12">
        <f t="shared" si="5"/>
        <v>-9195</v>
      </c>
      <c r="I21" s="59" t="s">
        <v>229</v>
      </c>
      <c r="J21" s="60" t="s">
        <v>230</v>
      </c>
      <c r="K21" s="59">
        <v>-9195</v>
      </c>
      <c r="L21" s="59" t="s">
        <v>201</v>
      </c>
      <c r="M21" s="60" t="s">
        <v>161</v>
      </c>
      <c r="N21" s="60"/>
      <c r="O21" s="61" t="s">
        <v>231</v>
      </c>
      <c r="P21" s="61" t="s">
        <v>232</v>
      </c>
    </row>
    <row r="22" spans="1:16" ht="12.75" customHeight="1" thickBot="1">
      <c r="A22" s="12" t="str">
        <f t="shared" si="0"/>
        <v> WILN 17.10 </v>
      </c>
      <c r="B22" s="4" t="str">
        <f t="shared" si="1"/>
        <v>I</v>
      </c>
      <c r="C22" s="12">
        <f t="shared" si="2"/>
        <v>27417.433000000001</v>
      </c>
      <c r="D22" s="23" t="str">
        <f t="shared" si="3"/>
        <v>vis</v>
      </c>
      <c r="E22" s="58">
        <f>VLOOKUP(C22,Active!C$21:E$969,3,FALSE)</f>
        <v>-9073.977286846246</v>
      </c>
      <c r="F22" s="4" t="s">
        <v>63</v>
      </c>
      <c r="G22" s="23" t="str">
        <f t="shared" si="4"/>
        <v>27417.433</v>
      </c>
      <c r="H22" s="12">
        <f t="shared" si="5"/>
        <v>-9074</v>
      </c>
      <c r="I22" s="59" t="s">
        <v>233</v>
      </c>
      <c r="J22" s="60" t="s">
        <v>234</v>
      </c>
      <c r="K22" s="59">
        <v>-9074</v>
      </c>
      <c r="L22" s="59" t="s">
        <v>235</v>
      </c>
      <c r="M22" s="60" t="s">
        <v>186</v>
      </c>
      <c r="N22" s="60"/>
      <c r="O22" s="61" t="s">
        <v>225</v>
      </c>
      <c r="P22" s="61" t="s">
        <v>169</v>
      </c>
    </row>
    <row r="23" spans="1:16" ht="12.75" customHeight="1" thickBot="1">
      <c r="A23" s="12" t="str">
        <f t="shared" si="0"/>
        <v> BZ 21.78 </v>
      </c>
      <c r="B23" s="4" t="str">
        <f t="shared" si="1"/>
        <v>I</v>
      </c>
      <c r="C23" s="12">
        <f t="shared" si="2"/>
        <v>28035.431</v>
      </c>
      <c r="D23" s="23" t="str">
        <f t="shared" si="3"/>
        <v>vis</v>
      </c>
      <c r="E23" s="58">
        <f>VLOOKUP(C23,Active!C$21:E$969,3,FALSE)</f>
        <v>-8212.9726182074737</v>
      </c>
      <c r="F23" s="4" t="s">
        <v>63</v>
      </c>
      <c r="G23" s="23" t="str">
        <f t="shared" si="4"/>
        <v>28035.431</v>
      </c>
      <c r="H23" s="12">
        <f t="shared" si="5"/>
        <v>-8213</v>
      </c>
      <c r="I23" s="59" t="s">
        <v>236</v>
      </c>
      <c r="J23" s="60" t="s">
        <v>237</v>
      </c>
      <c r="K23" s="59">
        <v>-8213</v>
      </c>
      <c r="L23" s="59" t="s">
        <v>238</v>
      </c>
      <c r="M23" s="60" t="s">
        <v>186</v>
      </c>
      <c r="N23" s="60"/>
      <c r="O23" s="61" t="s">
        <v>239</v>
      </c>
      <c r="P23" s="61" t="s">
        <v>240</v>
      </c>
    </row>
    <row r="24" spans="1:16" ht="12.75" customHeight="1" thickBot="1">
      <c r="A24" s="12" t="str">
        <f t="shared" si="0"/>
        <v> AJ 48.113 </v>
      </c>
      <c r="B24" s="4" t="str">
        <f t="shared" si="1"/>
        <v>I</v>
      </c>
      <c r="C24" s="12">
        <f t="shared" si="2"/>
        <v>28398.612000000001</v>
      </c>
      <c r="D24" s="23" t="str">
        <f t="shared" si="3"/>
        <v>vis</v>
      </c>
      <c r="E24" s="58">
        <f>VLOOKUP(C24,Active!C$21:E$969,3,FALSE)</f>
        <v>-7706.9830574631042</v>
      </c>
      <c r="F24" s="4" t="s">
        <v>63</v>
      </c>
      <c r="G24" s="23" t="str">
        <f t="shared" si="4"/>
        <v>28398.612</v>
      </c>
      <c r="H24" s="12">
        <f t="shared" si="5"/>
        <v>-7707</v>
      </c>
      <c r="I24" s="59" t="s">
        <v>241</v>
      </c>
      <c r="J24" s="60" t="s">
        <v>242</v>
      </c>
      <c r="K24" s="59">
        <v>-7707</v>
      </c>
      <c r="L24" s="59" t="s">
        <v>243</v>
      </c>
      <c r="M24" s="60" t="s">
        <v>186</v>
      </c>
      <c r="N24" s="60"/>
      <c r="O24" s="61" t="s">
        <v>244</v>
      </c>
      <c r="P24" s="61" t="s">
        <v>245</v>
      </c>
    </row>
    <row r="25" spans="1:16" ht="12.75" customHeight="1" thickBot="1">
      <c r="A25" s="12" t="str">
        <f t="shared" si="0"/>
        <v> AJ 48.113 </v>
      </c>
      <c r="B25" s="4" t="str">
        <f t="shared" si="1"/>
        <v>I</v>
      </c>
      <c r="C25" s="12">
        <f t="shared" si="2"/>
        <v>28418.707999999999</v>
      </c>
      <c r="D25" s="23" t="str">
        <f t="shared" si="3"/>
        <v>vis</v>
      </c>
      <c r="E25" s="58">
        <f>VLOOKUP(C25,Active!C$21:E$969,3,FALSE)</f>
        <v>-7678.9849897978966</v>
      </c>
      <c r="F25" s="4" t="s">
        <v>63</v>
      </c>
      <c r="G25" s="23" t="str">
        <f t="shared" si="4"/>
        <v>28418.708</v>
      </c>
      <c r="H25" s="12">
        <f t="shared" si="5"/>
        <v>-7679</v>
      </c>
      <c r="I25" s="59" t="s">
        <v>246</v>
      </c>
      <c r="J25" s="60" t="s">
        <v>247</v>
      </c>
      <c r="K25" s="59">
        <v>-7679</v>
      </c>
      <c r="L25" s="59" t="s">
        <v>185</v>
      </c>
      <c r="M25" s="60" t="s">
        <v>186</v>
      </c>
      <c r="N25" s="60"/>
      <c r="O25" s="61" t="s">
        <v>244</v>
      </c>
      <c r="P25" s="61" t="s">
        <v>245</v>
      </c>
    </row>
    <row r="26" spans="1:16" ht="12.75" customHeight="1" thickBot="1">
      <c r="A26" s="12" t="str">
        <f t="shared" si="0"/>
        <v> AJ 48.113 </v>
      </c>
      <c r="B26" s="4" t="str">
        <f t="shared" si="1"/>
        <v>I</v>
      </c>
      <c r="C26" s="12">
        <f t="shared" si="2"/>
        <v>28797.687999999998</v>
      </c>
      <c r="D26" s="23" t="str">
        <f t="shared" si="3"/>
        <v>vis</v>
      </c>
      <c r="E26" s="58">
        <f>VLOOKUP(C26,Active!C$21:E$969,3,FALSE)</f>
        <v>-7150.9840103113575</v>
      </c>
      <c r="F26" s="4" t="s">
        <v>63</v>
      </c>
      <c r="G26" s="23" t="str">
        <f t="shared" si="4"/>
        <v>28797.688</v>
      </c>
      <c r="H26" s="12">
        <f t="shared" si="5"/>
        <v>-7151</v>
      </c>
      <c r="I26" s="59" t="s">
        <v>248</v>
      </c>
      <c r="J26" s="60" t="s">
        <v>249</v>
      </c>
      <c r="K26" s="59">
        <v>-7151</v>
      </c>
      <c r="L26" s="59" t="s">
        <v>185</v>
      </c>
      <c r="M26" s="60" t="s">
        <v>186</v>
      </c>
      <c r="N26" s="60"/>
      <c r="O26" s="61" t="s">
        <v>244</v>
      </c>
      <c r="P26" s="61" t="s">
        <v>245</v>
      </c>
    </row>
    <row r="27" spans="1:16" ht="12.75" customHeight="1" thickBot="1">
      <c r="A27" s="12" t="str">
        <f t="shared" si="0"/>
        <v> AJ 48.113 </v>
      </c>
      <c r="B27" s="4" t="str">
        <f t="shared" si="1"/>
        <v>I</v>
      </c>
      <c r="C27" s="12">
        <f t="shared" si="2"/>
        <v>28807.743999999999</v>
      </c>
      <c r="D27" s="23" t="str">
        <f t="shared" si="3"/>
        <v>vis</v>
      </c>
      <c r="E27" s="58">
        <f>VLOOKUP(C27,Active!C$21:E$969,3,FALSE)</f>
        <v>-7136.973830751178</v>
      </c>
      <c r="F27" s="4" t="s">
        <v>63</v>
      </c>
      <c r="G27" s="23" t="str">
        <f t="shared" si="4"/>
        <v>28807.744</v>
      </c>
      <c r="H27" s="12">
        <f t="shared" si="5"/>
        <v>-7137</v>
      </c>
      <c r="I27" s="59" t="s">
        <v>250</v>
      </c>
      <c r="J27" s="60" t="s">
        <v>251</v>
      </c>
      <c r="K27" s="59">
        <v>-7137</v>
      </c>
      <c r="L27" s="59" t="s">
        <v>252</v>
      </c>
      <c r="M27" s="60" t="s">
        <v>186</v>
      </c>
      <c r="N27" s="60"/>
      <c r="O27" s="61" t="s">
        <v>244</v>
      </c>
      <c r="P27" s="61" t="s">
        <v>245</v>
      </c>
    </row>
    <row r="28" spans="1:16" ht="12.75" customHeight="1" thickBot="1">
      <c r="A28" s="12" t="str">
        <f t="shared" si="0"/>
        <v> AJ 48.113 </v>
      </c>
      <c r="B28" s="4" t="str">
        <f t="shared" si="1"/>
        <v>I</v>
      </c>
      <c r="C28" s="12">
        <f t="shared" si="2"/>
        <v>28823.528999999999</v>
      </c>
      <c r="D28" s="23" t="str">
        <f t="shared" si="3"/>
        <v>vis</v>
      </c>
      <c r="E28" s="58">
        <f>VLOOKUP(C28,Active!C$21:E$969,3,FALSE)</f>
        <v>-7114.9819170322617</v>
      </c>
      <c r="F28" s="4" t="s">
        <v>63</v>
      </c>
      <c r="G28" s="23" t="str">
        <f t="shared" si="4"/>
        <v>28823.529</v>
      </c>
      <c r="H28" s="12">
        <f t="shared" si="5"/>
        <v>-7115</v>
      </c>
      <c r="I28" s="59" t="s">
        <v>253</v>
      </c>
      <c r="J28" s="60" t="s">
        <v>254</v>
      </c>
      <c r="K28" s="59">
        <v>-7115</v>
      </c>
      <c r="L28" s="59" t="s">
        <v>255</v>
      </c>
      <c r="M28" s="60" t="s">
        <v>186</v>
      </c>
      <c r="N28" s="60"/>
      <c r="O28" s="61" t="s">
        <v>244</v>
      </c>
      <c r="P28" s="61" t="s">
        <v>245</v>
      </c>
    </row>
    <row r="29" spans="1:16" ht="12.75" customHeight="1" thickBot="1">
      <c r="A29" s="12" t="str">
        <f t="shared" si="0"/>
        <v> AJ 48.113 </v>
      </c>
      <c r="B29" s="4" t="str">
        <f t="shared" si="1"/>
        <v>I</v>
      </c>
      <c r="C29" s="12">
        <f t="shared" si="2"/>
        <v>28838.603999999999</v>
      </c>
      <c r="D29" s="23" t="str">
        <f t="shared" si="3"/>
        <v>vis</v>
      </c>
      <c r="E29" s="58">
        <f>VLOOKUP(C29,Active!C$21:E$969,3,FALSE)</f>
        <v>-7093.9791866355126</v>
      </c>
      <c r="F29" s="4" t="s">
        <v>63</v>
      </c>
      <c r="G29" s="23" t="str">
        <f t="shared" si="4"/>
        <v>28838.604</v>
      </c>
      <c r="H29" s="12">
        <f t="shared" si="5"/>
        <v>-7094</v>
      </c>
      <c r="I29" s="59" t="s">
        <v>256</v>
      </c>
      <c r="J29" s="60" t="s">
        <v>257</v>
      </c>
      <c r="K29" s="59">
        <v>-7094</v>
      </c>
      <c r="L29" s="59" t="s">
        <v>258</v>
      </c>
      <c r="M29" s="60" t="s">
        <v>186</v>
      </c>
      <c r="N29" s="60"/>
      <c r="O29" s="61" t="s">
        <v>244</v>
      </c>
      <c r="P29" s="61" t="s">
        <v>245</v>
      </c>
    </row>
    <row r="30" spans="1:16" ht="12.75" customHeight="1" thickBot="1">
      <c r="A30" s="12" t="str">
        <f t="shared" si="0"/>
        <v> AAC 4.132 </v>
      </c>
      <c r="B30" s="4" t="str">
        <f t="shared" si="1"/>
        <v>I</v>
      </c>
      <c r="C30" s="12">
        <f t="shared" si="2"/>
        <v>33111.439200000001</v>
      </c>
      <c r="D30" s="23" t="str">
        <f t="shared" si="3"/>
        <v>vis</v>
      </c>
      <c r="E30" s="58">
        <f>VLOOKUP(C30,Active!C$21:E$969,3,FALSE)</f>
        <v>-1140.9970483048273</v>
      </c>
      <c r="F30" s="4" t="s">
        <v>63</v>
      </c>
      <c r="G30" s="23" t="str">
        <f t="shared" si="4"/>
        <v>33111.4392</v>
      </c>
      <c r="H30" s="12">
        <f t="shared" si="5"/>
        <v>-1141</v>
      </c>
      <c r="I30" s="59" t="s">
        <v>262</v>
      </c>
      <c r="J30" s="60" t="s">
        <v>263</v>
      </c>
      <c r="K30" s="59">
        <v>-1141</v>
      </c>
      <c r="L30" s="59" t="s">
        <v>264</v>
      </c>
      <c r="M30" s="60" t="s">
        <v>265</v>
      </c>
      <c r="N30" s="60" t="s">
        <v>114</v>
      </c>
      <c r="O30" s="61" t="s">
        <v>266</v>
      </c>
      <c r="P30" s="61" t="s">
        <v>267</v>
      </c>
    </row>
    <row r="31" spans="1:16" ht="12.75" customHeight="1" thickBot="1">
      <c r="A31" s="12" t="str">
        <f t="shared" si="0"/>
        <v> BTOK 49.384 </v>
      </c>
      <c r="B31" s="4" t="str">
        <f t="shared" si="1"/>
        <v>I</v>
      </c>
      <c r="C31" s="12">
        <f t="shared" si="2"/>
        <v>33539.944000000003</v>
      </c>
      <c r="D31" s="23" t="str">
        <f t="shared" si="3"/>
        <v>vis</v>
      </c>
      <c r="E31" s="58">
        <f>VLOOKUP(C31,Active!C$21:E$969,3,FALSE)</f>
        <v>-543.99732770035007</v>
      </c>
      <c r="F31" s="4" t="s">
        <v>63</v>
      </c>
      <c r="G31" s="23" t="str">
        <f t="shared" si="4"/>
        <v>33539.944</v>
      </c>
      <c r="H31" s="12">
        <f t="shared" si="5"/>
        <v>-544</v>
      </c>
      <c r="I31" s="59" t="s">
        <v>281</v>
      </c>
      <c r="J31" s="60" t="s">
        <v>282</v>
      </c>
      <c r="K31" s="59">
        <v>-544</v>
      </c>
      <c r="L31" s="59" t="s">
        <v>283</v>
      </c>
      <c r="M31" s="60" t="s">
        <v>161</v>
      </c>
      <c r="N31" s="60"/>
      <c r="O31" s="61" t="s">
        <v>284</v>
      </c>
      <c r="P31" s="61" t="s">
        <v>285</v>
      </c>
    </row>
    <row r="32" spans="1:16" ht="12.75" customHeight="1" thickBot="1">
      <c r="A32" s="12" t="str">
        <f t="shared" si="0"/>
        <v> MN 114.569 </v>
      </c>
      <c r="B32" s="4" t="str">
        <f t="shared" si="1"/>
        <v>I</v>
      </c>
      <c r="C32" s="12">
        <f t="shared" si="2"/>
        <v>33861.499000000003</v>
      </c>
      <c r="D32" s="23" t="str">
        <f t="shared" si="3"/>
        <v>vis</v>
      </c>
      <c r="E32" s="58">
        <f>VLOOKUP(C32,Active!C$21:E$969,3,FALSE)</f>
        <v>-96.001773953993379</v>
      </c>
      <c r="F32" s="4" t="s">
        <v>63</v>
      </c>
      <c r="G32" s="23" t="str">
        <f t="shared" si="4"/>
        <v>33861.499</v>
      </c>
      <c r="H32" s="12">
        <f t="shared" si="5"/>
        <v>-96</v>
      </c>
      <c r="I32" s="59" t="s">
        <v>286</v>
      </c>
      <c r="J32" s="60" t="s">
        <v>287</v>
      </c>
      <c r="K32" s="59">
        <v>-96</v>
      </c>
      <c r="L32" s="59" t="s">
        <v>288</v>
      </c>
      <c r="M32" s="60" t="s">
        <v>265</v>
      </c>
      <c r="N32" s="60" t="s">
        <v>114</v>
      </c>
      <c r="O32" s="61" t="s">
        <v>289</v>
      </c>
      <c r="P32" s="61" t="s">
        <v>290</v>
      </c>
    </row>
    <row r="33" spans="1:16" ht="26.25" thickBot="1">
      <c r="A33" s="12" t="str">
        <f t="shared" si="0"/>
        <v>BAVM 241 (=IBVS 6157) </v>
      </c>
      <c r="B33" s="4" t="str">
        <f t="shared" si="1"/>
        <v>II</v>
      </c>
      <c r="C33" s="12">
        <f t="shared" si="2"/>
        <v>57178.483500000002</v>
      </c>
      <c r="D33" s="23" t="str">
        <f t="shared" si="3"/>
        <v>vis</v>
      </c>
      <c r="E33" s="58">
        <f>VLOOKUP(C33,Active!C$21:E$969,3,FALSE)</f>
        <v>32389.592860782537</v>
      </c>
      <c r="F33" s="4" t="s">
        <v>63</v>
      </c>
      <c r="G33" s="23" t="str">
        <f t="shared" si="4"/>
        <v>57178.4835</v>
      </c>
      <c r="H33" s="12">
        <f t="shared" si="5"/>
        <v>32389.5</v>
      </c>
      <c r="I33" s="59" t="s">
        <v>936</v>
      </c>
      <c r="J33" s="60" t="s">
        <v>937</v>
      </c>
      <c r="K33" s="59" t="s">
        <v>938</v>
      </c>
      <c r="L33" s="59" t="s">
        <v>939</v>
      </c>
      <c r="M33" s="60" t="s">
        <v>812</v>
      </c>
      <c r="N33" s="60" t="s">
        <v>912</v>
      </c>
      <c r="O33" s="61" t="s">
        <v>547</v>
      </c>
      <c r="P33" s="62" t="s">
        <v>940</v>
      </c>
    </row>
    <row r="34" spans="1:16" ht="12.75" customHeight="1" thickBot="1">
      <c r="A34" s="12" t="str">
        <f t="shared" si="0"/>
        <v> BAN 14.131 </v>
      </c>
      <c r="B34" s="4" t="str">
        <f t="shared" si="1"/>
        <v>I</v>
      </c>
      <c r="C34" s="12">
        <f t="shared" si="2"/>
        <v>33930.406000000003</v>
      </c>
      <c r="D34" s="23" t="str">
        <f t="shared" si="3"/>
        <v>vis</v>
      </c>
      <c r="E34" s="58">
        <f>VLOOKUP(C34,Active!C$21:E$969,3,FALSE)</f>
        <v>5.5728638488223778E-4</v>
      </c>
      <c r="F34" s="4" t="s">
        <v>63</v>
      </c>
      <c r="G34" s="23" t="str">
        <f t="shared" si="4"/>
        <v>33930.4060</v>
      </c>
      <c r="H34" s="12">
        <f t="shared" si="5"/>
        <v>0</v>
      </c>
      <c r="I34" s="59" t="s">
        <v>291</v>
      </c>
      <c r="J34" s="60" t="s">
        <v>292</v>
      </c>
      <c r="K34" s="59">
        <v>0</v>
      </c>
      <c r="L34" s="59" t="s">
        <v>275</v>
      </c>
      <c r="M34" s="60" t="s">
        <v>265</v>
      </c>
      <c r="N34" s="60" t="s">
        <v>114</v>
      </c>
      <c r="O34" s="61" t="s">
        <v>293</v>
      </c>
      <c r="P34" s="61" t="s">
        <v>294</v>
      </c>
    </row>
    <row r="35" spans="1:16" ht="12.75" customHeight="1" thickBot="1">
      <c r="A35" s="12" t="str">
        <f t="shared" si="0"/>
        <v> AJ 69.316 </v>
      </c>
      <c r="B35" s="4" t="str">
        <f t="shared" si="1"/>
        <v>I</v>
      </c>
      <c r="C35" s="12">
        <f t="shared" si="2"/>
        <v>34516.817999999999</v>
      </c>
      <c r="D35" s="23" t="str">
        <f t="shared" si="3"/>
        <v>vis</v>
      </c>
      <c r="E35" s="58">
        <f>VLOOKUP(C35,Active!C$21:E$969,3,FALSE)</f>
        <v>816.99910703217256</v>
      </c>
      <c r="F35" s="4" t="s">
        <v>63</v>
      </c>
      <c r="G35" s="23" t="str">
        <f t="shared" si="4"/>
        <v>34516.818</v>
      </c>
      <c r="H35" s="12">
        <f t="shared" si="5"/>
        <v>817</v>
      </c>
      <c r="I35" s="59" t="s">
        <v>298</v>
      </c>
      <c r="J35" s="60" t="s">
        <v>299</v>
      </c>
      <c r="K35" s="59">
        <v>817</v>
      </c>
      <c r="L35" s="59" t="s">
        <v>288</v>
      </c>
      <c r="M35" s="60" t="s">
        <v>265</v>
      </c>
      <c r="N35" s="60" t="s">
        <v>114</v>
      </c>
      <c r="O35" s="61" t="s">
        <v>300</v>
      </c>
      <c r="P35" s="61" t="s">
        <v>301</v>
      </c>
    </row>
    <row r="36" spans="1:16" ht="12.75" customHeight="1" thickBot="1">
      <c r="A36" s="12" t="str">
        <f t="shared" si="0"/>
        <v> AJ 77.462 </v>
      </c>
      <c r="B36" s="4" t="str">
        <f t="shared" si="1"/>
        <v>I</v>
      </c>
      <c r="C36" s="12">
        <f t="shared" si="2"/>
        <v>34923.786</v>
      </c>
      <c r="D36" s="23" t="str">
        <f t="shared" si="3"/>
        <v>vis</v>
      </c>
      <c r="E36" s="58">
        <f>VLOOKUP(C36,Active!C$21:E$969,3,FALSE)</f>
        <v>1383.9934144354083</v>
      </c>
      <c r="F36" s="4" t="s">
        <v>63</v>
      </c>
      <c r="G36" s="23" t="str">
        <f t="shared" si="4"/>
        <v>34923.786</v>
      </c>
      <c r="H36" s="12">
        <f t="shared" si="5"/>
        <v>1384</v>
      </c>
      <c r="I36" s="59" t="s">
        <v>304</v>
      </c>
      <c r="J36" s="60" t="s">
        <v>305</v>
      </c>
      <c r="K36" s="59">
        <v>1384</v>
      </c>
      <c r="L36" s="59" t="s">
        <v>306</v>
      </c>
      <c r="M36" s="60" t="s">
        <v>161</v>
      </c>
      <c r="N36" s="60"/>
      <c r="O36" s="61" t="s">
        <v>162</v>
      </c>
      <c r="P36" s="61" t="s">
        <v>307</v>
      </c>
    </row>
    <row r="37" spans="1:16" ht="12.75" customHeight="1" thickBot="1">
      <c r="A37" s="12" t="str">
        <f t="shared" si="0"/>
        <v> PBOL 8/15 </v>
      </c>
      <c r="B37" s="4" t="str">
        <f t="shared" si="1"/>
        <v>II</v>
      </c>
      <c r="C37" s="12">
        <f t="shared" si="2"/>
        <v>36782.442000000003</v>
      </c>
      <c r="D37" s="23" t="str">
        <f t="shared" si="3"/>
        <v>vis</v>
      </c>
      <c r="E37" s="58">
        <f>VLOOKUP(C37,Active!C$21:E$969,3,FALSE)</f>
        <v>3973.5025930953225</v>
      </c>
      <c r="F37" s="4" t="s">
        <v>63</v>
      </c>
      <c r="G37" s="23" t="str">
        <f t="shared" si="4"/>
        <v>36782.442</v>
      </c>
      <c r="H37" s="12">
        <f t="shared" si="5"/>
        <v>3973.5</v>
      </c>
      <c r="I37" s="59" t="s">
        <v>308</v>
      </c>
      <c r="J37" s="60" t="s">
        <v>309</v>
      </c>
      <c r="K37" s="59">
        <v>3973.5</v>
      </c>
      <c r="L37" s="59" t="s">
        <v>283</v>
      </c>
      <c r="M37" s="60" t="s">
        <v>265</v>
      </c>
      <c r="N37" s="60" t="s">
        <v>114</v>
      </c>
      <c r="O37" s="61" t="s">
        <v>310</v>
      </c>
      <c r="P37" s="61" t="s">
        <v>311</v>
      </c>
    </row>
    <row r="38" spans="1:16" ht="12.75" customHeight="1" thickBot="1">
      <c r="A38" s="12" t="str">
        <f t="shared" si="0"/>
        <v> PBOL 8/15 </v>
      </c>
      <c r="B38" s="4" t="str">
        <f t="shared" si="1"/>
        <v>I</v>
      </c>
      <c r="C38" s="12">
        <f t="shared" si="2"/>
        <v>37106.5092</v>
      </c>
      <c r="D38" s="23" t="str">
        <f t="shared" si="3"/>
        <v>vis</v>
      </c>
      <c r="E38" s="58">
        <f>VLOOKUP(C38,Active!C$21:E$969,3,FALSE)</f>
        <v>4424.9981839430166</v>
      </c>
      <c r="F38" s="4" t="s">
        <v>63</v>
      </c>
      <c r="G38" s="23" t="str">
        <f t="shared" si="4"/>
        <v>37106.5092</v>
      </c>
      <c r="H38" s="12">
        <f t="shared" si="5"/>
        <v>4425</v>
      </c>
      <c r="I38" s="59" t="s">
        <v>312</v>
      </c>
      <c r="J38" s="60" t="s">
        <v>313</v>
      </c>
      <c r="K38" s="59">
        <v>4425</v>
      </c>
      <c r="L38" s="59" t="s">
        <v>314</v>
      </c>
      <c r="M38" s="60" t="s">
        <v>265</v>
      </c>
      <c r="N38" s="60" t="s">
        <v>114</v>
      </c>
      <c r="O38" s="61" t="s">
        <v>310</v>
      </c>
      <c r="P38" s="61" t="s">
        <v>311</v>
      </c>
    </row>
    <row r="39" spans="1:16" ht="12.75" customHeight="1" thickBot="1">
      <c r="A39" s="12" t="str">
        <f t="shared" si="0"/>
        <v> PBOL 8/15 </v>
      </c>
      <c r="B39" s="4" t="str">
        <f t="shared" si="1"/>
        <v>I</v>
      </c>
      <c r="C39" s="12">
        <f t="shared" si="2"/>
        <v>37106.511599999998</v>
      </c>
      <c r="D39" s="23" t="str">
        <f t="shared" si="3"/>
        <v>vis</v>
      </c>
      <c r="E39" s="58">
        <f>VLOOKUP(C39,Active!C$21:E$969,3,FALSE)</f>
        <v>4425.0015276612849</v>
      </c>
      <c r="F39" s="4" t="s">
        <v>63</v>
      </c>
      <c r="G39" s="23" t="str">
        <f t="shared" si="4"/>
        <v>37106.5116</v>
      </c>
      <c r="H39" s="12">
        <f t="shared" si="5"/>
        <v>4425</v>
      </c>
      <c r="I39" s="59" t="s">
        <v>315</v>
      </c>
      <c r="J39" s="60" t="s">
        <v>316</v>
      </c>
      <c r="K39" s="59">
        <v>4425</v>
      </c>
      <c r="L39" s="59" t="s">
        <v>317</v>
      </c>
      <c r="M39" s="60" t="s">
        <v>265</v>
      </c>
      <c r="N39" s="60" t="s">
        <v>114</v>
      </c>
      <c r="O39" s="61" t="s">
        <v>310</v>
      </c>
      <c r="P39" s="61" t="s">
        <v>311</v>
      </c>
    </row>
    <row r="40" spans="1:16" ht="12.75" customHeight="1" thickBot="1">
      <c r="A40" s="12" t="str">
        <f t="shared" si="0"/>
        <v> MWIE 12.31 </v>
      </c>
      <c r="B40" s="4" t="str">
        <f t="shared" si="1"/>
        <v>II</v>
      </c>
      <c r="C40" s="12">
        <f t="shared" si="2"/>
        <v>37189.417000000001</v>
      </c>
      <c r="D40" s="23" t="str">
        <f t="shared" si="3"/>
        <v>vis</v>
      </c>
      <c r="E40" s="58">
        <f>VLOOKUP(C40,Active!C$21:E$969,3,FALSE)</f>
        <v>4540.5066530101822</v>
      </c>
      <c r="F40" s="4" t="s">
        <v>63</v>
      </c>
      <c r="G40" s="23" t="str">
        <f t="shared" si="4"/>
        <v>37189.4170</v>
      </c>
      <c r="H40" s="12">
        <f t="shared" si="5"/>
        <v>4540.5</v>
      </c>
      <c r="I40" s="59" t="s">
        <v>323</v>
      </c>
      <c r="J40" s="60" t="s">
        <v>324</v>
      </c>
      <c r="K40" s="59">
        <v>4540.5</v>
      </c>
      <c r="L40" s="59" t="s">
        <v>325</v>
      </c>
      <c r="M40" s="60" t="s">
        <v>265</v>
      </c>
      <c r="N40" s="60" t="s">
        <v>114</v>
      </c>
      <c r="O40" s="61" t="s">
        <v>321</v>
      </c>
      <c r="P40" s="61" t="s">
        <v>322</v>
      </c>
    </row>
    <row r="41" spans="1:16" ht="12.75" customHeight="1" thickBot="1">
      <c r="A41" s="12" t="str">
        <f t="shared" si="0"/>
        <v> PBOL 8/15 </v>
      </c>
      <c r="B41" s="4" t="str">
        <f t="shared" si="1"/>
        <v>I</v>
      </c>
      <c r="C41" s="12">
        <f t="shared" si="2"/>
        <v>37882.413999999997</v>
      </c>
      <c r="D41" s="23" t="str">
        <f t="shared" si="3"/>
        <v>vis</v>
      </c>
      <c r="E41" s="58">
        <f>VLOOKUP(C41,Active!C$21:E$969,3,FALSE)</f>
        <v>5506.0011244367242</v>
      </c>
      <c r="F41" s="4" t="s">
        <v>63</v>
      </c>
      <c r="G41" s="23" t="str">
        <f t="shared" si="4"/>
        <v>37882.4140</v>
      </c>
      <c r="H41" s="12">
        <f t="shared" si="5"/>
        <v>5506</v>
      </c>
      <c r="I41" s="59" t="s">
        <v>326</v>
      </c>
      <c r="J41" s="60" t="s">
        <v>327</v>
      </c>
      <c r="K41" s="59">
        <v>5506</v>
      </c>
      <c r="L41" s="59" t="s">
        <v>328</v>
      </c>
      <c r="M41" s="60" t="s">
        <v>265</v>
      </c>
      <c r="N41" s="60" t="s">
        <v>114</v>
      </c>
      <c r="O41" s="61" t="s">
        <v>310</v>
      </c>
      <c r="P41" s="61" t="s">
        <v>311</v>
      </c>
    </row>
    <row r="42" spans="1:16" ht="12.75" customHeight="1" thickBot="1">
      <c r="A42" s="12" t="str">
        <f t="shared" si="0"/>
        <v> PBOL 8/15 </v>
      </c>
      <c r="B42" s="4" t="str">
        <f t="shared" si="1"/>
        <v>I</v>
      </c>
      <c r="C42" s="12">
        <f t="shared" si="2"/>
        <v>37887.437700000002</v>
      </c>
      <c r="D42" s="23" t="str">
        <f t="shared" si="3"/>
        <v>vis</v>
      </c>
      <c r="E42" s="58">
        <f>VLOOKUP(C42,Active!C$21:E$969,3,FALSE)</f>
        <v>5513.0002233882497</v>
      </c>
      <c r="F42" s="4" t="s">
        <v>63</v>
      </c>
      <c r="G42" s="23" t="str">
        <f t="shared" si="4"/>
        <v>37887.4377</v>
      </c>
      <c r="H42" s="12">
        <f t="shared" si="5"/>
        <v>5513</v>
      </c>
      <c r="I42" s="59" t="s">
        <v>329</v>
      </c>
      <c r="J42" s="60" t="s">
        <v>330</v>
      </c>
      <c r="K42" s="59">
        <v>5513</v>
      </c>
      <c r="L42" s="59" t="s">
        <v>331</v>
      </c>
      <c r="M42" s="60" t="s">
        <v>265</v>
      </c>
      <c r="N42" s="60" t="s">
        <v>114</v>
      </c>
      <c r="O42" s="61" t="s">
        <v>310</v>
      </c>
      <c r="P42" s="61" t="s">
        <v>311</v>
      </c>
    </row>
    <row r="43" spans="1:16" ht="12.75" customHeight="1" thickBot="1">
      <c r="A43" s="12" t="str">
        <f t="shared" si="0"/>
        <v> PBOL 8/15 </v>
      </c>
      <c r="B43" s="4" t="str">
        <f t="shared" si="1"/>
        <v>II</v>
      </c>
      <c r="C43" s="12">
        <f t="shared" si="2"/>
        <v>37888.516000000003</v>
      </c>
      <c r="D43" s="23" t="str">
        <f t="shared" si="3"/>
        <v>vis</v>
      </c>
      <c r="E43" s="58">
        <f>VLOOKUP(C43,Active!C$21:E$969,3,FALSE)</f>
        <v>5514.5025281435956</v>
      </c>
      <c r="F43" s="4" t="s">
        <v>63</v>
      </c>
      <c r="G43" s="23" t="str">
        <f t="shared" si="4"/>
        <v>37888.516</v>
      </c>
      <c r="H43" s="12">
        <f t="shared" si="5"/>
        <v>5514.5</v>
      </c>
      <c r="I43" s="59" t="s">
        <v>332</v>
      </c>
      <c r="J43" s="60" t="s">
        <v>333</v>
      </c>
      <c r="K43" s="59">
        <v>5514.5</v>
      </c>
      <c r="L43" s="59" t="s">
        <v>283</v>
      </c>
      <c r="M43" s="60" t="s">
        <v>265</v>
      </c>
      <c r="N43" s="60" t="s">
        <v>114</v>
      </c>
      <c r="O43" s="61" t="s">
        <v>310</v>
      </c>
      <c r="P43" s="61" t="s">
        <v>311</v>
      </c>
    </row>
    <row r="44" spans="1:16" ht="12.75" customHeight="1" thickBot="1">
      <c r="A44" s="12" t="str">
        <f t="shared" si="0"/>
        <v> PBOL 8/15 </v>
      </c>
      <c r="B44" s="4" t="str">
        <f t="shared" si="1"/>
        <v>I</v>
      </c>
      <c r="C44" s="12">
        <f t="shared" si="2"/>
        <v>37910.405599999998</v>
      </c>
      <c r="D44" s="23" t="str">
        <f t="shared" si="3"/>
        <v>vis</v>
      </c>
      <c r="E44" s="58">
        <f>VLOOKUP(C44,Active!C$21:E$969,3,FALSE)</f>
        <v>5544.9994679308293</v>
      </c>
      <c r="F44" s="4" t="s">
        <v>63</v>
      </c>
      <c r="G44" s="23" t="str">
        <f t="shared" si="4"/>
        <v>37910.4056</v>
      </c>
      <c r="H44" s="12">
        <f t="shared" si="5"/>
        <v>5545</v>
      </c>
      <c r="I44" s="59" t="s">
        <v>334</v>
      </c>
      <c r="J44" s="60" t="s">
        <v>335</v>
      </c>
      <c r="K44" s="59">
        <v>5545</v>
      </c>
      <c r="L44" s="59" t="s">
        <v>320</v>
      </c>
      <c r="M44" s="60" t="s">
        <v>265</v>
      </c>
      <c r="N44" s="60" t="s">
        <v>114</v>
      </c>
      <c r="O44" s="61" t="s">
        <v>310</v>
      </c>
      <c r="P44" s="61" t="s">
        <v>311</v>
      </c>
    </row>
    <row r="45" spans="1:16" ht="12.75" customHeight="1" thickBot="1">
      <c r="A45" s="12" t="str">
        <f t="shared" si="0"/>
        <v> MVS 8.28 </v>
      </c>
      <c r="B45" s="4" t="str">
        <f t="shared" si="1"/>
        <v>I</v>
      </c>
      <c r="C45" s="12">
        <f t="shared" si="2"/>
        <v>39029.385999999999</v>
      </c>
      <c r="D45" s="23" t="str">
        <f t="shared" si="3"/>
        <v>vis</v>
      </c>
      <c r="E45" s="58">
        <f>VLOOKUP(C45,Active!C$21:E$969,3,FALSE)</f>
        <v>7103.9808052738017</v>
      </c>
      <c r="F45" s="4" t="s">
        <v>63</v>
      </c>
      <c r="G45" s="23" t="str">
        <f t="shared" si="4"/>
        <v>39029.386</v>
      </c>
      <c r="H45" s="12">
        <f t="shared" si="5"/>
        <v>7104</v>
      </c>
      <c r="I45" s="59" t="s">
        <v>350</v>
      </c>
      <c r="J45" s="60" t="s">
        <v>351</v>
      </c>
      <c r="K45" s="59">
        <v>7104</v>
      </c>
      <c r="L45" s="59" t="s">
        <v>352</v>
      </c>
      <c r="M45" s="60" t="s">
        <v>186</v>
      </c>
      <c r="N45" s="60"/>
      <c r="O45" s="61" t="s">
        <v>353</v>
      </c>
      <c r="P45" s="61" t="s">
        <v>354</v>
      </c>
    </row>
    <row r="46" spans="1:16" ht="12.75" customHeight="1" thickBot="1">
      <c r="A46" s="12" t="str">
        <f t="shared" si="0"/>
        <v> ORI 119 </v>
      </c>
      <c r="B46" s="4" t="str">
        <f t="shared" si="1"/>
        <v>I</v>
      </c>
      <c r="C46" s="12">
        <f t="shared" si="2"/>
        <v>40725.464</v>
      </c>
      <c r="D46" s="23" t="str">
        <f t="shared" si="3"/>
        <v>vis</v>
      </c>
      <c r="E46" s="58">
        <f>VLOOKUP(C46,Active!C$21:E$969,3,FALSE)</f>
        <v>9466.9837217484728</v>
      </c>
      <c r="F46" s="4" t="s">
        <v>63</v>
      </c>
      <c r="G46" s="23" t="str">
        <f t="shared" si="4"/>
        <v>40725.464</v>
      </c>
      <c r="H46" s="12">
        <f t="shared" si="5"/>
        <v>9467</v>
      </c>
      <c r="I46" s="59" t="s">
        <v>358</v>
      </c>
      <c r="J46" s="60" t="s">
        <v>359</v>
      </c>
      <c r="K46" s="59">
        <v>9467</v>
      </c>
      <c r="L46" s="59" t="s">
        <v>360</v>
      </c>
      <c r="M46" s="60" t="s">
        <v>186</v>
      </c>
      <c r="N46" s="60"/>
      <c r="O46" s="61" t="s">
        <v>361</v>
      </c>
      <c r="P46" s="61" t="s">
        <v>362</v>
      </c>
    </row>
    <row r="47" spans="1:16" ht="12.75" customHeight="1" thickBot="1">
      <c r="A47" s="12" t="str">
        <f t="shared" si="0"/>
        <v> BBS 34 </v>
      </c>
      <c r="B47" s="4" t="str">
        <f t="shared" si="1"/>
        <v>I</v>
      </c>
      <c r="C47" s="12">
        <f t="shared" si="2"/>
        <v>43360.372000000003</v>
      </c>
      <c r="D47" s="23" t="str">
        <f t="shared" si="3"/>
        <v>vis</v>
      </c>
      <c r="E47" s="58">
        <f>VLOOKUP(C47,Active!C$21:E$969,3,FALSE)</f>
        <v>13137.979565478801</v>
      </c>
      <c r="F47" s="4" t="s">
        <v>63</v>
      </c>
      <c r="G47" s="23" t="str">
        <f t="shared" si="4"/>
        <v>43360.372</v>
      </c>
      <c r="H47" s="12">
        <f t="shared" si="5"/>
        <v>13138</v>
      </c>
      <c r="I47" s="59" t="s">
        <v>386</v>
      </c>
      <c r="J47" s="60" t="s">
        <v>387</v>
      </c>
      <c r="K47" s="59">
        <v>13138</v>
      </c>
      <c r="L47" s="59" t="s">
        <v>388</v>
      </c>
      <c r="M47" s="60" t="s">
        <v>186</v>
      </c>
      <c r="N47" s="60"/>
      <c r="O47" s="61" t="s">
        <v>361</v>
      </c>
      <c r="P47" s="61" t="s">
        <v>389</v>
      </c>
    </row>
    <row r="48" spans="1:16" ht="12.75" customHeight="1" thickBot="1">
      <c r="A48" s="12" t="str">
        <f t="shared" si="0"/>
        <v> BBS 35 </v>
      </c>
      <c r="B48" s="4" t="str">
        <f t="shared" si="1"/>
        <v>I</v>
      </c>
      <c r="C48" s="12">
        <f t="shared" si="2"/>
        <v>43434.317999999999</v>
      </c>
      <c r="D48" s="23" t="str">
        <f t="shared" si="3"/>
        <v>vis</v>
      </c>
      <c r="E48" s="58">
        <f>VLOOKUP(C48,Active!C$21:E$969,3,FALSE)</f>
        <v>13241.002311874678</v>
      </c>
      <c r="F48" s="4" t="s">
        <v>63</v>
      </c>
      <c r="G48" s="23" t="str">
        <f t="shared" si="4"/>
        <v>43434.318</v>
      </c>
      <c r="H48" s="12">
        <f t="shared" si="5"/>
        <v>13241</v>
      </c>
      <c r="I48" s="59" t="s">
        <v>390</v>
      </c>
      <c r="J48" s="60" t="s">
        <v>391</v>
      </c>
      <c r="K48" s="59">
        <v>13241</v>
      </c>
      <c r="L48" s="59" t="s">
        <v>283</v>
      </c>
      <c r="M48" s="60" t="s">
        <v>186</v>
      </c>
      <c r="N48" s="60"/>
      <c r="O48" s="61" t="s">
        <v>361</v>
      </c>
      <c r="P48" s="61" t="s">
        <v>392</v>
      </c>
    </row>
    <row r="49" spans="1:16" ht="12.75" customHeight="1" thickBot="1">
      <c r="A49" s="12" t="str">
        <f t="shared" si="0"/>
        <v> BBS 38 </v>
      </c>
      <c r="B49" s="4" t="str">
        <f t="shared" si="1"/>
        <v>I</v>
      </c>
      <c r="C49" s="12">
        <f t="shared" si="2"/>
        <v>43739.366000000002</v>
      </c>
      <c r="D49" s="23" t="str">
        <f t="shared" si="3"/>
        <v>vis</v>
      </c>
      <c r="E49" s="58">
        <f>VLOOKUP(C49,Active!C$21:E$969,3,FALSE)</f>
        <v>13666.000049988592</v>
      </c>
      <c r="F49" s="4" t="s">
        <v>63</v>
      </c>
      <c r="G49" s="23" t="str">
        <f t="shared" si="4"/>
        <v>43739.366</v>
      </c>
      <c r="H49" s="12">
        <f t="shared" si="5"/>
        <v>13666</v>
      </c>
      <c r="I49" s="59" t="s">
        <v>393</v>
      </c>
      <c r="J49" s="60" t="s">
        <v>394</v>
      </c>
      <c r="K49" s="59">
        <v>13666</v>
      </c>
      <c r="L49" s="59" t="s">
        <v>395</v>
      </c>
      <c r="M49" s="60" t="s">
        <v>186</v>
      </c>
      <c r="N49" s="60"/>
      <c r="O49" s="61" t="s">
        <v>396</v>
      </c>
      <c r="P49" s="61" t="s">
        <v>397</v>
      </c>
    </row>
    <row r="50" spans="1:16" ht="12.75" customHeight="1" thickBot="1">
      <c r="A50" s="12" t="str">
        <f t="shared" si="0"/>
        <v>BAVM 31 </v>
      </c>
      <c r="B50" s="4" t="str">
        <f t="shared" si="1"/>
        <v>I</v>
      </c>
      <c r="C50" s="12">
        <f t="shared" si="2"/>
        <v>43749.409</v>
      </c>
      <c r="D50" s="23" t="str">
        <f t="shared" si="3"/>
        <v>vis</v>
      </c>
      <c r="E50" s="58">
        <f>VLOOKUP(C50,Active!C$21:E$969,3,FALSE)</f>
        <v>13679.992117741462</v>
      </c>
      <c r="F50" s="4" t="s">
        <v>63</v>
      </c>
      <c r="G50" s="23" t="str">
        <f t="shared" si="4"/>
        <v>43749.409</v>
      </c>
      <c r="H50" s="12">
        <f t="shared" si="5"/>
        <v>13680</v>
      </c>
      <c r="I50" s="59" t="s">
        <v>398</v>
      </c>
      <c r="J50" s="60" t="s">
        <v>399</v>
      </c>
      <c r="K50" s="59">
        <v>13680</v>
      </c>
      <c r="L50" s="59" t="s">
        <v>400</v>
      </c>
      <c r="M50" s="60" t="s">
        <v>186</v>
      </c>
      <c r="N50" s="60"/>
      <c r="O50" s="61" t="s">
        <v>401</v>
      </c>
      <c r="P50" s="62" t="s">
        <v>402</v>
      </c>
    </row>
    <row r="51" spans="1:16" ht="12.75" customHeight="1" thickBot="1">
      <c r="A51" s="12" t="str">
        <f t="shared" si="0"/>
        <v> BBS 39 </v>
      </c>
      <c r="B51" s="4" t="str">
        <f t="shared" si="1"/>
        <v>I</v>
      </c>
      <c r="C51" s="12">
        <f t="shared" si="2"/>
        <v>43762.326000000001</v>
      </c>
      <c r="D51" s="23" t="str">
        <f t="shared" si="3"/>
        <v>vis</v>
      </c>
      <c r="E51" s="58">
        <f>VLOOKUP(C51,Active!C$21:E$969,3,FALSE)</f>
        <v>13697.988288125196</v>
      </c>
      <c r="F51" s="4" t="s">
        <v>63</v>
      </c>
      <c r="G51" s="23" t="str">
        <f t="shared" si="4"/>
        <v>43762.326</v>
      </c>
      <c r="H51" s="12">
        <f t="shared" si="5"/>
        <v>13698</v>
      </c>
      <c r="I51" s="59" t="s">
        <v>403</v>
      </c>
      <c r="J51" s="60" t="s">
        <v>404</v>
      </c>
      <c r="K51" s="59">
        <v>13698</v>
      </c>
      <c r="L51" s="59" t="s">
        <v>405</v>
      </c>
      <c r="M51" s="60" t="s">
        <v>186</v>
      </c>
      <c r="N51" s="60"/>
      <c r="O51" s="61" t="s">
        <v>396</v>
      </c>
      <c r="P51" s="61" t="s">
        <v>406</v>
      </c>
    </row>
    <row r="52" spans="1:16" ht="12.75" customHeight="1" thickBot="1">
      <c r="A52" s="12" t="str">
        <f t="shared" si="0"/>
        <v> BBS 39 </v>
      </c>
      <c r="B52" s="4" t="str">
        <f t="shared" si="1"/>
        <v>I</v>
      </c>
      <c r="C52" s="12">
        <f t="shared" si="2"/>
        <v>43767.35</v>
      </c>
      <c r="D52" s="23" t="str">
        <f t="shared" si="3"/>
        <v>vis</v>
      </c>
      <c r="E52" s="58">
        <f>VLOOKUP(C52,Active!C$21:E$969,3,FALSE)</f>
        <v>13704.987805041495</v>
      </c>
      <c r="F52" s="4" t="s">
        <v>63</v>
      </c>
      <c r="G52" s="23" t="str">
        <f t="shared" si="4"/>
        <v>43767.350</v>
      </c>
      <c r="H52" s="12">
        <f t="shared" si="5"/>
        <v>13705</v>
      </c>
      <c r="I52" s="59" t="s">
        <v>407</v>
      </c>
      <c r="J52" s="60" t="s">
        <v>408</v>
      </c>
      <c r="K52" s="59">
        <v>13705</v>
      </c>
      <c r="L52" s="59" t="s">
        <v>409</v>
      </c>
      <c r="M52" s="60" t="s">
        <v>186</v>
      </c>
      <c r="N52" s="60"/>
      <c r="O52" s="61" t="s">
        <v>396</v>
      </c>
      <c r="P52" s="61" t="s">
        <v>406</v>
      </c>
    </row>
    <row r="53" spans="1:16" ht="12.75" customHeight="1" thickBot="1">
      <c r="A53" s="12" t="str">
        <f t="shared" si="0"/>
        <v> BBS 44 </v>
      </c>
      <c r="B53" s="4" t="str">
        <f t="shared" si="1"/>
        <v>I</v>
      </c>
      <c r="C53" s="12">
        <f t="shared" si="2"/>
        <v>44082.436000000002</v>
      </c>
      <c r="D53" s="23" t="str">
        <f t="shared" si="3"/>
        <v>vis</v>
      </c>
      <c r="E53" s="58">
        <f>VLOOKUP(C53,Active!C$21:E$969,3,FALSE)</f>
        <v>14143.970644828549</v>
      </c>
      <c r="F53" s="4" t="str">
        <f>LEFT(M53,1)</f>
        <v>V</v>
      </c>
      <c r="G53" s="23" t="str">
        <f t="shared" si="4"/>
        <v>44082.436</v>
      </c>
      <c r="H53" s="12">
        <f t="shared" si="5"/>
        <v>14144</v>
      </c>
      <c r="I53" s="59" t="s">
        <v>416</v>
      </c>
      <c r="J53" s="60" t="s">
        <v>417</v>
      </c>
      <c r="K53" s="59">
        <v>14144</v>
      </c>
      <c r="L53" s="59" t="s">
        <v>418</v>
      </c>
      <c r="M53" s="60" t="s">
        <v>186</v>
      </c>
      <c r="N53" s="60"/>
      <c r="O53" s="61" t="s">
        <v>396</v>
      </c>
      <c r="P53" s="61" t="s">
        <v>419</v>
      </c>
    </row>
    <row r="54" spans="1:16" ht="12.75" customHeight="1" thickBot="1">
      <c r="A54" s="12" t="str">
        <f t="shared" si="0"/>
        <v> BBS 44 </v>
      </c>
      <c r="B54" s="4" t="str">
        <f t="shared" si="1"/>
        <v>I</v>
      </c>
      <c r="C54" s="12">
        <f t="shared" si="2"/>
        <v>44090.355000000003</v>
      </c>
      <c r="D54" s="23" t="str">
        <f t="shared" si="3"/>
        <v>vis</v>
      </c>
      <c r="E54" s="58">
        <f>VLOOKUP(C54,Active!C$21:E$969,3,FALSE)</f>
        <v>14155.003521910598</v>
      </c>
      <c r="F54" s="4" t="str">
        <f>LEFT(M54,1)</f>
        <v>V</v>
      </c>
      <c r="G54" s="23" t="str">
        <f t="shared" si="4"/>
        <v>44090.355</v>
      </c>
      <c r="H54" s="12">
        <f t="shared" si="5"/>
        <v>14155</v>
      </c>
      <c r="I54" s="59" t="s">
        <v>420</v>
      </c>
      <c r="J54" s="60" t="s">
        <v>421</v>
      </c>
      <c r="K54" s="59">
        <v>14155</v>
      </c>
      <c r="L54" s="59" t="s">
        <v>422</v>
      </c>
      <c r="M54" s="60" t="s">
        <v>186</v>
      </c>
      <c r="N54" s="60"/>
      <c r="O54" s="61" t="s">
        <v>396</v>
      </c>
      <c r="P54" s="61" t="s">
        <v>419</v>
      </c>
    </row>
    <row r="55" spans="1:16" ht="12.75" customHeight="1" thickBot="1">
      <c r="A55" s="12" t="str">
        <f t="shared" si="0"/>
        <v>BAVM 38 </v>
      </c>
      <c r="B55" s="4" t="str">
        <f t="shared" si="1"/>
        <v>I</v>
      </c>
      <c r="C55" s="12">
        <f t="shared" si="2"/>
        <v>44166.427000000003</v>
      </c>
      <c r="D55" s="23" t="str">
        <f t="shared" si="3"/>
        <v>vis</v>
      </c>
      <c r="E55" s="58">
        <f>VLOOKUP(C55,Active!C$21:E$969,3,FALSE)</f>
        <v>14260.988245409198</v>
      </c>
      <c r="F55" s="4" t="str">
        <f>LEFT(M55,1)</f>
        <v>V</v>
      </c>
      <c r="G55" s="23" t="str">
        <f t="shared" si="4"/>
        <v>44166.427</v>
      </c>
      <c r="H55" s="12">
        <f t="shared" si="5"/>
        <v>14261</v>
      </c>
      <c r="I55" s="59" t="s">
        <v>423</v>
      </c>
      <c r="J55" s="60" t="s">
        <v>424</v>
      </c>
      <c r="K55" s="59">
        <v>14261</v>
      </c>
      <c r="L55" s="59" t="s">
        <v>405</v>
      </c>
      <c r="M55" s="60" t="s">
        <v>186</v>
      </c>
      <c r="N55" s="60"/>
      <c r="O55" s="61" t="s">
        <v>401</v>
      </c>
      <c r="P55" s="62" t="s">
        <v>425</v>
      </c>
    </row>
    <row r="56" spans="1:16" ht="12.75" customHeight="1" thickBot="1">
      <c r="A56" s="12" t="str">
        <f t="shared" si="0"/>
        <v>BAVM 36 </v>
      </c>
      <c r="B56" s="4" t="str">
        <f t="shared" si="1"/>
        <v>I</v>
      </c>
      <c r="C56" s="12">
        <f t="shared" si="2"/>
        <v>45280.391000000003</v>
      </c>
      <c r="D56" s="23" t="str">
        <f t="shared" si="3"/>
        <v>vis</v>
      </c>
      <c r="E56" s="58">
        <f>VLOOKUP(C56,Active!C$21:E$969,3,FALSE)</f>
        <v>15812.980654277064</v>
      </c>
      <c r="F56" s="4" t="str">
        <f>LEFT(M56,1)</f>
        <v>V</v>
      </c>
      <c r="G56" s="23" t="str">
        <f t="shared" si="4"/>
        <v>45280.391</v>
      </c>
      <c r="H56" s="12">
        <f t="shared" si="5"/>
        <v>15813</v>
      </c>
      <c r="I56" s="59" t="s">
        <v>430</v>
      </c>
      <c r="J56" s="60" t="s">
        <v>431</v>
      </c>
      <c r="K56" s="59">
        <v>15813</v>
      </c>
      <c r="L56" s="59" t="s">
        <v>352</v>
      </c>
      <c r="M56" s="60" t="s">
        <v>186</v>
      </c>
      <c r="N56" s="60"/>
      <c r="O56" s="61" t="s">
        <v>432</v>
      </c>
      <c r="P56" s="62" t="s">
        <v>429</v>
      </c>
    </row>
    <row r="57" spans="1:16" ht="12.75" customHeight="1" thickBot="1">
      <c r="A57" s="12" t="str">
        <f t="shared" si="0"/>
        <v>BAVM 38 </v>
      </c>
      <c r="B57" s="4" t="str">
        <f t="shared" si="1"/>
        <v>I</v>
      </c>
      <c r="C57" s="12">
        <f t="shared" si="2"/>
        <v>45539.538</v>
      </c>
      <c r="D57" s="23" t="str">
        <f t="shared" si="3"/>
        <v>vis</v>
      </c>
      <c r="E57" s="58">
        <f>VLOOKUP(C57,Active!C$21:E$969,3,FALSE)</f>
        <v>16174.028387220746</v>
      </c>
      <c r="F57" s="4" t="s">
        <v>63</v>
      </c>
      <c r="G57" s="23" t="str">
        <f t="shared" si="4"/>
        <v>45539.538</v>
      </c>
      <c r="H57" s="12">
        <f t="shared" si="5"/>
        <v>16174</v>
      </c>
      <c r="I57" s="59" t="s">
        <v>433</v>
      </c>
      <c r="J57" s="60" t="s">
        <v>434</v>
      </c>
      <c r="K57" s="59">
        <v>16174</v>
      </c>
      <c r="L57" s="59" t="s">
        <v>238</v>
      </c>
      <c r="M57" s="60" t="s">
        <v>186</v>
      </c>
      <c r="N57" s="60"/>
      <c r="O57" s="61" t="s">
        <v>428</v>
      </c>
      <c r="P57" s="62" t="s">
        <v>425</v>
      </c>
    </row>
    <row r="58" spans="1:16" ht="12.75" customHeight="1" thickBot="1">
      <c r="A58" s="12" t="str">
        <f t="shared" si="0"/>
        <v>IBVS 2793 </v>
      </c>
      <c r="B58" s="4" t="str">
        <f t="shared" si="1"/>
        <v>II</v>
      </c>
      <c r="C58" s="12">
        <f t="shared" si="2"/>
        <v>45866.4836</v>
      </c>
      <c r="D58" s="23" t="str">
        <f t="shared" si="3"/>
        <v>vis</v>
      </c>
      <c r="E58" s="58">
        <f>VLOOKUP(C58,Active!C$21:E$969,3,FALSE)</f>
        <v>16629.53421084947</v>
      </c>
      <c r="F58" s="4" t="s">
        <v>63</v>
      </c>
      <c r="G58" s="23" t="str">
        <f t="shared" si="4"/>
        <v>45866.4836</v>
      </c>
      <c r="H58" s="12">
        <f t="shared" si="5"/>
        <v>16629.5</v>
      </c>
      <c r="I58" s="59" t="s">
        <v>435</v>
      </c>
      <c r="J58" s="60" t="s">
        <v>436</v>
      </c>
      <c r="K58" s="59">
        <v>16629.5</v>
      </c>
      <c r="L58" s="59" t="s">
        <v>437</v>
      </c>
      <c r="M58" s="60" t="s">
        <v>265</v>
      </c>
      <c r="N58" s="60" t="s">
        <v>114</v>
      </c>
      <c r="O58" s="61" t="s">
        <v>438</v>
      </c>
      <c r="P58" s="62" t="s">
        <v>439</v>
      </c>
    </row>
    <row r="59" spans="1:16" ht="12.75" customHeight="1" thickBot="1">
      <c r="A59" s="12" t="str">
        <f t="shared" si="0"/>
        <v>IBVS 2793 </v>
      </c>
      <c r="B59" s="4" t="str">
        <f t="shared" si="1"/>
        <v>II</v>
      </c>
      <c r="C59" s="12">
        <f t="shared" si="2"/>
        <v>45874.375999999997</v>
      </c>
      <c r="D59" s="23" t="str">
        <f t="shared" si="3"/>
        <v>vis</v>
      </c>
      <c r="E59" s="58">
        <f>VLOOKUP(C59,Active!C$21:E$969,3,FALSE)</f>
        <v>16640.530028387329</v>
      </c>
      <c r="F59" s="4" t="s">
        <v>63</v>
      </c>
      <c r="G59" s="23" t="str">
        <f t="shared" si="4"/>
        <v>45874.376</v>
      </c>
      <c r="H59" s="12">
        <f t="shared" si="5"/>
        <v>16640.5</v>
      </c>
      <c r="I59" s="59" t="s">
        <v>440</v>
      </c>
      <c r="J59" s="60" t="s">
        <v>441</v>
      </c>
      <c r="K59" s="59">
        <v>16640.5</v>
      </c>
      <c r="L59" s="59" t="s">
        <v>201</v>
      </c>
      <c r="M59" s="60" t="s">
        <v>265</v>
      </c>
      <c r="N59" s="60" t="s">
        <v>114</v>
      </c>
      <c r="O59" s="61" t="s">
        <v>442</v>
      </c>
      <c r="P59" s="62" t="s">
        <v>439</v>
      </c>
    </row>
    <row r="60" spans="1:16" ht="12.75" customHeight="1" thickBot="1">
      <c r="A60" s="12" t="str">
        <f t="shared" si="0"/>
        <v>IBVS 2793 </v>
      </c>
      <c r="B60" s="4" t="str">
        <f t="shared" si="1"/>
        <v>I</v>
      </c>
      <c r="C60" s="12">
        <f t="shared" si="2"/>
        <v>45954.408199999998</v>
      </c>
      <c r="D60" s="23" t="str">
        <f t="shared" si="3"/>
        <v>vis</v>
      </c>
      <c r="E60" s="58">
        <f>VLOOKUP(C60,Active!C$21:E$969,3,FALSE)</f>
        <v>16752.03216567812</v>
      </c>
      <c r="F60" s="4" t="s">
        <v>63</v>
      </c>
      <c r="G60" s="23" t="str">
        <f t="shared" si="4"/>
        <v>45954.4082</v>
      </c>
      <c r="H60" s="12">
        <f t="shared" si="5"/>
        <v>16752</v>
      </c>
      <c r="I60" s="59" t="s">
        <v>443</v>
      </c>
      <c r="J60" s="60" t="s">
        <v>444</v>
      </c>
      <c r="K60" s="59">
        <v>16752</v>
      </c>
      <c r="L60" s="59" t="s">
        <v>445</v>
      </c>
      <c r="M60" s="60" t="s">
        <v>265</v>
      </c>
      <c r="N60" s="60" t="s">
        <v>114</v>
      </c>
      <c r="O60" s="61" t="s">
        <v>438</v>
      </c>
      <c r="P60" s="62" t="s">
        <v>439</v>
      </c>
    </row>
    <row r="61" spans="1:16" ht="12.75" customHeight="1" thickBot="1">
      <c r="A61" s="12" t="str">
        <f t="shared" si="0"/>
        <v>IBVS 2793 </v>
      </c>
      <c r="B61" s="4" t="str">
        <f t="shared" si="1"/>
        <v>I</v>
      </c>
      <c r="C61" s="12">
        <f t="shared" si="2"/>
        <v>45972.353499999997</v>
      </c>
      <c r="D61" s="23" t="str">
        <f t="shared" si="3"/>
        <v>vis</v>
      </c>
      <c r="E61" s="58">
        <f>VLOOKUP(C61,Active!C$21:E$969,3,FALSE)</f>
        <v>16777.033843806727</v>
      </c>
      <c r="F61" s="4" t="s">
        <v>63</v>
      </c>
      <c r="G61" s="23" t="str">
        <f t="shared" si="4"/>
        <v>45972.3535</v>
      </c>
      <c r="H61" s="12">
        <f t="shared" si="5"/>
        <v>16777</v>
      </c>
      <c r="I61" s="59" t="s">
        <v>446</v>
      </c>
      <c r="J61" s="60" t="s">
        <v>447</v>
      </c>
      <c r="K61" s="59">
        <v>16777</v>
      </c>
      <c r="L61" s="59" t="s">
        <v>448</v>
      </c>
      <c r="M61" s="60" t="s">
        <v>265</v>
      </c>
      <c r="N61" s="60" t="s">
        <v>114</v>
      </c>
      <c r="O61" s="61" t="s">
        <v>438</v>
      </c>
      <c r="P61" s="62" t="s">
        <v>439</v>
      </c>
    </row>
    <row r="62" spans="1:16" ht="12.75" customHeight="1" thickBot="1">
      <c r="A62" s="12" t="str">
        <f t="shared" si="0"/>
        <v>IBVS 2793 </v>
      </c>
      <c r="B62" s="4" t="str">
        <f t="shared" si="1"/>
        <v>I</v>
      </c>
      <c r="C62" s="12">
        <f t="shared" si="2"/>
        <v>45982.400999999998</v>
      </c>
      <c r="D62" s="23" t="str">
        <f t="shared" si="3"/>
        <v>vis</v>
      </c>
      <c r="E62" s="58">
        <f>VLOOKUP(C62,Active!C$21:E$969,3,FALSE)</f>
        <v>16791.032181031358</v>
      </c>
      <c r="F62" s="4" t="s">
        <v>63</v>
      </c>
      <c r="G62" s="23" t="str">
        <f t="shared" si="4"/>
        <v>45982.4010</v>
      </c>
      <c r="H62" s="12">
        <f t="shared" si="5"/>
        <v>16791</v>
      </c>
      <c r="I62" s="59" t="s">
        <v>449</v>
      </c>
      <c r="J62" s="60" t="s">
        <v>450</v>
      </c>
      <c r="K62" s="59">
        <v>16791</v>
      </c>
      <c r="L62" s="59" t="s">
        <v>445</v>
      </c>
      <c r="M62" s="60" t="s">
        <v>265</v>
      </c>
      <c r="N62" s="60" t="s">
        <v>114</v>
      </c>
      <c r="O62" s="61" t="s">
        <v>442</v>
      </c>
      <c r="P62" s="62" t="s">
        <v>439</v>
      </c>
    </row>
    <row r="63" spans="1:16" ht="12.75" customHeight="1" thickBot="1">
      <c r="A63" s="12" t="str">
        <f t="shared" si="0"/>
        <v>IBVS 2842 </v>
      </c>
      <c r="B63" s="4" t="str">
        <f t="shared" si="1"/>
        <v>I</v>
      </c>
      <c r="C63" s="12">
        <f t="shared" si="2"/>
        <v>46264.479500000001</v>
      </c>
      <c r="D63" s="23" t="str">
        <f t="shared" si="3"/>
        <v>vis</v>
      </c>
      <c r="E63" s="58">
        <f>VLOOKUP(C63,Active!C$21:E$969,3,FALSE)</f>
        <v>17184.028445457174</v>
      </c>
      <c r="F63" s="4" t="s">
        <v>63</v>
      </c>
      <c r="G63" s="23" t="str">
        <f t="shared" si="4"/>
        <v>46264.4795</v>
      </c>
      <c r="H63" s="12">
        <f t="shared" si="5"/>
        <v>17184</v>
      </c>
      <c r="I63" s="59" t="s">
        <v>451</v>
      </c>
      <c r="J63" s="60" t="s">
        <v>452</v>
      </c>
      <c r="K63" s="59">
        <v>17184</v>
      </c>
      <c r="L63" s="59" t="s">
        <v>453</v>
      </c>
      <c r="M63" s="60" t="s">
        <v>265</v>
      </c>
      <c r="N63" s="60" t="s">
        <v>114</v>
      </c>
      <c r="O63" s="61" t="s">
        <v>454</v>
      </c>
      <c r="P63" s="62" t="s">
        <v>455</v>
      </c>
    </row>
    <row r="64" spans="1:16" ht="12.75" customHeight="1" thickBot="1">
      <c r="A64" s="12" t="str">
        <f t="shared" si="0"/>
        <v>IBVS 2842 </v>
      </c>
      <c r="B64" s="4" t="str">
        <f t="shared" si="1"/>
        <v>I</v>
      </c>
      <c r="C64" s="12">
        <f t="shared" si="2"/>
        <v>46325.489200000004</v>
      </c>
      <c r="D64" s="23" t="str">
        <f t="shared" si="3"/>
        <v>vis</v>
      </c>
      <c r="E64" s="58">
        <f>VLOOKUP(C64,Active!C$21:E$969,3,FALSE)</f>
        <v>17269.028132401552</v>
      </c>
      <c r="F64" s="4" t="s">
        <v>63</v>
      </c>
      <c r="G64" s="23" t="str">
        <f t="shared" si="4"/>
        <v>46325.4892</v>
      </c>
      <c r="H64" s="12">
        <f t="shared" si="5"/>
        <v>17269</v>
      </c>
      <c r="I64" s="59" t="s">
        <v>456</v>
      </c>
      <c r="J64" s="60" t="s">
        <v>457</v>
      </c>
      <c r="K64" s="59">
        <v>17269</v>
      </c>
      <c r="L64" s="59" t="s">
        <v>458</v>
      </c>
      <c r="M64" s="60" t="s">
        <v>265</v>
      </c>
      <c r="N64" s="60" t="s">
        <v>114</v>
      </c>
      <c r="O64" s="61" t="s">
        <v>454</v>
      </c>
      <c r="P64" s="62" t="s">
        <v>455</v>
      </c>
    </row>
    <row r="65" spans="1:16" ht="12.75" customHeight="1" thickBot="1">
      <c r="A65" s="12" t="str">
        <f t="shared" si="0"/>
        <v>IBVS 2842 </v>
      </c>
      <c r="B65" s="4" t="str">
        <f t="shared" si="1"/>
        <v>II</v>
      </c>
      <c r="C65" s="12">
        <f t="shared" si="2"/>
        <v>46327.279000000002</v>
      </c>
      <c r="D65" s="23" t="str">
        <f t="shared" si="3"/>
        <v>vis</v>
      </c>
      <c r="E65" s="58">
        <f>VLOOKUP(C65,Active!C$21:E$969,3,FALSE)</f>
        <v>17271.521710302983</v>
      </c>
      <c r="F65" s="4" t="s">
        <v>63</v>
      </c>
      <c r="G65" s="23" t="str">
        <f t="shared" si="4"/>
        <v>46327.2790</v>
      </c>
      <c r="H65" s="12">
        <f t="shared" si="5"/>
        <v>17271.5</v>
      </c>
      <c r="I65" s="59" t="s">
        <v>459</v>
      </c>
      <c r="J65" s="60" t="s">
        <v>460</v>
      </c>
      <c r="K65" s="59">
        <v>17271.5</v>
      </c>
      <c r="L65" s="59" t="s">
        <v>461</v>
      </c>
      <c r="M65" s="60" t="s">
        <v>265</v>
      </c>
      <c r="N65" s="60" t="s">
        <v>114</v>
      </c>
      <c r="O65" s="61" t="s">
        <v>454</v>
      </c>
      <c r="P65" s="62" t="s">
        <v>455</v>
      </c>
    </row>
    <row r="66" spans="1:16" ht="12.75" customHeight="1" thickBot="1">
      <c r="A66" s="12" t="str">
        <f t="shared" si="0"/>
        <v>IBVS 2842 </v>
      </c>
      <c r="B66" s="4" t="str">
        <f t="shared" si="1"/>
        <v>I</v>
      </c>
      <c r="C66" s="12">
        <f t="shared" si="2"/>
        <v>46328.359700000001</v>
      </c>
      <c r="D66" s="23" t="str">
        <f t="shared" si="3"/>
        <v>vis</v>
      </c>
      <c r="E66" s="58">
        <f>VLOOKUP(C66,Active!C$21:E$969,3,FALSE)</f>
        <v>17273.027358776599</v>
      </c>
      <c r="F66" s="4" t="s">
        <v>63</v>
      </c>
      <c r="G66" s="23" t="str">
        <f t="shared" si="4"/>
        <v>46328.3597</v>
      </c>
      <c r="H66" s="12">
        <f t="shared" si="5"/>
        <v>17273</v>
      </c>
      <c r="I66" s="59" t="s">
        <v>462</v>
      </c>
      <c r="J66" s="60" t="s">
        <v>463</v>
      </c>
      <c r="K66" s="59">
        <v>17273</v>
      </c>
      <c r="L66" s="59" t="s">
        <v>464</v>
      </c>
      <c r="M66" s="60" t="s">
        <v>265</v>
      </c>
      <c r="N66" s="60" t="s">
        <v>114</v>
      </c>
      <c r="O66" s="61" t="s">
        <v>454</v>
      </c>
      <c r="P66" s="62" t="s">
        <v>455</v>
      </c>
    </row>
    <row r="67" spans="1:16" ht="12.75" customHeight="1" thickBot="1">
      <c r="A67" s="12" t="str">
        <f t="shared" si="0"/>
        <v>IBVS 2842 </v>
      </c>
      <c r="B67" s="4" t="str">
        <f t="shared" si="1"/>
        <v>II</v>
      </c>
      <c r="C67" s="12">
        <f t="shared" si="2"/>
        <v>46329.427499999998</v>
      </c>
      <c r="D67" s="23" t="str">
        <f t="shared" si="3"/>
        <v>vis</v>
      </c>
      <c r="E67" s="58">
        <f>VLOOKUP(C67,Active!C$21:E$969,3,FALSE)</f>
        <v>17274.515034764499</v>
      </c>
      <c r="F67" s="4" t="s">
        <v>63</v>
      </c>
      <c r="G67" s="23" t="str">
        <f t="shared" si="4"/>
        <v>46329.4275</v>
      </c>
      <c r="H67" s="12">
        <f t="shared" si="5"/>
        <v>17274.5</v>
      </c>
      <c r="I67" s="59" t="s">
        <v>465</v>
      </c>
      <c r="J67" s="60" t="s">
        <v>466</v>
      </c>
      <c r="K67" s="59">
        <v>17274.5</v>
      </c>
      <c r="L67" s="59" t="s">
        <v>467</v>
      </c>
      <c r="M67" s="60" t="s">
        <v>265</v>
      </c>
      <c r="N67" s="60" t="s">
        <v>114</v>
      </c>
      <c r="O67" s="61" t="s">
        <v>454</v>
      </c>
      <c r="P67" s="62" t="s">
        <v>455</v>
      </c>
    </row>
    <row r="68" spans="1:16" ht="12.75" customHeight="1" thickBot="1">
      <c r="A68" s="12" t="str">
        <f t="shared" si="0"/>
        <v> VSSC 67.8 </v>
      </c>
      <c r="B68" s="4" t="str">
        <f t="shared" si="1"/>
        <v>I</v>
      </c>
      <c r="C68" s="12">
        <f t="shared" si="2"/>
        <v>46351.333299999998</v>
      </c>
      <c r="D68" s="23" t="str">
        <f t="shared" si="3"/>
        <v>vis</v>
      </c>
      <c r="E68" s="58">
        <f>VLOOKUP(C68,Active!C$21:E$969,3,FALSE)</f>
        <v>17305.034544650076</v>
      </c>
      <c r="F68" s="4" t="s">
        <v>63</v>
      </c>
      <c r="G68" s="23" t="str">
        <f t="shared" si="4"/>
        <v>46351.3333</v>
      </c>
      <c r="H68" s="12">
        <f t="shared" si="5"/>
        <v>17305</v>
      </c>
      <c r="I68" s="59" t="s">
        <v>468</v>
      </c>
      <c r="J68" s="60" t="s">
        <v>469</v>
      </c>
      <c r="K68" s="59">
        <v>17305</v>
      </c>
      <c r="L68" s="59" t="s">
        <v>470</v>
      </c>
      <c r="M68" s="60" t="s">
        <v>265</v>
      </c>
      <c r="N68" s="60" t="s">
        <v>114</v>
      </c>
      <c r="O68" s="61" t="s">
        <v>471</v>
      </c>
      <c r="P68" s="61" t="s">
        <v>472</v>
      </c>
    </row>
    <row r="69" spans="1:16" ht="12.75" customHeight="1" thickBot="1">
      <c r="A69" s="12" t="str">
        <f t="shared" si="0"/>
        <v> MVS 11.155 </v>
      </c>
      <c r="B69" s="4" t="str">
        <f t="shared" si="1"/>
        <v>I</v>
      </c>
      <c r="C69" s="12">
        <f t="shared" si="2"/>
        <v>46597.493999999999</v>
      </c>
      <c r="D69" s="23" t="str">
        <f t="shared" si="3"/>
        <v>vis</v>
      </c>
      <c r="E69" s="58">
        <f>VLOOKUP(C69,Active!C$21:E$969,3,FALSE)</f>
        <v>17647.989557344921</v>
      </c>
      <c r="F69" s="4" t="s">
        <v>63</v>
      </c>
      <c r="G69" s="23" t="str">
        <f t="shared" si="4"/>
        <v>46597.494</v>
      </c>
      <c r="H69" s="12">
        <f t="shared" si="5"/>
        <v>17648</v>
      </c>
      <c r="I69" s="59" t="s">
        <v>473</v>
      </c>
      <c r="J69" s="60" t="s">
        <v>474</v>
      </c>
      <c r="K69" s="59">
        <v>17648</v>
      </c>
      <c r="L69" s="59" t="s">
        <v>475</v>
      </c>
      <c r="M69" s="60" t="s">
        <v>161</v>
      </c>
      <c r="N69" s="60"/>
      <c r="O69" s="61" t="s">
        <v>476</v>
      </c>
      <c r="P69" s="61" t="s">
        <v>477</v>
      </c>
    </row>
    <row r="70" spans="1:16" ht="12.75" customHeight="1" thickBot="1">
      <c r="A70" s="12" t="str">
        <f t="shared" si="0"/>
        <v> IAPP 55.74 </v>
      </c>
      <c r="B70" s="4" t="str">
        <f t="shared" si="1"/>
        <v>II</v>
      </c>
      <c r="C70" s="12">
        <f t="shared" si="2"/>
        <v>46705.5481</v>
      </c>
      <c r="D70" s="23" t="str">
        <f t="shared" si="3"/>
        <v>vis</v>
      </c>
      <c r="E70" s="58">
        <f>VLOOKUP(C70,Active!C$21:E$969,3,FALSE)</f>
        <v>17798.532252573001</v>
      </c>
      <c r="F70" s="4" t="s">
        <v>63</v>
      </c>
      <c r="G70" s="23" t="str">
        <f t="shared" si="4"/>
        <v>46705.5481</v>
      </c>
      <c r="H70" s="12">
        <f t="shared" si="5"/>
        <v>17798.5</v>
      </c>
      <c r="I70" s="59" t="s">
        <v>478</v>
      </c>
      <c r="J70" s="60" t="s">
        <v>479</v>
      </c>
      <c r="K70" s="59">
        <v>17798.5</v>
      </c>
      <c r="L70" s="59" t="s">
        <v>445</v>
      </c>
      <c r="M70" s="60" t="s">
        <v>265</v>
      </c>
      <c r="N70" s="60" t="s">
        <v>114</v>
      </c>
      <c r="O70" s="61" t="s">
        <v>480</v>
      </c>
      <c r="P70" s="61" t="s">
        <v>481</v>
      </c>
    </row>
    <row r="71" spans="1:16" ht="12.75" customHeight="1" thickBot="1">
      <c r="A71" s="12" t="str">
        <f t="shared" si="0"/>
        <v> VSSC 67.8 </v>
      </c>
      <c r="B71" s="4" t="str">
        <f t="shared" si="1"/>
        <v>I</v>
      </c>
      <c r="C71" s="12">
        <f t="shared" si="2"/>
        <v>46712.373099999997</v>
      </c>
      <c r="D71" s="23" t="str">
        <f t="shared" si="3"/>
        <v>vis</v>
      </c>
      <c r="E71" s="58">
        <f>VLOOKUP(C71,Active!C$21:E$969,3,FALSE)</f>
        <v>17808.040951409334</v>
      </c>
      <c r="F71" s="4" t="s">
        <v>63</v>
      </c>
      <c r="G71" s="23" t="str">
        <f t="shared" si="4"/>
        <v>46712.3731</v>
      </c>
      <c r="H71" s="12">
        <f t="shared" si="5"/>
        <v>17808</v>
      </c>
      <c r="I71" s="59" t="s">
        <v>482</v>
      </c>
      <c r="J71" s="60" t="s">
        <v>483</v>
      </c>
      <c r="K71" s="59">
        <v>17808</v>
      </c>
      <c r="L71" s="59" t="s">
        <v>484</v>
      </c>
      <c r="M71" s="60" t="s">
        <v>265</v>
      </c>
      <c r="N71" s="60" t="s">
        <v>114</v>
      </c>
      <c r="O71" s="61" t="s">
        <v>471</v>
      </c>
      <c r="P71" s="61" t="s">
        <v>472</v>
      </c>
    </row>
    <row r="72" spans="1:16" ht="12.75" customHeight="1" thickBot="1">
      <c r="A72" s="12" t="str">
        <f t="shared" si="0"/>
        <v> MVS 11.155 </v>
      </c>
      <c r="B72" s="4" t="str">
        <f t="shared" si="1"/>
        <v>I</v>
      </c>
      <c r="C72" s="12">
        <f t="shared" si="2"/>
        <v>46736.046999999999</v>
      </c>
      <c r="D72" s="23" t="str">
        <f t="shared" si="3"/>
        <v>vis</v>
      </c>
      <c r="E72" s="58">
        <f>VLOOKUP(C72,Active!C$21:E$969,3,FALSE)</f>
        <v>17841.023806410303</v>
      </c>
      <c r="F72" s="4" t="s">
        <v>63</v>
      </c>
      <c r="G72" s="23" t="str">
        <f t="shared" si="4"/>
        <v>46736.047</v>
      </c>
      <c r="H72" s="12">
        <f t="shared" si="5"/>
        <v>17841</v>
      </c>
      <c r="I72" s="59" t="s">
        <v>485</v>
      </c>
      <c r="J72" s="60" t="s">
        <v>486</v>
      </c>
      <c r="K72" s="59">
        <v>17841</v>
      </c>
      <c r="L72" s="59" t="s">
        <v>191</v>
      </c>
      <c r="M72" s="60" t="s">
        <v>186</v>
      </c>
      <c r="N72" s="60"/>
      <c r="O72" s="61" t="s">
        <v>487</v>
      </c>
      <c r="P72" s="61" t="s">
        <v>477</v>
      </c>
    </row>
    <row r="73" spans="1:16" ht="12.75" customHeight="1" thickBot="1">
      <c r="A73" s="12" t="str">
        <f t="shared" si="0"/>
        <v> MVS 11.155 </v>
      </c>
      <c r="B73" s="4" t="str">
        <f t="shared" si="1"/>
        <v>II</v>
      </c>
      <c r="C73" s="12">
        <f t="shared" si="2"/>
        <v>46736.404999999999</v>
      </c>
      <c r="D73" s="23" t="str">
        <f t="shared" si="3"/>
        <v>vis</v>
      </c>
      <c r="E73" s="58">
        <f>VLOOKUP(C73,Active!C$21:E$969,3,FALSE)</f>
        <v>17841.522577719228</v>
      </c>
      <c r="F73" s="4" t="s">
        <v>63</v>
      </c>
      <c r="G73" s="23" t="str">
        <f t="shared" si="4"/>
        <v>46736.405</v>
      </c>
      <c r="H73" s="12">
        <f t="shared" si="5"/>
        <v>17841.5</v>
      </c>
      <c r="I73" s="59" t="s">
        <v>488</v>
      </c>
      <c r="J73" s="60" t="s">
        <v>489</v>
      </c>
      <c r="K73" s="59">
        <v>17841.5</v>
      </c>
      <c r="L73" s="59" t="s">
        <v>235</v>
      </c>
      <c r="M73" s="60" t="s">
        <v>186</v>
      </c>
      <c r="N73" s="60"/>
      <c r="O73" s="61" t="s">
        <v>487</v>
      </c>
      <c r="P73" s="61" t="s">
        <v>477</v>
      </c>
    </row>
    <row r="74" spans="1:16" ht="12.75" customHeight="1" thickBot="1">
      <c r="A74" s="12" t="str">
        <f t="shared" si="0"/>
        <v> BBS 83 </v>
      </c>
      <c r="B74" s="4" t="str">
        <f t="shared" si="1"/>
        <v>I</v>
      </c>
      <c r="C74" s="12">
        <f t="shared" si="2"/>
        <v>46768.332999999999</v>
      </c>
      <c r="D74" s="23" t="str">
        <f t="shared" si="3"/>
        <v>vis</v>
      </c>
      <c r="E74" s="58">
        <f>VLOOKUP(C74,Active!C$21:E$969,3,FALSE)</f>
        <v>17886.005176465984</v>
      </c>
      <c r="F74" s="4" t="s">
        <v>63</v>
      </c>
      <c r="G74" s="23" t="str">
        <f t="shared" si="4"/>
        <v>46768.333</v>
      </c>
      <c r="H74" s="12">
        <f t="shared" si="5"/>
        <v>17886</v>
      </c>
      <c r="I74" s="59" t="s">
        <v>490</v>
      </c>
      <c r="J74" s="60" t="s">
        <v>491</v>
      </c>
      <c r="K74" s="59">
        <v>17886</v>
      </c>
      <c r="L74" s="59" t="s">
        <v>492</v>
      </c>
      <c r="M74" s="60" t="s">
        <v>186</v>
      </c>
      <c r="N74" s="60"/>
      <c r="O74" s="61" t="s">
        <v>493</v>
      </c>
      <c r="P74" s="61" t="s">
        <v>494</v>
      </c>
    </row>
    <row r="75" spans="1:16" ht="12.75" customHeight="1" thickBot="1">
      <c r="A75" s="12" t="str">
        <f t="shared" ref="A75:A138" si="6">P75</f>
        <v> IAPP 55.74 </v>
      </c>
      <c r="B75" s="4" t="str">
        <f t="shared" ref="B75:B138" si="7">IF(H75=INT(H75),"I","II")</f>
        <v>I</v>
      </c>
      <c r="C75" s="12">
        <f t="shared" ref="C75:C138" si="8">1*G75</f>
        <v>47086.331899999997</v>
      </c>
      <c r="D75" s="23" t="str">
        <f t="shared" ref="D75:D138" si="9">VLOOKUP(F75,I$1:J$5,2,FALSE)</f>
        <v>vis</v>
      </c>
      <c r="E75" s="58">
        <f>VLOOKUP(C75,Active!C$21:E$969,3,FALSE)</f>
        <v>18329.046314984222</v>
      </c>
      <c r="F75" s="4" t="s">
        <v>63</v>
      </c>
      <c r="G75" s="23" t="str">
        <f t="shared" ref="G75:G138" si="10">MID(I75,3,LEN(I75)-3)</f>
        <v>47086.3319</v>
      </c>
      <c r="H75" s="12">
        <f t="shared" ref="H75:H138" si="11">1*K75</f>
        <v>18329</v>
      </c>
      <c r="I75" s="59" t="s">
        <v>495</v>
      </c>
      <c r="J75" s="60" t="s">
        <v>496</v>
      </c>
      <c r="K75" s="59">
        <v>18329</v>
      </c>
      <c r="L75" s="59" t="s">
        <v>497</v>
      </c>
      <c r="M75" s="60" t="s">
        <v>265</v>
      </c>
      <c r="N75" s="60" t="s">
        <v>114</v>
      </c>
      <c r="O75" s="61" t="s">
        <v>480</v>
      </c>
      <c r="P75" s="61" t="s">
        <v>481</v>
      </c>
    </row>
    <row r="76" spans="1:16" ht="12.75" customHeight="1" thickBot="1">
      <c r="A76" s="12" t="str">
        <f t="shared" si="6"/>
        <v> MVS 11.164 </v>
      </c>
      <c r="B76" s="4" t="str">
        <f t="shared" si="7"/>
        <v>I</v>
      </c>
      <c r="C76" s="12">
        <f t="shared" si="8"/>
        <v>47102.125</v>
      </c>
      <c r="D76" s="23" t="str">
        <f t="shared" si="9"/>
        <v>vis</v>
      </c>
      <c r="E76" s="58">
        <f>VLOOKUP(C76,Active!C$21:E$969,3,FALSE)</f>
        <v>18351.04951375231</v>
      </c>
      <c r="F76" s="4" t="s">
        <v>63</v>
      </c>
      <c r="G76" s="23" t="str">
        <f t="shared" si="10"/>
        <v>47102.125</v>
      </c>
      <c r="H76" s="12">
        <f t="shared" si="11"/>
        <v>18351</v>
      </c>
      <c r="I76" s="59" t="s">
        <v>498</v>
      </c>
      <c r="J76" s="60" t="s">
        <v>499</v>
      </c>
      <c r="K76" s="59">
        <v>18351</v>
      </c>
      <c r="L76" s="59" t="s">
        <v>500</v>
      </c>
      <c r="M76" s="60" t="s">
        <v>186</v>
      </c>
      <c r="N76" s="60"/>
      <c r="O76" s="61" t="s">
        <v>487</v>
      </c>
      <c r="P76" s="61" t="s">
        <v>501</v>
      </c>
    </row>
    <row r="77" spans="1:16" ht="12.75" customHeight="1" thickBot="1">
      <c r="A77" s="12" t="str">
        <f t="shared" si="6"/>
        <v> MVS 11.164 </v>
      </c>
      <c r="B77" s="4" t="str">
        <f t="shared" si="7"/>
        <v>II</v>
      </c>
      <c r="C77" s="12">
        <f t="shared" si="8"/>
        <v>47102.5</v>
      </c>
      <c r="D77" s="23" t="str">
        <f t="shared" si="9"/>
        <v>vis</v>
      </c>
      <c r="E77" s="58">
        <f>VLOOKUP(C77,Active!C$21:E$969,3,FALSE)</f>
        <v>18351.571969732329</v>
      </c>
      <c r="F77" s="4" t="s">
        <v>63</v>
      </c>
      <c r="G77" s="23" t="str">
        <f t="shared" si="10"/>
        <v>47102.500</v>
      </c>
      <c r="H77" s="12">
        <f t="shared" si="11"/>
        <v>18351.5</v>
      </c>
      <c r="I77" s="59" t="s">
        <v>502</v>
      </c>
      <c r="J77" s="60" t="s">
        <v>503</v>
      </c>
      <c r="K77" s="59">
        <v>18351.5</v>
      </c>
      <c r="L77" s="59" t="s">
        <v>504</v>
      </c>
      <c r="M77" s="60" t="s">
        <v>186</v>
      </c>
      <c r="N77" s="60"/>
      <c r="O77" s="61" t="s">
        <v>487</v>
      </c>
      <c r="P77" s="61" t="s">
        <v>501</v>
      </c>
    </row>
    <row r="78" spans="1:16" ht="12.75" customHeight="1" thickBot="1">
      <c r="A78" s="12" t="str">
        <f t="shared" si="6"/>
        <v> MVS 12.16 </v>
      </c>
      <c r="B78" s="4" t="str">
        <f t="shared" si="7"/>
        <v>I</v>
      </c>
      <c r="C78" s="12">
        <f t="shared" si="8"/>
        <v>47375.56</v>
      </c>
      <c r="D78" s="23" t="str">
        <f t="shared" si="9"/>
        <v>vis</v>
      </c>
      <c r="E78" s="58">
        <f>VLOOKUP(C78,Active!C$21:E$969,3,FALSE)</f>
        <v>18732.003516142675</v>
      </c>
      <c r="F78" s="4" t="s">
        <v>63</v>
      </c>
      <c r="G78" s="23" t="str">
        <f t="shared" si="10"/>
        <v>47375.560</v>
      </c>
      <c r="H78" s="12">
        <f t="shared" si="11"/>
        <v>18732</v>
      </c>
      <c r="I78" s="59" t="s">
        <v>505</v>
      </c>
      <c r="J78" s="60" t="s">
        <v>506</v>
      </c>
      <c r="K78" s="59">
        <v>18732</v>
      </c>
      <c r="L78" s="59" t="s">
        <v>422</v>
      </c>
      <c r="M78" s="60" t="s">
        <v>186</v>
      </c>
      <c r="N78" s="60"/>
      <c r="O78" s="61" t="s">
        <v>476</v>
      </c>
      <c r="P78" s="61" t="s">
        <v>507</v>
      </c>
    </row>
    <row r="79" spans="1:16" ht="12.75" customHeight="1" thickBot="1">
      <c r="A79" s="12" t="str">
        <f t="shared" si="6"/>
        <v> MVS 12.16 </v>
      </c>
      <c r="B79" s="4" t="str">
        <f t="shared" si="7"/>
        <v>I</v>
      </c>
      <c r="C79" s="12">
        <f t="shared" si="8"/>
        <v>47378.432000000001</v>
      </c>
      <c r="D79" s="23" t="str">
        <f t="shared" si="9"/>
        <v>vis</v>
      </c>
      <c r="E79" s="58">
        <f>VLOOKUP(C79,Active!C$21:E$969,3,FALSE)</f>
        <v>18736.004832341649</v>
      </c>
      <c r="F79" s="4" t="s">
        <v>63</v>
      </c>
      <c r="G79" s="23" t="str">
        <f t="shared" si="10"/>
        <v>47378.432</v>
      </c>
      <c r="H79" s="12">
        <f t="shared" si="11"/>
        <v>18736</v>
      </c>
      <c r="I79" s="59" t="s">
        <v>508</v>
      </c>
      <c r="J79" s="60" t="s">
        <v>509</v>
      </c>
      <c r="K79" s="59">
        <v>18736</v>
      </c>
      <c r="L79" s="59" t="s">
        <v>422</v>
      </c>
      <c r="M79" s="60" t="s">
        <v>186</v>
      </c>
      <c r="N79" s="60"/>
      <c r="O79" s="61" t="s">
        <v>476</v>
      </c>
      <c r="P79" s="61" t="s">
        <v>507</v>
      </c>
    </row>
    <row r="80" spans="1:16" ht="12.75" customHeight="1" thickBot="1">
      <c r="A80" s="12" t="str">
        <f t="shared" si="6"/>
        <v> MVS 12.16 </v>
      </c>
      <c r="B80" s="4" t="str">
        <f t="shared" si="7"/>
        <v>I</v>
      </c>
      <c r="C80" s="12">
        <f t="shared" si="8"/>
        <v>47380.534</v>
      </c>
      <c r="D80" s="23" t="str">
        <f t="shared" si="9"/>
        <v>vis</v>
      </c>
      <c r="E80" s="58">
        <f>VLOOKUP(C80,Active!C$21:E$969,3,FALSE)</f>
        <v>18738.933372261647</v>
      </c>
      <c r="F80" s="4" t="s">
        <v>63</v>
      </c>
      <c r="G80" s="23" t="str">
        <f t="shared" si="10"/>
        <v>47380.534</v>
      </c>
      <c r="H80" s="12">
        <f t="shared" si="11"/>
        <v>18739</v>
      </c>
      <c r="I80" s="59" t="s">
        <v>510</v>
      </c>
      <c r="J80" s="60" t="s">
        <v>511</v>
      </c>
      <c r="K80" s="59">
        <v>18739</v>
      </c>
      <c r="L80" s="59" t="s">
        <v>512</v>
      </c>
      <c r="M80" s="60" t="s">
        <v>186</v>
      </c>
      <c r="N80" s="60"/>
      <c r="O80" s="61" t="s">
        <v>476</v>
      </c>
      <c r="P80" s="61" t="s">
        <v>507</v>
      </c>
    </row>
    <row r="81" spans="1:16" ht="12.75" customHeight="1" thickBot="1">
      <c r="A81" s="12" t="str">
        <f t="shared" si="6"/>
        <v>BAVM 52 </v>
      </c>
      <c r="B81" s="4" t="str">
        <f t="shared" si="7"/>
        <v>I</v>
      </c>
      <c r="C81" s="12">
        <f t="shared" si="8"/>
        <v>47388.508000000002</v>
      </c>
      <c r="D81" s="23" t="str">
        <f t="shared" si="9"/>
        <v>vis</v>
      </c>
      <c r="E81" s="58">
        <f>VLOOKUP(C81,Active!C$21:E$969,3,FALSE)</f>
        <v>18750.042876220763</v>
      </c>
      <c r="F81" s="4" t="s">
        <v>63</v>
      </c>
      <c r="G81" s="23" t="str">
        <f t="shared" si="10"/>
        <v>47388.508</v>
      </c>
      <c r="H81" s="12">
        <f t="shared" si="11"/>
        <v>18750</v>
      </c>
      <c r="I81" s="59" t="s">
        <v>513</v>
      </c>
      <c r="J81" s="60" t="s">
        <v>514</v>
      </c>
      <c r="K81" s="59">
        <v>18750</v>
      </c>
      <c r="L81" s="59" t="s">
        <v>515</v>
      </c>
      <c r="M81" s="60" t="s">
        <v>186</v>
      </c>
      <c r="N81" s="60"/>
      <c r="O81" s="61" t="s">
        <v>516</v>
      </c>
      <c r="P81" s="62" t="s">
        <v>517</v>
      </c>
    </row>
    <row r="82" spans="1:16" ht="12.75" customHeight="1" thickBot="1">
      <c r="A82" s="12" t="str">
        <f t="shared" si="6"/>
        <v> MVS 12.16 </v>
      </c>
      <c r="B82" s="4" t="str">
        <f t="shared" si="7"/>
        <v>I</v>
      </c>
      <c r="C82" s="12">
        <f t="shared" si="8"/>
        <v>47411.45</v>
      </c>
      <c r="D82" s="23" t="str">
        <f t="shared" si="9"/>
        <v>vis</v>
      </c>
      <c r="E82" s="58">
        <f>VLOOKUP(C82,Active!C$21:E$969,3,FALSE)</f>
        <v>18782.006036470324</v>
      </c>
      <c r="F82" s="4" t="s">
        <v>63</v>
      </c>
      <c r="G82" s="23" t="str">
        <f t="shared" si="10"/>
        <v>47411.450</v>
      </c>
      <c r="H82" s="12">
        <f t="shared" si="11"/>
        <v>18782</v>
      </c>
      <c r="I82" s="59" t="s">
        <v>518</v>
      </c>
      <c r="J82" s="60" t="s">
        <v>519</v>
      </c>
      <c r="K82" s="59">
        <v>18782</v>
      </c>
      <c r="L82" s="59" t="s">
        <v>492</v>
      </c>
      <c r="M82" s="60" t="s">
        <v>186</v>
      </c>
      <c r="N82" s="60"/>
      <c r="O82" s="61" t="s">
        <v>476</v>
      </c>
      <c r="P82" s="61" t="s">
        <v>507</v>
      </c>
    </row>
    <row r="83" spans="1:16" ht="12.75" customHeight="1" thickBot="1">
      <c r="A83" s="12" t="str">
        <f t="shared" si="6"/>
        <v>BAVM 52 </v>
      </c>
      <c r="B83" s="4" t="str">
        <f t="shared" si="7"/>
        <v>I</v>
      </c>
      <c r="C83" s="12">
        <f t="shared" si="8"/>
        <v>47452.387999999999</v>
      </c>
      <c r="D83" s="23" t="str">
        <f t="shared" si="9"/>
        <v>vis</v>
      </c>
      <c r="E83" s="58">
        <f>VLOOKUP(C83,Active!C$21:E$969,3,FALSE)</f>
        <v>18839.041510896997</v>
      </c>
      <c r="F83" s="4" t="s">
        <v>63</v>
      </c>
      <c r="G83" s="23" t="str">
        <f t="shared" si="10"/>
        <v>47452.388</v>
      </c>
      <c r="H83" s="12">
        <f t="shared" si="11"/>
        <v>18839</v>
      </c>
      <c r="I83" s="59" t="s">
        <v>520</v>
      </c>
      <c r="J83" s="60" t="s">
        <v>521</v>
      </c>
      <c r="K83" s="59">
        <v>18839</v>
      </c>
      <c r="L83" s="59" t="s">
        <v>522</v>
      </c>
      <c r="M83" s="60" t="s">
        <v>186</v>
      </c>
      <c r="N83" s="60"/>
      <c r="O83" s="61" t="s">
        <v>516</v>
      </c>
      <c r="P83" s="62" t="s">
        <v>517</v>
      </c>
    </row>
    <row r="84" spans="1:16" ht="12.75" customHeight="1" thickBot="1">
      <c r="A84" s="12" t="str">
        <f t="shared" si="6"/>
        <v> VSSC 72.25 </v>
      </c>
      <c r="B84" s="4" t="str">
        <f t="shared" si="7"/>
        <v>I</v>
      </c>
      <c r="C84" s="12">
        <f t="shared" si="8"/>
        <v>47470.339800000002</v>
      </c>
      <c r="D84" s="23" t="str">
        <f t="shared" si="9"/>
        <v>vis</v>
      </c>
      <c r="E84" s="58">
        <f>VLOOKUP(C84,Active!C$21:E$969,3,FALSE)</f>
        <v>18864.052244929262</v>
      </c>
      <c r="F84" s="4" t="s">
        <v>63</v>
      </c>
      <c r="G84" s="23" t="str">
        <f t="shared" si="10"/>
        <v>47470.3398</v>
      </c>
      <c r="H84" s="12">
        <f t="shared" si="11"/>
        <v>18864</v>
      </c>
      <c r="I84" s="59" t="s">
        <v>523</v>
      </c>
      <c r="J84" s="60" t="s">
        <v>524</v>
      </c>
      <c r="K84" s="59">
        <v>18864</v>
      </c>
      <c r="L84" s="59" t="s">
        <v>525</v>
      </c>
      <c r="M84" s="60" t="s">
        <v>265</v>
      </c>
      <c r="N84" s="60" t="s">
        <v>114</v>
      </c>
      <c r="O84" s="61" t="s">
        <v>471</v>
      </c>
      <c r="P84" s="61" t="s">
        <v>526</v>
      </c>
    </row>
    <row r="85" spans="1:16" ht="12.75" customHeight="1" thickBot="1">
      <c r="A85" s="12" t="str">
        <f t="shared" si="6"/>
        <v> MVS 12.16 </v>
      </c>
      <c r="B85" s="4" t="str">
        <f t="shared" si="7"/>
        <v>II</v>
      </c>
      <c r="C85" s="12">
        <f t="shared" si="8"/>
        <v>47474.99</v>
      </c>
      <c r="D85" s="23" t="str">
        <f t="shared" si="9"/>
        <v>vis</v>
      </c>
      <c r="E85" s="58">
        <f>VLOOKUP(C85,Active!C$21:E$969,3,FALSE)</f>
        <v>18870.530977724677</v>
      </c>
      <c r="F85" s="4" t="s">
        <v>63</v>
      </c>
      <c r="G85" s="23" t="str">
        <f t="shared" si="10"/>
        <v>47474.990</v>
      </c>
      <c r="H85" s="12">
        <f t="shared" si="11"/>
        <v>18870.5</v>
      </c>
      <c r="I85" s="59" t="s">
        <v>527</v>
      </c>
      <c r="J85" s="60" t="s">
        <v>528</v>
      </c>
      <c r="K85" s="59">
        <v>18870.5</v>
      </c>
      <c r="L85" s="59" t="s">
        <v>201</v>
      </c>
      <c r="M85" s="60" t="s">
        <v>186</v>
      </c>
      <c r="N85" s="60"/>
      <c r="O85" s="61" t="s">
        <v>487</v>
      </c>
      <c r="P85" s="61" t="s">
        <v>507</v>
      </c>
    </row>
    <row r="86" spans="1:16" ht="12.75" customHeight="1" thickBot="1">
      <c r="A86" s="12" t="str">
        <f t="shared" si="6"/>
        <v> MVS 12.16 </v>
      </c>
      <c r="B86" s="4" t="str">
        <f t="shared" si="7"/>
        <v>I</v>
      </c>
      <c r="C86" s="12">
        <f t="shared" si="8"/>
        <v>47475.375999999997</v>
      </c>
      <c r="D86" s="23" t="str">
        <f t="shared" si="9"/>
        <v>vis</v>
      </c>
      <c r="E86" s="58">
        <f>VLOOKUP(C86,Active!C$21:E$969,3,FALSE)</f>
        <v>18871.068759080106</v>
      </c>
      <c r="F86" s="4" t="s">
        <v>63</v>
      </c>
      <c r="G86" s="23" t="str">
        <f t="shared" si="10"/>
        <v>47475.376</v>
      </c>
      <c r="H86" s="12">
        <f t="shared" si="11"/>
        <v>18871</v>
      </c>
      <c r="I86" s="59" t="s">
        <v>529</v>
      </c>
      <c r="J86" s="60" t="s">
        <v>530</v>
      </c>
      <c r="K86" s="59">
        <v>18871</v>
      </c>
      <c r="L86" s="59" t="s">
        <v>531</v>
      </c>
      <c r="M86" s="60" t="s">
        <v>186</v>
      </c>
      <c r="N86" s="60"/>
      <c r="O86" s="61" t="s">
        <v>487</v>
      </c>
      <c r="P86" s="61" t="s">
        <v>507</v>
      </c>
    </row>
    <row r="87" spans="1:16" ht="12.75" customHeight="1" thickBot="1">
      <c r="A87" s="12" t="str">
        <f t="shared" si="6"/>
        <v>IBVS 3950 </v>
      </c>
      <c r="B87" s="4" t="str">
        <f t="shared" si="7"/>
        <v>II</v>
      </c>
      <c r="C87" s="12">
        <f t="shared" si="8"/>
        <v>47802.311399999999</v>
      </c>
      <c r="D87" s="23" t="str">
        <f t="shared" si="9"/>
        <v>vis</v>
      </c>
      <c r="E87" s="58">
        <f>VLOOKUP(C87,Active!C$21:E$969,3,FALSE)</f>
        <v>19326.56037190618</v>
      </c>
      <c r="F87" s="4" t="s">
        <v>63</v>
      </c>
      <c r="G87" s="23" t="str">
        <f t="shared" si="10"/>
        <v>47802.3114</v>
      </c>
      <c r="H87" s="12">
        <f t="shared" si="11"/>
        <v>19326.5</v>
      </c>
      <c r="I87" s="59" t="s">
        <v>536</v>
      </c>
      <c r="J87" s="60" t="s">
        <v>537</v>
      </c>
      <c r="K87" s="59">
        <v>19326.5</v>
      </c>
      <c r="L87" s="59" t="s">
        <v>538</v>
      </c>
      <c r="M87" s="60" t="s">
        <v>265</v>
      </c>
      <c r="N87" s="60" t="s">
        <v>114</v>
      </c>
      <c r="O87" s="61" t="s">
        <v>539</v>
      </c>
      <c r="P87" s="62" t="s">
        <v>540</v>
      </c>
    </row>
    <row r="88" spans="1:16" ht="12.75" customHeight="1" thickBot="1">
      <c r="A88" s="12" t="str">
        <f t="shared" si="6"/>
        <v>BAVM 60 </v>
      </c>
      <c r="B88" s="4" t="str">
        <f t="shared" si="7"/>
        <v>I</v>
      </c>
      <c r="C88" s="12">
        <f t="shared" si="8"/>
        <v>48016.560100000002</v>
      </c>
      <c r="D88" s="23" t="str">
        <f t="shared" si="9"/>
        <v>vis</v>
      </c>
      <c r="E88" s="58">
        <f>VLOOKUP(C88,Active!C$21:E$969,3,FALSE)</f>
        <v>19625.055077309418</v>
      </c>
      <c r="F88" s="4" t="s">
        <v>63</v>
      </c>
      <c r="G88" s="23" t="str">
        <f t="shared" si="10"/>
        <v>48016.5601</v>
      </c>
      <c r="H88" s="12">
        <f t="shared" si="11"/>
        <v>19625</v>
      </c>
      <c r="I88" s="59" t="s">
        <v>544</v>
      </c>
      <c r="J88" s="60" t="s">
        <v>545</v>
      </c>
      <c r="K88" s="59">
        <v>19625</v>
      </c>
      <c r="L88" s="59" t="s">
        <v>546</v>
      </c>
      <c r="M88" s="60" t="s">
        <v>265</v>
      </c>
      <c r="N88" s="60" t="s">
        <v>35</v>
      </c>
      <c r="O88" s="61" t="s">
        <v>547</v>
      </c>
      <c r="P88" s="62" t="s">
        <v>548</v>
      </c>
    </row>
    <row r="89" spans="1:16" ht="12.75" customHeight="1" thickBot="1">
      <c r="A89" s="12" t="str">
        <f t="shared" si="6"/>
        <v>BAVM 60 </v>
      </c>
      <c r="B89" s="4" t="str">
        <f t="shared" si="7"/>
        <v>I</v>
      </c>
      <c r="C89" s="12">
        <f t="shared" si="8"/>
        <v>48016.561699999998</v>
      </c>
      <c r="D89" s="23" t="str">
        <f t="shared" si="9"/>
        <v>vis</v>
      </c>
      <c r="E89" s="58">
        <f>VLOOKUP(C89,Active!C$21:E$969,3,FALSE)</f>
        <v>19625.057306454928</v>
      </c>
      <c r="F89" s="4" t="s">
        <v>63</v>
      </c>
      <c r="G89" s="23" t="str">
        <f t="shared" si="10"/>
        <v>48016.5617</v>
      </c>
      <c r="H89" s="12">
        <f t="shared" si="11"/>
        <v>19625</v>
      </c>
      <c r="I89" s="59" t="s">
        <v>549</v>
      </c>
      <c r="J89" s="60" t="s">
        <v>550</v>
      </c>
      <c r="K89" s="59">
        <v>19625</v>
      </c>
      <c r="L89" s="59" t="s">
        <v>551</v>
      </c>
      <c r="M89" s="60" t="s">
        <v>265</v>
      </c>
      <c r="N89" s="60" t="s">
        <v>552</v>
      </c>
      <c r="O89" s="61" t="s">
        <v>547</v>
      </c>
      <c r="P89" s="62" t="s">
        <v>548</v>
      </c>
    </row>
    <row r="90" spans="1:16" ht="12.75" customHeight="1" thickBot="1">
      <c r="A90" s="12" t="str">
        <f t="shared" si="6"/>
        <v>BAVM 59 </v>
      </c>
      <c r="B90" s="4" t="str">
        <f t="shared" si="7"/>
        <v>I</v>
      </c>
      <c r="C90" s="12">
        <f t="shared" si="8"/>
        <v>48095.510999999999</v>
      </c>
      <c r="D90" s="23" t="str">
        <f t="shared" si="9"/>
        <v>vis</v>
      </c>
      <c r="E90" s="58">
        <f>VLOOKUP(C90,Active!C$21:E$969,3,FALSE)</f>
        <v>19735.050730197017</v>
      </c>
      <c r="F90" s="4" t="s">
        <v>63</v>
      </c>
      <c r="G90" s="23" t="str">
        <f t="shared" si="10"/>
        <v>48095.511</v>
      </c>
      <c r="H90" s="12">
        <f t="shared" si="11"/>
        <v>19735</v>
      </c>
      <c r="I90" s="59" t="s">
        <v>557</v>
      </c>
      <c r="J90" s="60" t="s">
        <v>558</v>
      </c>
      <c r="K90" s="59">
        <v>19735</v>
      </c>
      <c r="L90" s="59" t="s">
        <v>500</v>
      </c>
      <c r="M90" s="60" t="s">
        <v>186</v>
      </c>
      <c r="N90" s="60"/>
      <c r="O90" s="61" t="s">
        <v>516</v>
      </c>
      <c r="P90" s="62" t="s">
        <v>556</v>
      </c>
    </row>
    <row r="91" spans="1:16" ht="12.75" customHeight="1" thickBot="1">
      <c r="A91" s="12" t="str">
        <f t="shared" si="6"/>
        <v>BAVM 59 </v>
      </c>
      <c r="B91" s="4" t="str">
        <f t="shared" si="7"/>
        <v>I</v>
      </c>
      <c r="C91" s="12">
        <f t="shared" si="8"/>
        <v>48146.474999999999</v>
      </c>
      <c r="D91" s="23" t="str">
        <f t="shared" si="9"/>
        <v>vis</v>
      </c>
      <c r="E91" s="58">
        <f>VLOOKUP(C91,Active!C$21:E$969,3,FALSE)</f>
        <v>19806.054587705465</v>
      </c>
      <c r="F91" s="4" t="s">
        <v>63</v>
      </c>
      <c r="G91" s="23" t="str">
        <f t="shared" si="10"/>
        <v>48146.475</v>
      </c>
      <c r="H91" s="12">
        <f t="shared" si="11"/>
        <v>19806</v>
      </c>
      <c r="I91" s="59" t="s">
        <v>559</v>
      </c>
      <c r="J91" s="60" t="s">
        <v>560</v>
      </c>
      <c r="K91" s="59">
        <v>19806</v>
      </c>
      <c r="L91" s="59" t="s">
        <v>555</v>
      </c>
      <c r="M91" s="60" t="s">
        <v>186</v>
      </c>
      <c r="N91" s="60"/>
      <c r="O91" s="61" t="s">
        <v>516</v>
      </c>
      <c r="P91" s="62" t="s">
        <v>556</v>
      </c>
    </row>
    <row r="92" spans="1:16" ht="12.75" customHeight="1" thickBot="1">
      <c r="A92" s="12" t="str">
        <f t="shared" si="6"/>
        <v>IBVS 3950 </v>
      </c>
      <c r="B92" s="4" t="str">
        <f t="shared" si="7"/>
        <v>II</v>
      </c>
      <c r="C92" s="12">
        <f t="shared" si="8"/>
        <v>48176.272499999999</v>
      </c>
      <c r="D92" s="23" t="str">
        <f t="shared" si="9"/>
        <v>vis</v>
      </c>
      <c r="E92" s="58">
        <f>VLOOKUP(C92,Active!C$21:E$969,3,FALSE)</f>
        <v>19847.568939877743</v>
      </c>
      <c r="F92" s="4" t="s">
        <v>63</v>
      </c>
      <c r="G92" s="23" t="str">
        <f t="shared" si="10"/>
        <v>48176.2725</v>
      </c>
      <c r="H92" s="12">
        <f t="shared" si="11"/>
        <v>19847.5</v>
      </c>
      <c r="I92" s="59" t="s">
        <v>561</v>
      </c>
      <c r="J92" s="60" t="s">
        <v>562</v>
      </c>
      <c r="K92" s="59">
        <v>19847.5</v>
      </c>
      <c r="L92" s="59" t="s">
        <v>563</v>
      </c>
      <c r="M92" s="60" t="s">
        <v>265</v>
      </c>
      <c r="N92" s="60" t="s">
        <v>114</v>
      </c>
      <c r="O92" s="61" t="s">
        <v>539</v>
      </c>
      <c r="P92" s="62" t="s">
        <v>540</v>
      </c>
    </row>
    <row r="93" spans="1:16" ht="12.75" customHeight="1" thickBot="1">
      <c r="A93" s="12" t="str">
        <f t="shared" si="6"/>
        <v>IBVS 3950 </v>
      </c>
      <c r="B93" s="4" t="str">
        <f t="shared" si="7"/>
        <v>I</v>
      </c>
      <c r="C93" s="12">
        <f t="shared" si="8"/>
        <v>48180.268900000003</v>
      </c>
      <c r="D93" s="23" t="str">
        <f t="shared" si="9"/>
        <v>vis</v>
      </c>
      <c r="E93" s="58">
        <f>VLOOKUP(C93,Active!C$21:E$969,3,FALSE)</f>
        <v>19853.136788087206</v>
      </c>
      <c r="F93" s="4" t="s">
        <v>63</v>
      </c>
      <c r="G93" s="23" t="str">
        <f t="shared" si="10"/>
        <v>48180.2689</v>
      </c>
      <c r="H93" s="12">
        <f t="shared" si="11"/>
        <v>19853</v>
      </c>
      <c r="I93" s="59" t="s">
        <v>570</v>
      </c>
      <c r="J93" s="60" t="s">
        <v>571</v>
      </c>
      <c r="K93" s="59">
        <v>19853</v>
      </c>
      <c r="L93" s="59" t="s">
        <v>572</v>
      </c>
      <c r="M93" s="60" t="s">
        <v>265</v>
      </c>
      <c r="N93" s="60" t="s">
        <v>114</v>
      </c>
      <c r="O93" s="61" t="s">
        <v>539</v>
      </c>
      <c r="P93" s="62" t="s">
        <v>540</v>
      </c>
    </row>
    <row r="94" spans="1:16" ht="12.75" customHeight="1" thickBot="1">
      <c r="A94" s="12" t="str">
        <f t="shared" si="6"/>
        <v>BAVM 59 </v>
      </c>
      <c r="B94" s="4" t="str">
        <f t="shared" si="7"/>
        <v>I</v>
      </c>
      <c r="C94" s="12">
        <f t="shared" si="8"/>
        <v>48205.319000000003</v>
      </c>
      <c r="D94" s="23" t="str">
        <f t="shared" si="9"/>
        <v>vis</v>
      </c>
      <c r="E94" s="58">
        <f>VLOOKUP(C94,Active!C$21:E$969,3,FALSE)</f>
        <v>19888.036986874045</v>
      </c>
      <c r="F94" s="4" t="s">
        <v>63</v>
      </c>
      <c r="G94" s="23" t="str">
        <f t="shared" si="10"/>
        <v>48205.319</v>
      </c>
      <c r="H94" s="12">
        <f t="shared" si="11"/>
        <v>19888</v>
      </c>
      <c r="I94" s="59" t="s">
        <v>578</v>
      </c>
      <c r="J94" s="60" t="s">
        <v>579</v>
      </c>
      <c r="K94" s="59">
        <v>19888</v>
      </c>
      <c r="L94" s="59" t="s">
        <v>580</v>
      </c>
      <c r="M94" s="60" t="s">
        <v>186</v>
      </c>
      <c r="N94" s="60"/>
      <c r="O94" s="61" t="s">
        <v>516</v>
      </c>
      <c r="P94" s="62" t="s">
        <v>556</v>
      </c>
    </row>
    <row r="95" spans="1:16" ht="12.75" customHeight="1" thickBot="1">
      <c r="A95" s="12" t="str">
        <f t="shared" si="6"/>
        <v> MVS 12.103 </v>
      </c>
      <c r="B95" s="4" t="str">
        <f t="shared" si="7"/>
        <v>I</v>
      </c>
      <c r="C95" s="12">
        <f t="shared" si="8"/>
        <v>48206.046000000002</v>
      </c>
      <c r="D95" s="23" t="str">
        <f t="shared" si="9"/>
        <v>vis</v>
      </c>
      <c r="E95" s="58">
        <f>VLOOKUP(C95,Active!C$21:E$969,3,FALSE)</f>
        <v>19889.049854867306</v>
      </c>
      <c r="F95" s="4" t="s">
        <v>63</v>
      </c>
      <c r="G95" s="23" t="str">
        <f t="shared" si="10"/>
        <v>48206.046</v>
      </c>
      <c r="H95" s="12">
        <f t="shared" si="11"/>
        <v>19889</v>
      </c>
      <c r="I95" s="59" t="s">
        <v>581</v>
      </c>
      <c r="J95" s="60" t="s">
        <v>582</v>
      </c>
      <c r="K95" s="59">
        <v>19889</v>
      </c>
      <c r="L95" s="59" t="s">
        <v>500</v>
      </c>
      <c r="M95" s="60" t="s">
        <v>186</v>
      </c>
      <c r="N95" s="60"/>
      <c r="O95" s="61" t="s">
        <v>487</v>
      </c>
      <c r="P95" s="61" t="s">
        <v>583</v>
      </c>
    </row>
    <row r="96" spans="1:16" ht="12.75" customHeight="1" thickBot="1">
      <c r="A96" s="12" t="str">
        <f t="shared" si="6"/>
        <v>BAVM 60 </v>
      </c>
      <c r="B96" s="4" t="str">
        <f t="shared" si="7"/>
        <v>I</v>
      </c>
      <c r="C96" s="12">
        <f t="shared" si="8"/>
        <v>48449.380700000002</v>
      </c>
      <c r="D96" s="23" t="str">
        <f t="shared" si="9"/>
        <v>vis</v>
      </c>
      <c r="E96" s="58">
        <f>VLOOKUP(C96,Active!C$21:E$969,3,FALSE)</f>
        <v>20228.067639296729</v>
      </c>
      <c r="F96" s="4" t="s">
        <v>63</v>
      </c>
      <c r="G96" s="23" t="str">
        <f t="shared" si="10"/>
        <v>48449.3807</v>
      </c>
      <c r="H96" s="12">
        <f t="shared" si="11"/>
        <v>20228</v>
      </c>
      <c r="I96" s="59" t="s">
        <v>584</v>
      </c>
      <c r="J96" s="60" t="s">
        <v>585</v>
      </c>
      <c r="K96" s="59">
        <v>20228</v>
      </c>
      <c r="L96" s="59" t="s">
        <v>586</v>
      </c>
      <c r="M96" s="60" t="s">
        <v>265</v>
      </c>
      <c r="N96" s="60" t="s">
        <v>587</v>
      </c>
      <c r="O96" s="61" t="s">
        <v>588</v>
      </c>
      <c r="P96" s="62" t="s">
        <v>548</v>
      </c>
    </row>
    <row r="97" spans="1:16" ht="12.75" customHeight="1" thickBot="1">
      <c r="A97" s="12" t="str">
        <f t="shared" si="6"/>
        <v> BBS 98 </v>
      </c>
      <c r="B97" s="4" t="str">
        <f t="shared" si="7"/>
        <v>I</v>
      </c>
      <c r="C97" s="12">
        <f t="shared" si="8"/>
        <v>48459.425999999999</v>
      </c>
      <c r="D97" s="23" t="str">
        <f t="shared" si="9"/>
        <v>vis</v>
      </c>
      <c r="E97" s="58">
        <f>VLOOKUP(C97,Active!C$21:E$969,3,FALSE)</f>
        <v>20242.062911446275</v>
      </c>
      <c r="F97" s="4" t="s">
        <v>63</v>
      </c>
      <c r="G97" s="23" t="str">
        <f t="shared" si="10"/>
        <v>48459.4260</v>
      </c>
      <c r="H97" s="12">
        <f t="shared" si="11"/>
        <v>20242</v>
      </c>
      <c r="I97" s="59" t="s">
        <v>589</v>
      </c>
      <c r="J97" s="60" t="s">
        <v>590</v>
      </c>
      <c r="K97" s="59">
        <v>20242</v>
      </c>
      <c r="L97" s="59" t="s">
        <v>591</v>
      </c>
      <c r="M97" s="60" t="s">
        <v>265</v>
      </c>
      <c r="N97" s="60" t="s">
        <v>114</v>
      </c>
      <c r="O97" s="61" t="s">
        <v>361</v>
      </c>
      <c r="P97" s="61" t="s">
        <v>592</v>
      </c>
    </row>
    <row r="98" spans="1:16" ht="12.75" customHeight="1" thickBot="1">
      <c r="A98" s="12" t="str">
        <f t="shared" si="6"/>
        <v>BAVM 60 </v>
      </c>
      <c r="B98" s="4" t="str">
        <f t="shared" si="7"/>
        <v>II</v>
      </c>
      <c r="C98" s="12">
        <f t="shared" si="8"/>
        <v>48460.502099999998</v>
      </c>
      <c r="D98" s="23" t="str">
        <f t="shared" si="9"/>
        <v>vis</v>
      </c>
      <c r="E98" s="58">
        <f>VLOOKUP(C98,Active!C$21:E$969,3,FALSE)</f>
        <v>20243.562151126534</v>
      </c>
      <c r="F98" s="4" t="s">
        <v>63</v>
      </c>
      <c r="G98" s="23" t="str">
        <f t="shared" si="10"/>
        <v>48460.5021</v>
      </c>
      <c r="H98" s="12">
        <f t="shared" si="11"/>
        <v>20243.5</v>
      </c>
      <c r="I98" s="59" t="s">
        <v>593</v>
      </c>
      <c r="J98" s="60" t="s">
        <v>594</v>
      </c>
      <c r="K98" s="59">
        <v>20243.5</v>
      </c>
      <c r="L98" s="59" t="s">
        <v>595</v>
      </c>
      <c r="M98" s="60" t="s">
        <v>265</v>
      </c>
      <c r="N98" s="60" t="s">
        <v>35</v>
      </c>
      <c r="O98" s="61" t="s">
        <v>547</v>
      </c>
      <c r="P98" s="62" t="s">
        <v>548</v>
      </c>
    </row>
    <row r="99" spans="1:16" ht="12.75" customHeight="1" thickBot="1">
      <c r="A99" s="12" t="str">
        <f t="shared" si="6"/>
        <v>BAVM 60 </v>
      </c>
      <c r="B99" s="4" t="str">
        <f t="shared" si="7"/>
        <v>II</v>
      </c>
      <c r="C99" s="12">
        <f t="shared" si="8"/>
        <v>48460.5049</v>
      </c>
      <c r="D99" s="23" t="str">
        <f t="shared" si="9"/>
        <v>vis</v>
      </c>
      <c r="E99" s="58">
        <f>VLOOKUP(C99,Active!C$21:E$969,3,FALSE)</f>
        <v>20243.566052131187</v>
      </c>
      <c r="F99" s="4" t="s">
        <v>63</v>
      </c>
      <c r="G99" s="23" t="str">
        <f t="shared" si="10"/>
        <v>48460.5049</v>
      </c>
      <c r="H99" s="12">
        <f t="shared" si="11"/>
        <v>20243.5</v>
      </c>
      <c r="I99" s="59" t="s">
        <v>596</v>
      </c>
      <c r="J99" s="60" t="s">
        <v>597</v>
      </c>
      <c r="K99" s="59">
        <v>20243.5</v>
      </c>
      <c r="L99" s="59" t="s">
        <v>598</v>
      </c>
      <c r="M99" s="60" t="s">
        <v>265</v>
      </c>
      <c r="N99" s="60" t="s">
        <v>552</v>
      </c>
      <c r="O99" s="61" t="s">
        <v>547</v>
      </c>
      <c r="P99" s="62" t="s">
        <v>548</v>
      </c>
    </row>
    <row r="100" spans="1:16" ht="12.75" customHeight="1" thickBot="1">
      <c r="A100" s="12" t="str">
        <f t="shared" si="6"/>
        <v> AA 42.363 </v>
      </c>
      <c r="B100" s="4" t="str">
        <f t="shared" si="7"/>
        <v>I</v>
      </c>
      <c r="C100" s="12">
        <f t="shared" si="8"/>
        <v>48479.5213</v>
      </c>
      <c r="D100" s="23" t="str">
        <f t="shared" si="9"/>
        <v>vis</v>
      </c>
      <c r="E100" s="58">
        <f>VLOOKUP(C100,Active!C$21:E$969,3,FALSE)</f>
        <v>20270.060003860322</v>
      </c>
      <c r="F100" s="4" t="s">
        <v>63</v>
      </c>
      <c r="G100" s="23" t="str">
        <f t="shared" si="10"/>
        <v>48479.5213</v>
      </c>
      <c r="H100" s="12">
        <f t="shared" si="11"/>
        <v>20270</v>
      </c>
      <c r="I100" s="59" t="s">
        <v>608</v>
      </c>
      <c r="J100" s="60" t="s">
        <v>609</v>
      </c>
      <c r="K100" s="59">
        <v>20270</v>
      </c>
      <c r="L100" s="59" t="s">
        <v>610</v>
      </c>
      <c r="M100" s="60" t="s">
        <v>265</v>
      </c>
      <c r="N100" s="60" t="s">
        <v>114</v>
      </c>
      <c r="O100" s="61" t="s">
        <v>611</v>
      </c>
      <c r="P100" s="61" t="s">
        <v>612</v>
      </c>
    </row>
    <row r="101" spans="1:16" ht="12.75" customHeight="1" thickBot="1">
      <c r="A101" s="12" t="str">
        <f t="shared" si="6"/>
        <v>BAVM 60 </v>
      </c>
      <c r="B101" s="4" t="str">
        <f t="shared" si="7"/>
        <v>I</v>
      </c>
      <c r="C101" s="12">
        <f t="shared" si="8"/>
        <v>48484.547299999998</v>
      </c>
      <c r="D101" s="23" t="str">
        <f t="shared" si="9"/>
        <v>vis</v>
      </c>
      <c r="E101" s="58">
        <f>VLOOKUP(C101,Active!C$21:E$969,3,FALSE)</f>
        <v>20277.062307208518</v>
      </c>
      <c r="F101" s="4" t="s">
        <v>63</v>
      </c>
      <c r="G101" s="23" t="str">
        <f t="shared" si="10"/>
        <v>48484.5473</v>
      </c>
      <c r="H101" s="12">
        <f t="shared" si="11"/>
        <v>20277</v>
      </c>
      <c r="I101" s="59" t="s">
        <v>616</v>
      </c>
      <c r="J101" s="60" t="s">
        <v>617</v>
      </c>
      <c r="K101" s="59">
        <v>20277</v>
      </c>
      <c r="L101" s="59" t="s">
        <v>618</v>
      </c>
      <c r="M101" s="60" t="s">
        <v>265</v>
      </c>
      <c r="N101" s="60" t="s">
        <v>552</v>
      </c>
      <c r="O101" s="61" t="s">
        <v>547</v>
      </c>
      <c r="P101" s="62" t="s">
        <v>548</v>
      </c>
    </row>
    <row r="102" spans="1:16" ht="12.75" customHeight="1" thickBot="1">
      <c r="A102" s="12" t="str">
        <f t="shared" si="6"/>
        <v>BAVM 60 </v>
      </c>
      <c r="B102" s="4" t="str">
        <f t="shared" si="7"/>
        <v>I</v>
      </c>
      <c r="C102" s="12">
        <f t="shared" si="8"/>
        <v>48484.547299999998</v>
      </c>
      <c r="D102" s="23" t="str">
        <f t="shared" si="9"/>
        <v>vis</v>
      </c>
      <c r="E102" s="58">
        <f>VLOOKUP(C102,Active!C$21:E$969,3,FALSE)</f>
        <v>20277.062307208518</v>
      </c>
      <c r="F102" s="4" t="s">
        <v>63</v>
      </c>
      <c r="G102" s="23" t="str">
        <f t="shared" si="10"/>
        <v>48484.5473</v>
      </c>
      <c r="H102" s="12">
        <f t="shared" si="11"/>
        <v>20277</v>
      </c>
      <c r="I102" s="59" t="s">
        <v>616</v>
      </c>
      <c r="J102" s="60" t="s">
        <v>617</v>
      </c>
      <c r="K102" s="59">
        <v>20277</v>
      </c>
      <c r="L102" s="59" t="s">
        <v>618</v>
      </c>
      <c r="M102" s="60" t="s">
        <v>265</v>
      </c>
      <c r="N102" s="60" t="s">
        <v>602</v>
      </c>
      <c r="O102" s="61" t="s">
        <v>547</v>
      </c>
      <c r="P102" s="62" t="s">
        <v>548</v>
      </c>
    </row>
    <row r="103" spans="1:16" ht="12.75" customHeight="1" thickBot="1">
      <c r="A103" s="12" t="str">
        <f t="shared" si="6"/>
        <v> AA 42.363 </v>
      </c>
      <c r="B103" s="4" t="str">
        <f t="shared" si="7"/>
        <v>II</v>
      </c>
      <c r="C103" s="12">
        <f t="shared" si="8"/>
        <v>48496.388800000001</v>
      </c>
      <c r="D103" s="23" t="str">
        <f t="shared" si="9"/>
        <v>vis</v>
      </c>
      <c r="E103" s="58">
        <f>VLOOKUP(C103,Active!C$21:E$969,3,FALSE)</f>
        <v>20293.560073841563</v>
      </c>
      <c r="F103" s="4" t="s">
        <v>63</v>
      </c>
      <c r="G103" s="23" t="str">
        <f t="shared" si="10"/>
        <v>48496.3888</v>
      </c>
      <c r="H103" s="12">
        <f t="shared" si="11"/>
        <v>20293.5</v>
      </c>
      <c r="I103" s="59" t="s">
        <v>619</v>
      </c>
      <c r="J103" s="60" t="s">
        <v>620</v>
      </c>
      <c r="K103" s="59">
        <v>20293.5</v>
      </c>
      <c r="L103" s="59" t="s">
        <v>610</v>
      </c>
      <c r="M103" s="60" t="s">
        <v>265</v>
      </c>
      <c r="N103" s="60" t="s">
        <v>114</v>
      </c>
      <c r="O103" s="61" t="s">
        <v>611</v>
      </c>
      <c r="P103" s="61" t="s">
        <v>612</v>
      </c>
    </row>
    <row r="104" spans="1:16" ht="12.75" customHeight="1" thickBot="1">
      <c r="A104" s="12" t="str">
        <f t="shared" si="6"/>
        <v> BBS 99 </v>
      </c>
      <c r="B104" s="4" t="str">
        <f t="shared" si="7"/>
        <v>II</v>
      </c>
      <c r="C104" s="12">
        <f t="shared" si="8"/>
        <v>48524.382299999997</v>
      </c>
      <c r="D104" s="23" t="str">
        <f t="shared" si="9"/>
        <v>vis</v>
      </c>
      <c r="E104" s="58">
        <f>VLOOKUP(C104,Active!C$21:E$969,3,FALSE)</f>
        <v>20332.561064445959</v>
      </c>
      <c r="F104" s="4" t="s">
        <v>63</v>
      </c>
      <c r="G104" s="23" t="str">
        <f t="shared" si="10"/>
        <v>48524.3823</v>
      </c>
      <c r="H104" s="12">
        <f t="shared" si="11"/>
        <v>20332.5</v>
      </c>
      <c r="I104" s="59" t="s">
        <v>626</v>
      </c>
      <c r="J104" s="60" t="s">
        <v>627</v>
      </c>
      <c r="K104" s="59">
        <v>20332.5</v>
      </c>
      <c r="L104" s="59" t="s">
        <v>601</v>
      </c>
      <c r="M104" s="60" t="s">
        <v>265</v>
      </c>
      <c r="N104" s="60" t="s">
        <v>114</v>
      </c>
      <c r="O104" s="61" t="s">
        <v>628</v>
      </c>
      <c r="P104" s="61" t="s">
        <v>629</v>
      </c>
    </row>
    <row r="105" spans="1:16" ht="12.75" customHeight="1" thickBot="1">
      <c r="A105" s="12" t="str">
        <f t="shared" si="6"/>
        <v>BAVM 60 </v>
      </c>
      <c r="B105" s="4" t="str">
        <f t="shared" si="7"/>
        <v>II</v>
      </c>
      <c r="C105" s="12">
        <f t="shared" si="8"/>
        <v>48534.444000000003</v>
      </c>
      <c r="D105" s="23" t="str">
        <f t="shared" si="9"/>
        <v>vis</v>
      </c>
      <c r="E105" s="58">
        <f>VLOOKUP(C105,Active!C$21:E$969,3,FALSE)</f>
        <v>20346.579185337043</v>
      </c>
      <c r="F105" s="4" t="s">
        <v>63</v>
      </c>
      <c r="G105" s="23" t="str">
        <f t="shared" si="10"/>
        <v>48534.444</v>
      </c>
      <c r="H105" s="12">
        <f t="shared" si="11"/>
        <v>20346.5</v>
      </c>
      <c r="I105" s="59" t="s">
        <v>630</v>
      </c>
      <c r="J105" s="60" t="s">
        <v>631</v>
      </c>
      <c r="K105" s="59">
        <v>20346.5</v>
      </c>
      <c r="L105" s="59" t="s">
        <v>632</v>
      </c>
      <c r="M105" s="60" t="s">
        <v>186</v>
      </c>
      <c r="N105" s="60"/>
      <c r="O105" s="61" t="s">
        <v>633</v>
      </c>
      <c r="P105" s="62" t="s">
        <v>548</v>
      </c>
    </row>
    <row r="106" spans="1:16" ht="12.75" customHeight="1" thickBot="1">
      <c r="A106" s="12" t="str">
        <f t="shared" si="6"/>
        <v> MVS 12.141 </v>
      </c>
      <c r="B106" s="4" t="str">
        <f t="shared" si="7"/>
        <v>I</v>
      </c>
      <c r="C106" s="12">
        <f t="shared" si="8"/>
        <v>48553.311000000002</v>
      </c>
      <c r="D106" s="23" t="str">
        <f t="shared" si="9"/>
        <v>vis</v>
      </c>
      <c r="E106" s="58">
        <f>VLOOKUP(C106,Active!C$21:E$969,3,FALSE)</f>
        <v>20372.864990603735</v>
      </c>
      <c r="F106" s="4" t="s">
        <v>63</v>
      </c>
      <c r="G106" s="23" t="str">
        <f t="shared" si="10"/>
        <v>48553.311</v>
      </c>
      <c r="H106" s="12">
        <f t="shared" si="11"/>
        <v>20373</v>
      </c>
      <c r="I106" s="59" t="s">
        <v>634</v>
      </c>
      <c r="J106" s="60" t="s">
        <v>635</v>
      </c>
      <c r="K106" s="59">
        <v>20373</v>
      </c>
      <c r="L106" s="59" t="s">
        <v>636</v>
      </c>
      <c r="M106" s="60" t="s">
        <v>186</v>
      </c>
      <c r="N106" s="60"/>
      <c r="O106" s="61" t="s">
        <v>487</v>
      </c>
      <c r="P106" s="61" t="s">
        <v>637</v>
      </c>
    </row>
    <row r="107" spans="1:16" ht="12.75" customHeight="1" thickBot="1">
      <c r="A107" s="12" t="str">
        <f t="shared" si="6"/>
        <v> MVS 12.141 </v>
      </c>
      <c r="B107" s="4" t="str">
        <f t="shared" si="7"/>
        <v>I</v>
      </c>
      <c r="C107" s="12">
        <f t="shared" si="8"/>
        <v>48553.464999999997</v>
      </c>
      <c r="D107" s="23" t="str">
        <f t="shared" si="9"/>
        <v>vis</v>
      </c>
      <c r="E107" s="58">
        <f>VLOOKUP(C107,Active!C$21:E$969,3,FALSE)</f>
        <v>20373.079545859524</v>
      </c>
      <c r="F107" s="4" t="s">
        <v>63</v>
      </c>
      <c r="G107" s="23" t="str">
        <f t="shared" si="10"/>
        <v>48553.465</v>
      </c>
      <c r="H107" s="12">
        <f t="shared" si="11"/>
        <v>20373</v>
      </c>
      <c r="I107" s="59" t="s">
        <v>638</v>
      </c>
      <c r="J107" s="60" t="s">
        <v>639</v>
      </c>
      <c r="K107" s="59">
        <v>20373</v>
      </c>
      <c r="L107" s="59" t="s">
        <v>632</v>
      </c>
      <c r="M107" s="60" t="s">
        <v>186</v>
      </c>
      <c r="N107" s="60"/>
      <c r="O107" s="61" t="s">
        <v>487</v>
      </c>
      <c r="P107" s="61" t="s">
        <v>637</v>
      </c>
    </row>
    <row r="108" spans="1:16" ht="12.75" customHeight="1" thickBot="1">
      <c r="A108" s="12" t="str">
        <f t="shared" si="6"/>
        <v>BAVM 62 </v>
      </c>
      <c r="B108" s="4" t="str">
        <f t="shared" si="7"/>
        <v>II</v>
      </c>
      <c r="C108" s="12">
        <f t="shared" si="8"/>
        <v>48844.513299999999</v>
      </c>
      <c r="D108" s="23" t="str">
        <f t="shared" si="9"/>
        <v>vis</v>
      </c>
      <c r="E108" s="58">
        <f>VLOOKUP(C108,Active!C$21:E$969,3,FALSE)</f>
        <v>20778.572678684195</v>
      </c>
      <c r="F108" s="4" t="s">
        <v>63</v>
      </c>
      <c r="G108" s="23" t="str">
        <f t="shared" si="10"/>
        <v>48844.5133</v>
      </c>
      <c r="H108" s="12">
        <f t="shared" si="11"/>
        <v>20778.5</v>
      </c>
      <c r="I108" s="59" t="s">
        <v>648</v>
      </c>
      <c r="J108" s="60" t="s">
        <v>649</v>
      </c>
      <c r="K108" s="59">
        <v>20778.5</v>
      </c>
      <c r="L108" s="59" t="s">
        <v>650</v>
      </c>
      <c r="M108" s="60" t="s">
        <v>265</v>
      </c>
      <c r="N108" s="60" t="s">
        <v>552</v>
      </c>
      <c r="O108" s="61" t="s">
        <v>547</v>
      </c>
      <c r="P108" s="62" t="s">
        <v>647</v>
      </c>
    </row>
    <row r="109" spans="1:16" ht="12.75" customHeight="1" thickBot="1">
      <c r="A109" s="12" t="str">
        <f t="shared" si="6"/>
        <v>BAVM 62 </v>
      </c>
      <c r="B109" s="4" t="str">
        <f t="shared" si="7"/>
        <v>I</v>
      </c>
      <c r="C109" s="12">
        <f t="shared" si="8"/>
        <v>48935.319000000003</v>
      </c>
      <c r="D109" s="23" t="str">
        <f t="shared" si="9"/>
        <v>vis</v>
      </c>
      <c r="E109" s="58">
        <f>VLOOKUP(C109,Active!C$21:E$969,3,FALSE)</f>
        <v>20905.084627976936</v>
      </c>
      <c r="F109" s="4" t="s">
        <v>63</v>
      </c>
      <c r="G109" s="23" t="str">
        <f t="shared" si="10"/>
        <v>48935.319</v>
      </c>
      <c r="H109" s="12">
        <f t="shared" si="11"/>
        <v>20905</v>
      </c>
      <c r="I109" s="59" t="s">
        <v>662</v>
      </c>
      <c r="J109" s="60" t="s">
        <v>663</v>
      </c>
      <c r="K109" s="59">
        <v>20905</v>
      </c>
      <c r="L109" s="59" t="s">
        <v>664</v>
      </c>
      <c r="M109" s="60" t="s">
        <v>186</v>
      </c>
      <c r="N109" s="60"/>
      <c r="O109" s="61" t="s">
        <v>487</v>
      </c>
      <c r="P109" s="62" t="s">
        <v>647</v>
      </c>
    </row>
    <row r="110" spans="1:16" ht="12.75" customHeight="1" thickBot="1">
      <c r="A110" s="12" t="str">
        <f t="shared" si="6"/>
        <v>BAVM 68 </v>
      </c>
      <c r="B110" s="4" t="str">
        <f t="shared" si="7"/>
        <v>I</v>
      </c>
      <c r="C110" s="12">
        <f t="shared" si="8"/>
        <v>49316.455999999998</v>
      </c>
      <c r="D110" s="23" t="str">
        <f t="shared" si="9"/>
        <v>vis</v>
      </c>
      <c r="E110" s="58">
        <f>VLOOKUP(C110,Active!C$21:E$969,3,FALSE)</f>
        <v>21436.090774260534</v>
      </c>
      <c r="F110" s="4" t="s">
        <v>63</v>
      </c>
      <c r="G110" s="23" t="str">
        <f t="shared" si="10"/>
        <v>49316.456</v>
      </c>
      <c r="H110" s="12">
        <f t="shared" si="11"/>
        <v>21436</v>
      </c>
      <c r="I110" s="59" t="s">
        <v>676</v>
      </c>
      <c r="J110" s="60" t="s">
        <v>677</v>
      </c>
      <c r="K110" s="59">
        <v>21436</v>
      </c>
      <c r="L110" s="59" t="s">
        <v>678</v>
      </c>
      <c r="M110" s="60" t="s">
        <v>186</v>
      </c>
      <c r="N110" s="60"/>
      <c r="O110" s="61" t="s">
        <v>487</v>
      </c>
      <c r="P110" s="62" t="s">
        <v>679</v>
      </c>
    </row>
    <row r="111" spans="1:16" ht="12.75" customHeight="1" thickBot="1">
      <c r="A111" s="12" t="str">
        <f t="shared" si="6"/>
        <v>BAVM 68 </v>
      </c>
      <c r="B111" s="4" t="str">
        <f t="shared" si="7"/>
        <v>II</v>
      </c>
      <c r="C111" s="12">
        <f t="shared" si="8"/>
        <v>49467.531900000002</v>
      </c>
      <c r="D111" s="23" t="str">
        <f t="shared" si="9"/>
        <v>vis</v>
      </c>
      <c r="E111" s="58">
        <f>VLOOKUP(C111,Active!C$21:E$969,3,FALSE)</f>
        <v>21646.572127305055</v>
      </c>
      <c r="F111" s="4" t="s">
        <v>63</v>
      </c>
      <c r="G111" s="23" t="str">
        <f t="shared" si="10"/>
        <v>49467.5319</v>
      </c>
      <c r="H111" s="12">
        <f t="shared" si="11"/>
        <v>21646.5</v>
      </c>
      <c r="I111" s="59" t="s">
        <v>680</v>
      </c>
      <c r="J111" s="60" t="s">
        <v>681</v>
      </c>
      <c r="K111" s="59">
        <v>21646.5</v>
      </c>
      <c r="L111" s="59" t="s">
        <v>682</v>
      </c>
      <c r="M111" s="60" t="s">
        <v>265</v>
      </c>
      <c r="N111" s="60" t="s">
        <v>63</v>
      </c>
      <c r="O111" s="61" t="s">
        <v>547</v>
      </c>
      <c r="P111" s="62" t="s">
        <v>679</v>
      </c>
    </row>
    <row r="112" spans="1:16" ht="12.75" customHeight="1" thickBot="1">
      <c r="A112" s="12" t="str">
        <f t="shared" si="6"/>
        <v>BAVM 80 </v>
      </c>
      <c r="B112" s="4" t="str">
        <f t="shared" si="7"/>
        <v>I</v>
      </c>
      <c r="C112" s="12">
        <f t="shared" si="8"/>
        <v>49555.458500000001</v>
      </c>
      <c r="D112" s="23" t="str">
        <f t="shared" si="9"/>
        <v>vis</v>
      </c>
      <c r="E112" s="58">
        <f>VLOOKUP(C112,Active!C$21:E$969,3,FALSE)</f>
        <v>21769.072868565596</v>
      </c>
      <c r="F112" s="4" t="s">
        <v>63</v>
      </c>
      <c r="G112" s="23" t="str">
        <f t="shared" si="10"/>
        <v>49555.4585</v>
      </c>
      <c r="H112" s="12">
        <f t="shared" si="11"/>
        <v>21769</v>
      </c>
      <c r="I112" s="59" t="s">
        <v>683</v>
      </c>
      <c r="J112" s="60" t="s">
        <v>684</v>
      </c>
      <c r="K112" s="59">
        <v>21769</v>
      </c>
      <c r="L112" s="59" t="s">
        <v>685</v>
      </c>
      <c r="M112" s="60" t="s">
        <v>265</v>
      </c>
      <c r="N112" s="60" t="s">
        <v>602</v>
      </c>
      <c r="O112" s="61" t="s">
        <v>547</v>
      </c>
      <c r="P112" s="62" t="s">
        <v>686</v>
      </c>
    </row>
    <row r="113" spans="1:16" ht="12.75" customHeight="1" thickBot="1">
      <c r="A113" s="12" t="str">
        <f t="shared" si="6"/>
        <v>BAVM 80 </v>
      </c>
      <c r="B113" s="4" t="str">
        <f t="shared" si="7"/>
        <v>II</v>
      </c>
      <c r="C113" s="12">
        <f t="shared" si="8"/>
        <v>49556.535300000003</v>
      </c>
      <c r="D113" s="23" t="str">
        <f t="shared" si="9"/>
        <v>vis</v>
      </c>
      <c r="E113" s="58">
        <f>VLOOKUP(C113,Active!C$21:E$969,3,FALSE)</f>
        <v>21770.573083497024</v>
      </c>
      <c r="F113" s="4" t="s">
        <v>63</v>
      </c>
      <c r="G113" s="23" t="str">
        <f t="shared" si="10"/>
        <v>49556.5353</v>
      </c>
      <c r="H113" s="12">
        <f t="shared" si="11"/>
        <v>21770.5</v>
      </c>
      <c r="I113" s="59" t="s">
        <v>689</v>
      </c>
      <c r="J113" s="60" t="s">
        <v>690</v>
      </c>
      <c r="K113" s="59">
        <v>21770.5</v>
      </c>
      <c r="L113" s="59" t="s">
        <v>691</v>
      </c>
      <c r="M113" s="60" t="s">
        <v>265</v>
      </c>
      <c r="N113" s="60" t="s">
        <v>602</v>
      </c>
      <c r="O113" s="61" t="s">
        <v>547</v>
      </c>
      <c r="P113" s="62" t="s">
        <v>686</v>
      </c>
    </row>
    <row r="114" spans="1:16" ht="12.75" customHeight="1" thickBot="1">
      <c r="A114" s="12" t="str">
        <f t="shared" si="6"/>
        <v>BAVM 80 </v>
      </c>
      <c r="B114" s="4" t="str">
        <f t="shared" si="7"/>
        <v>II</v>
      </c>
      <c r="C114" s="12">
        <f t="shared" si="8"/>
        <v>49556.536599999999</v>
      </c>
      <c r="D114" s="23" t="str">
        <f t="shared" si="9"/>
        <v>vis</v>
      </c>
      <c r="E114" s="58">
        <f>VLOOKUP(C114,Active!C$21:E$969,3,FALSE)</f>
        <v>21770.574894677749</v>
      </c>
      <c r="F114" s="4" t="s">
        <v>63</v>
      </c>
      <c r="G114" s="23" t="str">
        <f t="shared" si="10"/>
        <v>49556.5366</v>
      </c>
      <c r="H114" s="12">
        <f t="shared" si="11"/>
        <v>21770.5</v>
      </c>
      <c r="I114" s="59" t="s">
        <v>692</v>
      </c>
      <c r="J114" s="60" t="s">
        <v>693</v>
      </c>
      <c r="K114" s="59">
        <v>21770.5</v>
      </c>
      <c r="L114" s="59" t="s">
        <v>694</v>
      </c>
      <c r="M114" s="60" t="s">
        <v>265</v>
      </c>
      <c r="N114" s="60" t="s">
        <v>552</v>
      </c>
      <c r="O114" s="61" t="s">
        <v>547</v>
      </c>
      <c r="P114" s="62" t="s">
        <v>686</v>
      </c>
    </row>
    <row r="115" spans="1:16" ht="12.75" customHeight="1" thickBot="1">
      <c r="A115" s="12" t="str">
        <f t="shared" si="6"/>
        <v>IBVS 4172 </v>
      </c>
      <c r="B115" s="4" t="str">
        <f t="shared" si="7"/>
        <v>II</v>
      </c>
      <c r="C115" s="12">
        <f t="shared" si="8"/>
        <v>49605.3459</v>
      </c>
      <c r="D115" s="23" t="str">
        <f t="shared" si="9"/>
        <v>vis</v>
      </c>
      <c r="E115" s="58">
        <f>VLOOKUP(C115,Active!C$21:E$969,3,FALSE)</f>
        <v>21838.57678978581</v>
      </c>
      <c r="F115" s="4" t="s">
        <v>63</v>
      </c>
      <c r="G115" s="23" t="str">
        <f t="shared" si="10"/>
        <v>49605.3459</v>
      </c>
      <c r="H115" s="12">
        <f t="shared" si="11"/>
        <v>21838.5</v>
      </c>
      <c r="I115" s="59" t="s">
        <v>700</v>
      </c>
      <c r="J115" s="60" t="s">
        <v>701</v>
      </c>
      <c r="K115" s="59">
        <v>21838.5</v>
      </c>
      <c r="L115" s="59" t="s">
        <v>702</v>
      </c>
      <c r="M115" s="60" t="s">
        <v>265</v>
      </c>
      <c r="N115" s="60" t="s">
        <v>602</v>
      </c>
      <c r="O115" s="61" t="s">
        <v>698</v>
      </c>
      <c r="P115" s="62" t="s">
        <v>699</v>
      </c>
    </row>
    <row r="116" spans="1:16" ht="12.75" customHeight="1" thickBot="1">
      <c r="A116" s="12" t="str">
        <f t="shared" si="6"/>
        <v>IBVS 4172 </v>
      </c>
      <c r="B116" s="4" t="str">
        <f t="shared" si="7"/>
        <v>II</v>
      </c>
      <c r="C116" s="12">
        <f t="shared" si="8"/>
        <v>49623.290099999998</v>
      </c>
      <c r="D116" s="23" t="str">
        <f t="shared" si="9"/>
        <v>vis</v>
      </c>
      <c r="E116" s="58">
        <f>VLOOKUP(C116,Active!C$21:E$969,3,FALSE)</f>
        <v>21863.576935376874</v>
      </c>
      <c r="F116" s="4" t="s">
        <v>63</v>
      </c>
      <c r="G116" s="23" t="str">
        <f t="shared" si="10"/>
        <v>49623.2901</v>
      </c>
      <c r="H116" s="12">
        <f t="shared" si="11"/>
        <v>21863.5</v>
      </c>
      <c r="I116" s="59" t="s">
        <v>703</v>
      </c>
      <c r="J116" s="60" t="s">
        <v>704</v>
      </c>
      <c r="K116" s="59">
        <v>21863.5</v>
      </c>
      <c r="L116" s="59" t="s">
        <v>705</v>
      </c>
      <c r="M116" s="60" t="s">
        <v>265</v>
      </c>
      <c r="N116" s="60" t="s">
        <v>602</v>
      </c>
      <c r="O116" s="61" t="s">
        <v>698</v>
      </c>
      <c r="P116" s="62" t="s">
        <v>699</v>
      </c>
    </row>
    <row r="117" spans="1:16" ht="12.75" customHeight="1" thickBot="1">
      <c r="A117" s="12" t="str">
        <f t="shared" si="6"/>
        <v>BAVM 79 </v>
      </c>
      <c r="B117" s="4" t="str">
        <f t="shared" si="7"/>
        <v>I</v>
      </c>
      <c r="C117" s="12">
        <f t="shared" si="8"/>
        <v>49637.294999999998</v>
      </c>
      <c r="D117" s="23" t="str">
        <f t="shared" si="9"/>
        <v>vis</v>
      </c>
      <c r="E117" s="58">
        <f>VLOOKUP(C117,Active!C$21:E$969,3,FALSE)</f>
        <v>21883.088785389042</v>
      </c>
      <c r="F117" s="4" t="s">
        <v>63</v>
      </c>
      <c r="G117" s="23" t="str">
        <f t="shared" si="10"/>
        <v>49637.295</v>
      </c>
      <c r="H117" s="12">
        <f t="shared" si="11"/>
        <v>21883</v>
      </c>
      <c r="I117" s="59" t="s">
        <v>706</v>
      </c>
      <c r="J117" s="60" t="s">
        <v>707</v>
      </c>
      <c r="K117" s="59">
        <v>21883</v>
      </c>
      <c r="L117" s="59" t="s">
        <v>708</v>
      </c>
      <c r="M117" s="60" t="s">
        <v>186</v>
      </c>
      <c r="N117" s="60"/>
      <c r="O117" s="61" t="s">
        <v>487</v>
      </c>
      <c r="P117" s="62" t="s">
        <v>709</v>
      </c>
    </row>
    <row r="118" spans="1:16" ht="12.75" customHeight="1" thickBot="1">
      <c r="A118" s="12" t="str">
        <f t="shared" si="6"/>
        <v>BAVM 91 </v>
      </c>
      <c r="B118" s="4" t="str">
        <f t="shared" si="7"/>
        <v>I</v>
      </c>
      <c r="C118" s="12">
        <f t="shared" si="8"/>
        <v>49647.332799999996</v>
      </c>
      <c r="D118" s="23" t="str">
        <f t="shared" si="9"/>
        <v>vis</v>
      </c>
      <c r="E118" s="58">
        <f>VLOOKUP(C118,Active!C$21:E$969,3,FALSE)</f>
        <v>21897.073608418988</v>
      </c>
      <c r="F118" s="4" t="s">
        <v>63</v>
      </c>
      <c r="G118" s="23" t="str">
        <f t="shared" si="10"/>
        <v>49647.3328</v>
      </c>
      <c r="H118" s="12">
        <f t="shared" si="11"/>
        <v>21897</v>
      </c>
      <c r="I118" s="59" t="s">
        <v>710</v>
      </c>
      <c r="J118" s="60" t="s">
        <v>711</v>
      </c>
      <c r="K118" s="59">
        <v>21897</v>
      </c>
      <c r="L118" s="59" t="s">
        <v>712</v>
      </c>
      <c r="M118" s="60" t="s">
        <v>265</v>
      </c>
      <c r="N118" s="60" t="s">
        <v>35</v>
      </c>
      <c r="O118" s="61" t="s">
        <v>547</v>
      </c>
      <c r="P118" s="62" t="s">
        <v>713</v>
      </c>
    </row>
    <row r="119" spans="1:16" ht="12.75" customHeight="1" thickBot="1">
      <c r="A119" s="12" t="str">
        <f t="shared" si="6"/>
        <v>BAVM 91 </v>
      </c>
      <c r="B119" s="4" t="str">
        <f t="shared" si="7"/>
        <v>I</v>
      </c>
      <c r="C119" s="12">
        <f t="shared" si="8"/>
        <v>49647.332999999999</v>
      </c>
      <c r="D119" s="23" t="str">
        <f t="shared" si="9"/>
        <v>vis</v>
      </c>
      <c r="E119" s="58">
        <f>VLOOKUP(C119,Active!C$21:E$969,3,FALSE)</f>
        <v>21897.073887062179</v>
      </c>
      <c r="F119" s="4" t="s">
        <v>63</v>
      </c>
      <c r="G119" s="23" t="str">
        <f t="shared" si="10"/>
        <v>49647.3330</v>
      </c>
      <c r="H119" s="12">
        <f t="shared" si="11"/>
        <v>21897</v>
      </c>
      <c r="I119" s="59" t="s">
        <v>714</v>
      </c>
      <c r="J119" s="60" t="s">
        <v>711</v>
      </c>
      <c r="K119" s="59">
        <v>21897</v>
      </c>
      <c r="L119" s="59" t="s">
        <v>715</v>
      </c>
      <c r="M119" s="60" t="s">
        <v>265</v>
      </c>
      <c r="N119" s="60" t="s">
        <v>552</v>
      </c>
      <c r="O119" s="61" t="s">
        <v>547</v>
      </c>
      <c r="P119" s="62" t="s">
        <v>713</v>
      </c>
    </row>
    <row r="120" spans="1:16" ht="12.75" customHeight="1" thickBot="1">
      <c r="A120" s="12" t="str">
        <f t="shared" si="6"/>
        <v>BAVM 79 </v>
      </c>
      <c r="B120" s="4" t="str">
        <f t="shared" si="7"/>
        <v>I</v>
      </c>
      <c r="C120" s="12">
        <f t="shared" si="8"/>
        <v>49688.243999999999</v>
      </c>
      <c r="D120" s="23" t="str">
        <f t="shared" si="9"/>
        <v>vis</v>
      </c>
      <c r="E120" s="58">
        <f>VLOOKUP(C120,Active!C$21:E$969,3,FALSE)</f>
        <v>21954.071744658289</v>
      </c>
      <c r="F120" s="4" t="s">
        <v>63</v>
      </c>
      <c r="G120" s="23" t="str">
        <f t="shared" si="10"/>
        <v>49688.244</v>
      </c>
      <c r="H120" s="12">
        <f t="shared" si="11"/>
        <v>21954</v>
      </c>
      <c r="I120" s="59" t="s">
        <v>716</v>
      </c>
      <c r="J120" s="60" t="s">
        <v>717</v>
      </c>
      <c r="K120" s="59">
        <v>21954</v>
      </c>
      <c r="L120" s="59" t="s">
        <v>718</v>
      </c>
      <c r="M120" s="60" t="s">
        <v>186</v>
      </c>
      <c r="N120" s="60"/>
      <c r="O120" s="61" t="s">
        <v>487</v>
      </c>
      <c r="P120" s="62" t="s">
        <v>709</v>
      </c>
    </row>
    <row r="121" spans="1:16" ht="12.75" customHeight="1" thickBot="1">
      <c r="A121" s="12" t="str">
        <f t="shared" si="6"/>
        <v>BAVM 91 </v>
      </c>
      <c r="B121" s="4" t="str">
        <f t="shared" si="7"/>
        <v>II</v>
      </c>
      <c r="C121" s="12">
        <f t="shared" si="8"/>
        <v>49907.524899999997</v>
      </c>
      <c r="D121" s="23" t="str">
        <f t="shared" si="9"/>
        <v>vis</v>
      </c>
      <c r="E121" s="58">
        <f>VLOOKUP(C121,Active!C$21:E$969,3,FALSE)</f>
        <v>22259.577391348586</v>
      </c>
      <c r="F121" s="4" t="s">
        <v>63</v>
      </c>
      <c r="G121" s="23" t="str">
        <f t="shared" si="10"/>
        <v>49907.5249</v>
      </c>
      <c r="H121" s="12">
        <f t="shared" si="11"/>
        <v>22259.5</v>
      </c>
      <c r="I121" s="59" t="s">
        <v>719</v>
      </c>
      <c r="J121" s="60" t="s">
        <v>720</v>
      </c>
      <c r="K121" s="59">
        <v>22259.5</v>
      </c>
      <c r="L121" s="59" t="s">
        <v>721</v>
      </c>
      <c r="M121" s="60" t="s">
        <v>265</v>
      </c>
      <c r="N121" s="60" t="s">
        <v>602</v>
      </c>
      <c r="O121" s="61" t="s">
        <v>547</v>
      </c>
      <c r="P121" s="62" t="s">
        <v>713</v>
      </c>
    </row>
    <row r="122" spans="1:16" ht="12.75" customHeight="1" thickBot="1">
      <c r="A122" s="12" t="str">
        <f t="shared" si="6"/>
        <v>BAVM 91 </v>
      </c>
      <c r="B122" s="4" t="str">
        <f t="shared" si="7"/>
        <v>II</v>
      </c>
      <c r="C122" s="12">
        <f t="shared" si="8"/>
        <v>49907.526899999997</v>
      </c>
      <c r="D122" s="23" t="str">
        <f t="shared" si="9"/>
        <v>vis</v>
      </c>
      <c r="E122" s="58">
        <f>VLOOKUP(C122,Active!C$21:E$969,3,FALSE)</f>
        <v>22259.580177780481</v>
      </c>
      <c r="F122" s="4" t="s">
        <v>63</v>
      </c>
      <c r="G122" s="23" t="str">
        <f t="shared" si="10"/>
        <v>49907.5269</v>
      </c>
      <c r="H122" s="12">
        <f t="shared" si="11"/>
        <v>22259.5</v>
      </c>
      <c r="I122" s="59" t="s">
        <v>722</v>
      </c>
      <c r="J122" s="60" t="s">
        <v>723</v>
      </c>
      <c r="K122" s="59">
        <v>22259.5</v>
      </c>
      <c r="L122" s="59" t="s">
        <v>724</v>
      </c>
      <c r="M122" s="60" t="s">
        <v>265</v>
      </c>
      <c r="N122" s="60" t="s">
        <v>552</v>
      </c>
      <c r="O122" s="61" t="s">
        <v>547</v>
      </c>
      <c r="P122" s="62" t="s">
        <v>713</v>
      </c>
    </row>
    <row r="123" spans="1:16" ht="12.75" customHeight="1" thickBot="1">
      <c r="A123" s="12" t="str">
        <f t="shared" si="6"/>
        <v> ASS 253.111 </v>
      </c>
      <c r="B123" s="4" t="str">
        <f t="shared" si="7"/>
        <v>I</v>
      </c>
      <c r="C123" s="12">
        <f t="shared" si="8"/>
        <v>49927.250899999999</v>
      </c>
      <c r="D123" s="23" t="str">
        <f t="shared" si="9"/>
        <v>vis</v>
      </c>
      <c r="E123" s="58">
        <f>VLOOKUP(C123,Active!C$21:E$969,3,FALSE)</f>
        <v>22287.059969113518</v>
      </c>
      <c r="F123" s="4" t="s">
        <v>63</v>
      </c>
      <c r="G123" s="23" t="str">
        <f t="shared" si="10"/>
        <v>49927.2509</v>
      </c>
      <c r="H123" s="12">
        <f t="shared" si="11"/>
        <v>22287</v>
      </c>
      <c r="I123" s="59" t="s">
        <v>725</v>
      </c>
      <c r="J123" s="60" t="s">
        <v>726</v>
      </c>
      <c r="K123" s="59">
        <v>22287</v>
      </c>
      <c r="L123" s="59" t="s">
        <v>727</v>
      </c>
      <c r="M123" s="60" t="s">
        <v>265</v>
      </c>
      <c r="N123" s="60" t="s">
        <v>74</v>
      </c>
      <c r="O123" s="61" t="s">
        <v>728</v>
      </c>
      <c r="P123" s="61" t="s">
        <v>729</v>
      </c>
    </row>
    <row r="124" spans="1:16" ht="12.75" customHeight="1" thickBot="1">
      <c r="A124" s="12" t="str">
        <f t="shared" si="6"/>
        <v> ASS 253.111 </v>
      </c>
      <c r="B124" s="4" t="str">
        <f t="shared" si="7"/>
        <v>I</v>
      </c>
      <c r="C124" s="12">
        <f t="shared" si="8"/>
        <v>49927.258300000001</v>
      </c>
      <c r="D124" s="23" t="str">
        <f t="shared" si="9"/>
        <v>vis</v>
      </c>
      <c r="E124" s="58">
        <f>VLOOKUP(C124,Active!C$21:E$969,3,FALSE)</f>
        <v>22287.070278911524</v>
      </c>
      <c r="F124" s="4" t="s">
        <v>63</v>
      </c>
      <c r="G124" s="23" t="str">
        <f t="shared" si="10"/>
        <v>49927.2583</v>
      </c>
      <c r="H124" s="12">
        <f t="shared" si="11"/>
        <v>22287</v>
      </c>
      <c r="I124" s="59" t="s">
        <v>730</v>
      </c>
      <c r="J124" s="60" t="s">
        <v>731</v>
      </c>
      <c r="K124" s="59">
        <v>22287</v>
      </c>
      <c r="L124" s="59" t="s">
        <v>732</v>
      </c>
      <c r="M124" s="60" t="s">
        <v>265</v>
      </c>
      <c r="N124" s="60" t="s">
        <v>602</v>
      </c>
      <c r="O124" s="61" t="s">
        <v>728</v>
      </c>
      <c r="P124" s="61" t="s">
        <v>729</v>
      </c>
    </row>
    <row r="125" spans="1:16" ht="12.75" customHeight="1" thickBot="1">
      <c r="A125" s="12" t="str">
        <f t="shared" si="6"/>
        <v> ASS 253.111 </v>
      </c>
      <c r="B125" s="4" t="str">
        <f t="shared" si="7"/>
        <v>I</v>
      </c>
      <c r="C125" s="12">
        <f t="shared" si="8"/>
        <v>49927.2621</v>
      </c>
      <c r="D125" s="23" t="str">
        <f t="shared" si="9"/>
        <v>vis</v>
      </c>
      <c r="E125" s="58">
        <f>VLOOKUP(C125,Active!C$21:E$969,3,FALSE)</f>
        <v>22287.075573132122</v>
      </c>
      <c r="F125" s="4" t="s">
        <v>63</v>
      </c>
      <c r="G125" s="23" t="str">
        <f t="shared" si="10"/>
        <v>49927.2621</v>
      </c>
      <c r="H125" s="12">
        <f t="shared" si="11"/>
        <v>22287</v>
      </c>
      <c r="I125" s="59" t="s">
        <v>733</v>
      </c>
      <c r="J125" s="60" t="s">
        <v>734</v>
      </c>
      <c r="K125" s="59">
        <v>22287</v>
      </c>
      <c r="L125" s="59" t="s">
        <v>735</v>
      </c>
      <c r="M125" s="60" t="s">
        <v>265</v>
      </c>
      <c r="N125" s="60" t="s">
        <v>35</v>
      </c>
      <c r="O125" s="61" t="s">
        <v>728</v>
      </c>
      <c r="P125" s="61" t="s">
        <v>729</v>
      </c>
    </row>
    <row r="126" spans="1:16" ht="12.75" customHeight="1" thickBot="1">
      <c r="A126" s="12" t="str">
        <f t="shared" si="6"/>
        <v> ASS 253.111 </v>
      </c>
      <c r="B126" s="4" t="str">
        <f t="shared" si="7"/>
        <v>II</v>
      </c>
      <c r="C126" s="12">
        <f t="shared" si="8"/>
        <v>49945.536399999997</v>
      </c>
      <c r="D126" s="23" t="str">
        <f t="shared" si="9"/>
        <v>vis</v>
      </c>
      <c r="E126" s="58">
        <f>VLOOKUP(C126,Active!C$21:E$969,3,FALSE)</f>
        <v>22312.535619307193</v>
      </c>
      <c r="F126" s="4" t="s">
        <v>63</v>
      </c>
      <c r="G126" s="23" t="str">
        <f t="shared" si="10"/>
        <v>49945.5364</v>
      </c>
      <c r="H126" s="12">
        <f t="shared" si="11"/>
        <v>22312.5</v>
      </c>
      <c r="I126" s="59" t="s">
        <v>736</v>
      </c>
      <c r="J126" s="60" t="s">
        <v>737</v>
      </c>
      <c r="K126" s="59">
        <v>22312.5</v>
      </c>
      <c r="L126" s="59" t="s">
        <v>738</v>
      </c>
      <c r="M126" s="60" t="s">
        <v>265</v>
      </c>
      <c r="N126" s="60" t="s">
        <v>74</v>
      </c>
      <c r="O126" s="61" t="s">
        <v>728</v>
      </c>
      <c r="P126" s="61" t="s">
        <v>729</v>
      </c>
    </row>
    <row r="127" spans="1:16" ht="12.75" customHeight="1" thickBot="1">
      <c r="A127" s="12" t="str">
        <f t="shared" si="6"/>
        <v> ASS 253.111 </v>
      </c>
      <c r="B127" s="4" t="str">
        <f t="shared" si="7"/>
        <v>II</v>
      </c>
      <c r="C127" s="12">
        <f t="shared" si="8"/>
        <v>49945.553200000002</v>
      </c>
      <c r="D127" s="23" t="str">
        <f t="shared" si="9"/>
        <v>vis</v>
      </c>
      <c r="E127" s="58">
        <f>VLOOKUP(C127,Active!C$21:E$969,3,FALSE)</f>
        <v>22312.559025335107</v>
      </c>
      <c r="F127" s="4" t="s">
        <v>63</v>
      </c>
      <c r="G127" s="23" t="str">
        <f t="shared" si="10"/>
        <v>49945.5532</v>
      </c>
      <c r="H127" s="12">
        <f t="shared" si="11"/>
        <v>22312.5</v>
      </c>
      <c r="I127" s="59" t="s">
        <v>739</v>
      </c>
      <c r="J127" s="60" t="s">
        <v>740</v>
      </c>
      <c r="K127" s="59">
        <v>22312.5</v>
      </c>
      <c r="L127" s="59" t="s">
        <v>741</v>
      </c>
      <c r="M127" s="60" t="s">
        <v>265</v>
      </c>
      <c r="N127" s="60" t="s">
        <v>35</v>
      </c>
      <c r="O127" s="61" t="s">
        <v>728</v>
      </c>
      <c r="P127" s="61" t="s">
        <v>729</v>
      </c>
    </row>
    <row r="128" spans="1:16" ht="12.75" customHeight="1" thickBot="1">
      <c r="A128" s="12" t="str">
        <f t="shared" si="6"/>
        <v> ASS 253.111 </v>
      </c>
      <c r="B128" s="4" t="str">
        <f t="shared" si="7"/>
        <v>II</v>
      </c>
      <c r="C128" s="12">
        <f t="shared" si="8"/>
        <v>49945.564299999998</v>
      </c>
      <c r="D128" s="23" t="str">
        <f t="shared" si="9"/>
        <v>vis</v>
      </c>
      <c r="E128" s="58">
        <f>VLOOKUP(C128,Active!C$21:E$969,3,FALSE)</f>
        <v>22312.574490032108</v>
      </c>
      <c r="F128" s="4" t="s">
        <v>63</v>
      </c>
      <c r="G128" s="23" t="str">
        <f t="shared" si="10"/>
        <v>49945.5643</v>
      </c>
      <c r="H128" s="12">
        <f t="shared" si="11"/>
        <v>22312.5</v>
      </c>
      <c r="I128" s="59" t="s">
        <v>742</v>
      </c>
      <c r="J128" s="60" t="s">
        <v>743</v>
      </c>
      <c r="K128" s="59">
        <v>22312.5</v>
      </c>
      <c r="L128" s="59" t="s">
        <v>744</v>
      </c>
      <c r="M128" s="60" t="s">
        <v>265</v>
      </c>
      <c r="N128" s="60" t="s">
        <v>602</v>
      </c>
      <c r="O128" s="61" t="s">
        <v>728</v>
      </c>
      <c r="P128" s="61" t="s">
        <v>729</v>
      </c>
    </row>
    <row r="129" spans="1:16" ht="12.75" customHeight="1" thickBot="1">
      <c r="A129" s="12" t="str">
        <f t="shared" si="6"/>
        <v> BBS 113 </v>
      </c>
      <c r="B129" s="4" t="str">
        <f t="shared" si="7"/>
        <v>I</v>
      </c>
      <c r="C129" s="12">
        <f t="shared" si="8"/>
        <v>49990.43</v>
      </c>
      <c r="D129" s="23" t="str">
        <f t="shared" si="9"/>
        <v>vis</v>
      </c>
      <c r="E129" s="58">
        <f>VLOOKUP(C129,Active!C$21:E$969,3,FALSE)</f>
        <v>22375.082098732702</v>
      </c>
      <c r="F129" s="4" t="s">
        <v>63</v>
      </c>
      <c r="G129" s="23" t="str">
        <f t="shared" si="10"/>
        <v>49990.430</v>
      </c>
      <c r="H129" s="12">
        <f t="shared" si="11"/>
        <v>22375</v>
      </c>
      <c r="I129" s="59" t="s">
        <v>745</v>
      </c>
      <c r="J129" s="60" t="s">
        <v>746</v>
      </c>
      <c r="K129" s="59">
        <v>22375</v>
      </c>
      <c r="L129" s="59" t="s">
        <v>747</v>
      </c>
      <c r="M129" s="60" t="s">
        <v>186</v>
      </c>
      <c r="N129" s="60"/>
      <c r="O129" s="61" t="s">
        <v>748</v>
      </c>
      <c r="P129" s="61" t="s">
        <v>749</v>
      </c>
    </row>
    <row r="130" spans="1:16" ht="12.75" customHeight="1" thickBot="1">
      <c r="A130" s="12" t="str">
        <f t="shared" si="6"/>
        <v>BAVM 101 </v>
      </c>
      <c r="B130" s="4" t="str">
        <f t="shared" si="7"/>
        <v>I</v>
      </c>
      <c r="C130" s="12">
        <f t="shared" si="8"/>
        <v>50021.267</v>
      </c>
      <c r="D130" s="23" t="str">
        <f t="shared" si="9"/>
        <v>vis</v>
      </c>
      <c r="E130" s="58">
        <f>VLOOKUP(C130,Active!C$21:E$969,3,FALSE)</f>
        <v>22418.044698881589</v>
      </c>
      <c r="F130" s="4" t="s">
        <v>63</v>
      </c>
      <c r="G130" s="23" t="str">
        <f t="shared" si="10"/>
        <v>50021.267</v>
      </c>
      <c r="H130" s="12">
        <f t="shared" si="11"/>
        <v>22418</v>
      </c>
      <c r="I130" s="59" t="s">
        <v>750</v>
      </c>
      <c r="J130" s="60" t="s">
        <v>751</v>
      </c>
      <c r="K130" s="59">
        <v>22418</v>
      </c>
      <c r="L130" s="59" t="s">
        <v>752</v>
      </c>
      <c r="M130" s="60" t="s">
        <v>186</v>
      </c>
      <c r="N130" s="60"/>
      <c r="O130" s="61" t="s">
        <v>487</v>
      </c>
      <c r="P130" s="62" t="s">
        <v>753</v>
      </c>
    </row>
    <row r="131" spans="1:16" ht="12.75" customHeight="1" thickBot="1">
      <c r="A131" s="12" t="str">
        <f t="shared" si="6"/>
        <v>BAVM 102 </v>
      </c>
      <c r="B131" s="4" t="str">
        <f t="shared" si="7"/>
        <v>I</v>
      </c>
      <c r="C131" s="12">
        <f t="shared" si="8"/>
        <v>50397.398999999998</v>
      </c>
      <c r="D131" s="23" t="str">
        <f t="shared" si="9"/>
        <v>vis</v>
      </c>
      <c r="E131" s="58">
        <f>VLOOKUP(C131,Active!C$21:E$969,3,FALSE)</f>
        <v>22942.077799351879</v>
      </c>
      <c r="F131" s="4" t="s">
        <v>63</v>
      </c>
      <c r="G131" s="23" t="str">
        <f t="shared" si="10"/>
        <v>50397.399</v>
      </c>
      <c r="H131" s="12">
        <f t="shared" si="11"/>
        <v>22942</v>
      </c>
      <c r="I131" s="59" t="s">
        <v>761</v>
      </c>
      <c r="J131" s="60" t="s">
        <v>762</v>
      </c>
      <c r="K131" s="59">
        <v>22942</v>
      </c>
      <c r="L131" s="59" t="s">
        <v>760</v>
      </c>
      <c r="M131" s="60" t="s">
        <v>265</v>
      </c>
      <c r="N131" s="60" t="s">
        <v>552</v>
      </c>
      <c r="O131" s="61" t="s">
        <v>547</v>
      </c>
      <c r="P131" s="62" t="s">
        <v>763</v>
      </c>
    </row>
    <row r="132" spans="1:16" ht="12.75" customHeight="1" thickBot="1">
      <c r="A132" s="12" t="str">
        <f t="shared" si="6"/>
        <v>IBVS 4534 </v>
      </c>
      <c r="B132" s="4" t="str">
        <f t="shared" si="7"/>
        <v>II</v>
      </c>
      <c r="C132" s="12">
        <f t="shared" si="8"/>
        <v>50670.508999999998</v>
      </c>
      <c r="D132" s="23" t="str">
        <f t="shared" si="9"/>
        <v>vis</v>
      </c>
      <c r="E132" s="58">
        <f>VLOOKUP(C132,Active!C$21:E$969,3,FALSE)</f>
        <v>23322.579006559565</v>
      </c>
      <c r="F132" s="4" t="s">
        <v>63</v>
      </c>
      <c r="G132" s="23" t="str">
        <f t="shared" si="10"/>
        <v>50670.5090</v>
      </c>
      <c r="H132" s="12">
        <f t="shared" si="11"/>
        <v>23322.5</v>
      </c>
      <c r="I132" s="59" t="s">
        <v>774</v>
      </c>
      <c r="J132" s="60" t="s">
        <v>775</v>
      </c>
      <c r="K132" s="59">
        <v>23322.5</v>
      </c>
      <c r="L132" s="59" t="s">
        <v>776</v>
      </c>
      <c r="M132" s="60" t="s">
        <v>265</v>
      </c>
      <c r="N132" s="60" t="s">
        <v>114</v>
      </c>
      <c r="O132" s="61" t="s">
        <v>777</v>
      </c>
      <c r="P132" s="62" t="s">
        <v>778</v>
      </c>
    </row>
    <row r="133" spans="1:16" ht="12.75" customHeight="1" thickBot="1">
      <c r="A133" s="12" t="str">
        <f t="shared" si="6"/>
        <v>BAVM 111 </v>
      </c>
      <c r="B133" s="4" t="str">
        <f t="shared" si="7"/>
        <v>II</v>
      </c>
      <c r="C133" s="12">
        <f t="shared" si="8"/>
        <v>50673.3822</v>
      </c>
      <c r="D133" s="23" t="str">
        <f t="shared" si="9"/>
        <v>vis</v>
      </c>
      <c r="E133" s="58">
        <f>VLOOKUP(C133,Active!C$21:E$969,3,FALSE)</f>
        <v>23326.581994617674</v>
      </c>
      <c r="F133" s="4" t="s">
        <v>63</v>
      </c>
      <c r="G133" s="23" t="str">
        <f t="shared" si="10"/>
        <v>50673.3822</v>
      </c>
      <c r="H133" s="12">
        <f t="shared" si="11"/>
        <v>23326.5</v>
      </c>
      <c r="I133" s="59" t="s">
        <v>779</v>
      </c>
      <c r="J133" s="60" t="s">
        <v>780</v>
      </c>
      <c r="K133" s="59">
        <v>23326.5</v>
      </c>
      <c r="L133" s="59" t="s">
        <v>781</v>
      </c>
      <c r="M133" s="60" t="s">
        <v>265</v>
      </c>
      <c r="N133" s="60" t="s">
        <v>552</v>
      </c>
      <c r="O133" s="61" t="s">
        <v>547</v>
      </c>
      <c r="P133" s="62" t="s">
        <v>782</v>
      </c>
    </row>
    <row r="134" spans="1:16" ht="12.75" customHeight="1" thickBot="1">
      <c r="A134" s="12" t="str">
        <f t="shared" si="6"/>
        <v>BAVM 152 </v>
      </c>
      <c r="B134" s="4" t="str">
        <f t="shared" si="7"/>
        <v>I</v>
      </c>
      <c r="C134" s="12">
        <f t="shared" si="8"/>
        <v>51806.372600000002</v>
      </c>
      <c r="D134" s="23" t="str">
        <f t="shared" si="9"/>
        <v>vis</v>
      </c>
      <c r="E134" s="58">
        <f>VLOOKUP(C134,Active!C$21:E$969,3,FALSE)</f>
        <v>24905.082287374142</v>
      </c>
      <c r="F134" s="4" t="s">
        <v>63</v>
      </c>
      <c r="G134" s="23" t="str">
        <f t="shared" si="10"/>
        <v>51806.3726</v>
      </c>
      <c r="H134" s="12">
        <f t="shared" si="11"/>
        <v>24905</v>
      </c>
      <c r="I134" s="59" t="s">
        <v>790</v>
      </c>
      <c r="J134" s="60" t="s">
        <v>791</v>
      </c>
      <c r="K134" s="59">
        <v>24905</v>
      </c>
      <c r="L134" s="59" t="s">
        <v>792</v>
      </c>
      <c r="M134" s="60" t="s">
        <v>265</v>
      </c>
      <c r="N134" s="60" t="s">
        <v>552</v>
      </c>
      <c r="O134" s="61" t="s">
        <v>547</v>
      </c>
      <c r="P134" s="62" t="s">
        <v>793</v>
      </c>
    </row>
    <row r="135" spans="1:16" ht="12.75" customHeight="1" thickBot="1">
      <c r="A135" s="12" t="str">
        <f t="shared" si="6"/>
        <v>BAVM 152 </v>
      </c>
      <c r="B135" s="4" t="str">
        <f t="shared" si="7"/>
        <v>I</v>
      </c>
      <c r="C135" s="12">
        <f t="shared" si="8"/>
        <v>52144.441700000003</v>
      </c>
      <c r="D135" s="23" t="str">
        <f t="shared" si="9"/>
        <v>vis</v>
      </c>
      <c r="E135" s="58">
        <f>VLOOKUP(C135,Active!C$21:E$969,3,FALSE)</f>
        <v>25376.085548586168</v>
      </c>
      <c r="F135" s="4" t="s">
        <v>63</v>
      </c>
      <c r="G135" s="23" t="str">
        <f t="shared" si="10"/>
        <v>52144.4417</v>
      </c>
      <c r="H135" s="12">
        <f t="shared" si="11"/>
        <v>25376</v>
      </c>
      <c r="I135" s="59" t="s">
        <v>794</v>
      </c>
      <c r="J135" s="60" t="s">
        <v>795</v>
      </c>
      <c r="K135" s="59">
        <v>25376</v>
      </c>
      <c r="L135" s="59" t="s">
        <v>796</v>
      </c>
      <c r="M135" s="60" t="s">
        <v>265</v>
      </c>
      <c r="N135" s="60" t="s">
        <v>552</v>
      </c>
      <c r="O135" s="61" t="s">
        <v>547</v>
      </c>
      <c r="P135" s="62" t="s">
        <v>793</v>
      </c>
    </row>
    <row r="136" spans="1:16" ht="13.5" thickBot="1">
      <c r="A136" s="12" t="str">
        <f t="shared" si="6"/>
        <v>IBVS 5649 </v>
      </c>
      <c r="B136" s="4" t="str">
        <f t="shared" si="7"/>
        <v>II</v>
      </c>
      <c r="C136" s="12">
        <f t="shared" si="8"/>
        <v>53198.477200000001</v>
      </c>
      <c r="D136" s="23" t="str">
        <f t="shared" si="9"/>
        <v>vis</v>
      </c>
      <c r="E136" s="58">
        <f>VLOOKUP(C136,Active!C$21:E$969,3,FALSE)</f>
        <v>26844.58461559124</v>
      </c>
      <c r="F136" s="4" t="s">
        <v>63</v>
      </c>
      <c r="G136" s="23" t="str">
        <f t="shared" si="10"/>
        <v>53198.4772</v>
      </c>
      <c r="H136" s="12">
        <f t="shared" si="11"/>
        <v>26844.5</v>
      </c>
      <c r="I136" s="59" t="s">
        <v>801</v>
      </c>
      <c r="J136" s="60" t="s">
        <v>802</v>
      </c>
      <c r="K136" s="59">
        <v>26844.5</v>
      </c>
      <c r="L136" s="59" t="s">
        <v>803</v>
      </c>
      <c r="M136" s="60" t="s">
        <v>265</v>
      </c>
      <c r="N136" s="60" t="s">
        <v>114</v>
      </c>
      <c r="O136" s="61" t="s">
        <v>804</v>
      </c>
      <c r="P136" s="62" t="s">
        <v>805</v>
      </c>
    </row>
    <row r="137" spans="1:16" ht="13.5" thickBot="1">
      <c r="A137" s="12" t="str">
        <f t="shared" si="6"/>
        <v>IBVS 5649 </v>
      </c>
      <c r="B137" s="4" t="str">
        <f t="shared" si="7"/>
        <v>I</v>
      </c>
      <c r="C137" s="12">
        <f t="shared" si="8"/>
        <v>53253.387900000002</v>
      </c>
      <c r="D137" s="23" t="str">
        <f t="shared" si="9"/>
        <v>vis</v>
      </c>
      <c r="E137" s="58">
        <f>VLOOKUP(C137,Active!C$21:E$969,3,FALSE)</f>
        <v>26921.087078476598</v>
      </c>
      <c r="F137" s="4" t="s">
        <v>63</v>
      </c>
      <c r="G137" s="23" t="str">
        <f t="shared" si="10"/>
        <v>53253.3879</v>
      </c>
      <c r="H137" s="12">
        <f t="shared" si="11"/>
        <v>26921</v>
      </c>
      <c r="I137" s="59" t="s">
        <v>806</v>
      </c>
      <c r="J137" s="60" t="s">
        <v>807</v>
      </c>
      <c r="K137" s="59">
        <v>26921</v>
      </c>
      <c r="L137" s="59" t="s">
        <v>808</v>
      </c>
      <c r="M137" s="60" t="s">
        <v>265</v>
      </c>
      <c r="N137" s="60" t="s">
        <v>114</v>
      </c>
      <c r="O137" s="61" t="s">
        <v>804</v>
      </c>
      <c r="P137" s="62" t="s">
        <v>805</v>
      </c>
    </row>
    <row r="138" spans="1:16" ht="13.5" thickBot="1">
      <c r="A138" s="12" t="str">
        <f t="shared" si="6"/>
        <v>OEJV 0074 </v>
      </c>
      <c r="B138" s="4" t="str">
        <f t="shared" si="7"/>
        <v>I</v>
      </c>
      <c r="C138" s="12">
        <f t="shared" si="8"/>
        <v>53266.30876</v>
      </c>
      <c r="D138" s="23" t="str">
        <f t="shared" si="9"/>
        <v>vis</v>
      </c>
      <c r="E138" s="58">
        <f>VLOOKUP(C138,Active!C$21:E$969,3,FALSE)</f>
        <v>26939.088626673882</v>
      </c>
      <c r="F138" s="4" t="s">
        <v>63</v>
      </c>
      <c r="G138" s="23" t="str">
        <f t="shared" si="10"/>
        <v>53266.30876</v>
      </c>
      <c r="H138" s="12">
        <f t="shared" si="11"/>
        <v>26939</v>
      </c>
      <c r="I138" s="59" t="s">
        <v>809</v>
      </c>
      <c r="J138" s="60" t="s">
        <v>810</v>
      </c>
      <c r="K138" s="59">
        <v>26939</v>
      </c>
      <c r="L138" s="59" t="s">
        <v>811</v>
      </c>
      <c r="M138" s="60" t="s">
        <v>812</v>
      </c>
      <c r="N138" s="60" t="s">
        <v>813</v>
      </c>
      <c r="O138" s="61" t="s">
        <v>814</v>
      </c>
      <c r="P138" s="62" t="s">
        <v>815</v>
      </c>
    </row>
    <row r="139" spans="1:16" ht="13.5" thickBot="1">
      <c r="A139" s="12" t="str">
        <f t="shared" ref="A139:A202" si="12">P139</f>
        <v>IBVS 5649 </v>
      </c>
      <c r="B139" s="4" t="str">
        <f t="shared" ref="B139:B202" si="13">IF(H139=INT(H139),"I","II")</f>
        <v>I</v>
      </c>
      <c r="C139" s="12">
        <f t="shared" ref="C139:C202" si="14">1*G139</f>
        <v>53271.3315</v>
      </c>
      <c r="D139" s="23" t="str">
        <f t="shared" ref="D139:D202" si="15">VLOOKUP(F139,I$1:J$5,2,FALSE)</f>
        <v>vis</v>
      </c>
      <c r="E139" s="58">
        <f>VLOOKUP(C139,Active!C$21:E$969,3,FALSE)</f>
        <v>26946.086388138094</v>
      </c>
      <c r="F139" s="4" t="s">
        <v>63</v>
      </c>
      <c r="G139" s="23" t="str">
        <f t="shared" ref="G139:G202" si="16">MID(I139,3,LEN(I139)-3)</f>
        <v>53271.3315</v>
      </c>
      <c r="H139" s="12">
        <f t="shared" ref="H139:H202" si="17">1*K139</f>
        <v>26946</v>
      </c>
      <c r="I139" s="59" t="s">
        <v>816</v>
      </c>
      <c r="J139" s="60" t="s">
        <v>817</v>
      </c>
      <c r="K139" s="59">
        <v>26946</v>
      </c>
      <c r="L139" s="59" t="s">
        <v>818</v>
      </c>
      <c r="M139" s="60" t="s">
        <v>265</v>
      </c>
      <c r="N139" s="60" t="s">
        <v>114</v>
      </c>
      <c r="O139" s="61" t="s">
        <v>804</v>
      </c>
      <c r="P139" s="62" t="s">
        <v>805</v>
      </c>
    </row>
    <row r="140" spans="1:16" ht="13.5" thickBot="1">
      <c r="A140" s="12" t="str">
        <f t="shared" si="12"/>
        <v>IBVS 5649 </v>
      </c>
      <c r="B140" s="4" t="str">
        <f t="shared" si="13"/>
        <v>I</v>
      </c>
      <c r="C140" s="12">
        <f t="shared" si="14"/>
        <v>53284.253199999999</v>
      </c>
      <c r="D140" s="23" t="str">
        <f t="shared" si="15"/>
        <v>vis</v>
      </c>
      <c r="E140" s="58">
        <f>VLOOKUP(C140,Active!C$21:E$969,3,FALSE)</f>
        <v>26964.089106636777</v>
      </c>
      <c r="F140" s="4" t="s">
        <v>63</v>
      </c>
      <c r="G140" s="23" t="str">
        <f t="shared" si="16"/>
        <v>53284.2532</v>
      </c>
      <c r="H140" s="12">
        <f t="shared" si="17"/>
        <v>26964</v>
      </c>
      <c r="I140" s="59" t="s">
        <v>819</v>
      </c>
      <c r="J140" s="60" t="s">
        <v>820</v>
      </c>
      <c r="K140" s="59">
        <v>26964</v>
      </c>
      <c r="L140" s="59" t="s">
        <v>821</v>
      </c>
      <c r="M140" s="60" t="s">
        <v>265</v>
      </c>
      <c r="N140" s="60" t="s">
        <v>114</v>
      </c>
      <c r="O140" s="61" t="s">
        <v>804</v>
      </c>
      <c r="P140" s="62" t="s">
        <v>805</v>
      </c>
    </row>
    <row r="141" spans="1:16" ht="13.5" thickBot="1">
      <c r="A141" s="12" t="str">
        <f t="shared" si="12"/>
        <v>IBVS 5754 </v>
      </c>
      <c r="B141" s="4" t="str">
        <f t="shared" si="13"/>
        <v>II</v>
      </c>
      <c r="C141" s="12">
        <f t="shared" si="14"/>
        <v>53590.3825</v>
      </c>
      <c r="D141" s="23" t="str">
        <f t="shared" si="15"/>
        <v>vis</v>
      </c>
      <c r="E141" s="58">
        <f>VLOOKUP(C141,Active!C$21:E$969,3,FALSE)</f>
        <v>27390.593329153871</v>
      </c>
      <c r="F141" s="4" t="s">
        <v>63</v>
      </c>
      <c r="G141" s="23" t="str">
        <f t="shared" si="16"/>
        <v>53590.3825</v>
      </c>
      <c r="H141" s="12">
        <f t="shared" si="17"/>
        <v>27390.5</v>
      </c>
      <c r="I141" s="59" t="s">
        <v>822</v>
      </c>
      <c r="J141" s="60" t="s">
        <v>823</v>
      </c>
      <c r="K141" s="59">
        <v>27390.5</v>
      </c>
      <c r="L141" s="59" t="s">
        <v>824</v>
      </c>
      <c r="M141" s="60" t="s">
        <v>265</v>
      </c>
      <c r="N141" s="60" t="s">
        <v>114</v>
      </c>
      <c r="O141" s="61" t="s">
        <v>825</v>
      </c>
      <c r="P141" s="62" t="s">
        <v>826</v>
      </c>
    </row>
    <row r="142" spans="1:16" ht="13.5" thickBot="1">
      <c r="A142" s="12" t="str">
        <f t="shared" si="12"/>
        <v>OEJV 0074 </v>
      </c>
      <c r="B142" s="4" t="str">
        <f t="shared" si="13"/>
        <v>I</v>
      </c>
      <c r="C142" s="12">
        <f t="shared" si="14"/>
        <v>53622.32286</v>
      </c>
      <c r="D142" s="23" t="str">
        <f t="shared" si="15"/>
        <v>vis</v>
      </c>
      <c r="E142" s="58">
        <f>VLOOKUP(C142,Active!C$21:E$969,3,FALSE)</f>
        <v>27435.093148049731</v>
      </c>
      <c r="F142" s="4" t="s">
        <v>63</v>
      </c>
      <c r="G142" s="23" t="str">
        <f t="shared" si="16"/>
        <v>53622.32286</v>
      </c>
      <c r="H142" s="12">
        <f t="shared" si="17"/>
        <v>27435</v>
      </c>
      <c r="I142" s="59" t="s">
        <v>827</v>
      </c>
      <c r="J142" s="60" t="s">
        <v>828</v>
      </c>
      <c r="K142" s="59">
        <v>27435</v>
      </c>
      <c r="L142" s="59" t="s">
        <v>829</v>
      </c>
      <c r="M142" s="60" t="s">
        <v>812</v>
      </c>
      <c r="N142" s="60" t="s">
        <v>813</v>
      </c>
      <c r="O142" s="61" t="s">
        <v>814</v>
      </c>
      <c r="P142" s="62" t="s">
        <v>815</v>
      </c>
    </row>
    <row r="143" spans="1:16" ht="13.5" thickBot="1">
      <c r="A143" s="12" t="str">
        <f t="shared" si="12"/>
        <v>IBVS 5777 </v>
      </c>
      <c r="B143" s="4" t="str">
        <f t="shared" si="13"/>
        <v>I</v>
      </c>
      <c r="C143" s="12">
        <f t="shared" si="14"/>
        <v>53650.311399999999</v>
      </c>
      <c r="D143" s="23" t="str">
        <f t="shared" si="15"/>
        <v>vis</v>
      </c>
      <c r="E143" s="58">
        <f>VLOOKUP(C143,Active!C$21:E$969,3,FALSE)</f>
        <v>27474.087228303037</v>
      </c>
      <c r="F143" s="4" t="s">
        <v>63</v>
      </c>
      <c r="G143" s="23" t="str">
        <f t="shared" si="16"/>
        <v>53650.3114</v>
      </c>
      <c r="H143" s="12">
        <f t="shared" si="17"/>
        <v>27474</v>
      </c>
      <c r="I143" s="59" t="s">
        <v>830</v>
      </c>
      <c r="J143" s="60" t="s">
        <v>831</v>
      </c>
      <c r="K143" s="59">
        <v>27474</v>
      </c>
      <c r="L143" s="59" t="s">
        <v>832</v>
      </c>
      <c r="M143" s="60" t="s">
        <v>812</v>
      </c>
      <c r="N143" s="60" t="s">
        <v>833</v>
      </c>
      <c r="O143" s="61" t="s">
        <v>834</v>
      </c>
      <c r="P143" s="62" t="s">
        <v>835</v>
      </c>
    </row>
    <row r="144" spans="1:16" ht="13.5" thickBot="1">
      <c r="A144" s="12" t="str">
        <f t="shared" si="12"/>
        <v>OEJV 0074 </v>
      </c>
      <c r="B144" s="4" t="str">
        <f t="shared" si="13"/>
        <v>I</v>
      </c>
      <c r="C144" s="12">
        <f t="shared" si="14"/>
        <v>53927.368130000003</v>
      </c>
      <c r="D144" s="23" t="str">
        <f t="shared" si="15"/>
        <v>vis</v>
      </c>
      <c r="E144" s="58">
        <f>VLOOKUP(C144,Active!C$21:E$969,3,FALSE)</f>
        <v>27860.087082684109</v>
      </c>
      <c r="F144" s="4" t="s">
        <v>63</v>
      </c>
      <c r="G144" s="23" t="str">
        <f t="shared" si="16"/>
        <v>53927.36813</v>
      </c>
      <c r="H144" s="12">
        <f t="shared" si="17"/>
        <v>27860</v>
      </c>
      <c r="I144" s="59" t="s">
        <v>836</v>
      </c>
      <c r="J144" s="60" t="s">
        <v>837</v>
      </c>
      <c r="K144" s="59">
        <v>27860</v>
      </c>
      <c r="L144" s="59" t="s">
        <v>838</v>
      </c>
      <c r="M144" s="60" t="s">
        <v>812</v>
      </c>
      <c r="N144" s="60" t="s">
        <v>813</v>
      </c>
      <c r="O144" s="61" t="s">
        <v>814</v>
      </c>
      <c r="P144" s="62" t="s">
        <v>815</v>
      </c>
    </row>
    <row r="145" spans="1:16" ht="13.5" thickBot="1">
      <c r="A145" s="12" t="str">
        <f t="shared" si="12"/>
        <v>OEJV 0074 </v>
      </c>
      <c r="B145" s="4" t="str">
        <f t="shared" si="13"/>
        <v>I</v>
      </c>
      <c r="C145" s="12">
        <f t="shared" si="14"/>
        <v>54001.30025</v>
      </c>
      <c r="D145" s="23" t="str">
        <f t="shared" si="15"/>
        <v>vis</v>
      </c>
      <c r="E145" s="58">
        <f>VLOOKUP(C145,Active!C$21:E$969,3,FALSE)</f>
        <v>27963.090491242649</v>
      </c>
      <c r="F145" s="4" t="s">
        <v>63</v>
      </c>
      <c r="G145" s="23" t="str">
        <f t="shared" si="16"/>
        <v>54001.30025</v>
      </c>
      <c r="H145" s="12">
        <f t="shared" si="17"/>
        <v>27963</v>
      </c>
      <c r="I145" s="59" t="s">
        <v>844</v>
      </c>
      <c r="J145" s="60" t="s">
        <v>845</v>
      </c>
      <c r="K145" s="59">
        <v>27963</v>
      </c>
      <c r="L145" s="59" t="s">
        <v>846</v>
      </c>
      <c r="M145" s="60" t="s">
        <v>812</v>
      </c>
      <c r="N145" s="60" t="s">
        <v>813</v>
      </c>
      <c r="O145" s="61" t="s">
        <v>814</v>
      </c>
      <c r="P145" s="62" t="s">
        <v>815</v>
      </c>
    </row>
    <row r="146" spans="1:16" ht="13.5" thickBot="1">
      <c r="A146" s="12" t="str">
        <f t="shared" si="12"/>
        <v> JAAVSO 41;122 </v>
      </c>
      <c r="B146" s="4" t="str">
        <f t="shared" si="13"/>
        <v>I</v>
      </c>
      <c r="C146" s="12">
        <f t="shared" si="14"/>
        <v>54023.549599999998</v>
      </c>
      <c r="D146" s="23" t="str">
        <f t="shared" si="15"/>
        <v>vis</v>
      </c>
      <c r="E146" s="58">
        <f>VLOOKUP(C146,Active!C$21:E$969,3,FALSE)</f>
        <v>27994.088640466718</v>
      </c>
      <c r="F146" s="4" t="s">
        <v>63</v>
      </c>
      <c r="G146" s="23" t="str">
        <f t="shared" si="16"/>
        <v>54023.5496</v>
      </c>
      <c r="H146" s="12">
        <f t="shared" si="17"/>
        <v>27994</v>
      </c>
      <c r="I146" s="59" t="s">
        <v>847</v>
      </c>
      <c r="J146" s="60" t="s">
        <v>848</v>
      </c>
      <c r="K146" s="59">
        <v>27994</v>
      </c>
      <c r="L146" s="59" t="s">
        <v>849</v>
      </c>
      <c r="M146" s="60" t="s">
        <v>812</v>
      </c>
      <c r="N146" s="60" t="s">
        <v>186</v>
      </c>
      <c r="O146" s="61" t="s">
        <v>850</v>
      </c>
      <c r="P146" s="61" t="s">
        <v>851</v>
      </c>
    </row>
    <row r="147" spans="1:16" ht="13.5" thickBot="1">
      <c r="A147" s="12" t="str">
        <f t="shared" si="12"/>
        <v>IBVS 5887 </v>
      </c>
      <c r="B147" s="4" t="str">
        <f t="shared" si="13"/>
        <v>I</v>
      </c>
      <c r="C147" s="12">
        <f t="shared" si="14"/>
        <v>54634.3658</v>
      </c>
      <c r="D147" s="23" t="str">
        <f t="shared" si="15"/>
        <v>vis</v>
      </c>
      <c r="E147" s="58">
        <f>VLOOKUP(C147,Active!C$21:E$969,3,FALSE)</f>
        <v>28845.087510819365</v>
      </c>
      <c r="F147" s="4" t="s">
        <v>63</v>
      </c>
      <c r="G147" s="23" t="str">
        <f t="shared" si="16"/>
        <v>54634.3658</v>
      </c>
      <c r="H147" s="12">
        <f t="shared" si="17"/>
        <v>28845</v>
      </c>
      <c r="I147" s="59" t="s">
        <v>852</v>
      </c>
      <c r="J147" s="60" t="s">
        <v>853</v>
      </c>
      <c r="K147" s="59">
        <v>28845</v>
      </c>
      <c r="L147" s="59" t="s">
        <v>854</v>
      </c>
      <c r="M147" s="60" t="s">
        <v>265</v>
      </c>
      <c r="N147" s="60" t="s">
        <v>552</v>
      </c>
      <c r="O147" s="61" t="s">
        <v>855</v>
      </c>
      <c r="P147" s="62" t="s">
        <v>856</v>
      </c>
    </row>
    <row r="148" spans="1:16" ht="13.5" thickBot="1">
      <c r="A148" s="12" t="str">
        <f t="shared" si="12"/>
        <v>IBVS 5887 </v>
      </c>
      <c r="B148" s="4" t="str">
        <f t="shared" si="13"/>
        <v>II</v>
      </c>
      <c r="C148" s="12">
        <f t="shared" si="14"/>
        <v>54640.4689</v>
      </c>
      <c r="D148" s="23" t="str">
        <f t="shared" si="15"/>
        <v>vis</v>
      </c>
      <c r="E148" s="58">
        <f>VLOOKUP(C148,Active!C$21:E$969,3,FALSE)</f>
        <v>28853.590447063772</v>
      </c>
      <c r="F148" s="4" t="s">
        <v>63</v>
      </c>
      <c r="G148" s="23" t="str">
        <f t="shared" si="16"/>
        <v>54640.4689</v>
      </c>
      <c r="H148" s="12">
        <f t="shared" si="17"/>
        <v>28853.5</v>
      </c>
      <c r="I148" s="59" t="s">
        <v>857</v>
      </c>
      <c r="J148" s="60" t="s">
        <v>858</v>
      </c>
      <c r="K148" s="59">
        <v>28853.5</v>
      </c>
      <c r="L148" s="59" t="s">
        <v>841</v>
      </c>
      <c r="M148" s="60" t="s">
        <v>265</v>
      </c>
      <c r="N148" s="60" t="s">
        <v>552</v>
      </c>
      <c r="O148" s="61" t="s">
        <v>859</v>
      </c>
      <c r="P148" s="62" t="s">
        <v>856</v>
      </c>
    </row>
    <row r="149" spans="1:16" ht="13.5" thickBot="1">
      <c r="A149" s="12" t="str">
        <f t="shared" si="12"/>
        <v>IBVS 5887 </v>
      </c>
      <c r="B149" s="4" t="str">
        <f t="shared" si="13"/>
        <v>II</v>
      </c>
      <c r="C149" s="12">
        <f t="shared" si="14"/>
        <v>54653.390299999999</v>
      </c>
      <c r="D149" s="23" t="str">
        <f t="shared" si="15"/>
        <v>vis</v>
      </c>
      <c r="E149" s="58">
        <f>VLOOKUP(C149,Active!C$21:E$969,3,FALSE)</f>
        <v>28871.592747597671</v>
      </c>
      <c r="F149" s="4" t="s">
        <v>63</v>
      </c>
      <c r="G149" s="23" t="str">
        <f t="shared" si="16"/>
        <v>54653.3903</v>
      </c>
      <c r="H149" s="12">
        <f t="shared" si="17"/>
        <v>28871.5</v>
      </c>
      <c r="I149" s="59" t="s">
        <v>860</v>
      </c>
      <c r="J149" s="60" t="s">
        <v>861</v>
      </c>
      <c r="K149" s="59">
        <v>28871.5</v>
      </c>
      <c r="L149" s="59" t="s">
        <v>862</v>
      </c>
      <c r="M149" s="60" t="s">
        <v>265</v>
      </c>
      <c r="N149" s="60" t="s">
        <v>552</v>
      </c>
      <c r="O149" s="61" t="s">
        <v>863</v>
      </c>
      <c r="P149" s="62" t="s">
        <v>856</v>
      </c>
    </row>
    <row r="150" spans="1:16" ht="13.5" thickBot="1">
      <c r="A150" s="12" t="str">
        <f t="shared" si="12"/>
        <v>IBVS 5887 </v>
      </c>
      <c r="B150" s="4" t="str">
        <f t="shared" si="13"/>
        <v>I</v>
      </c>
      <c r="C150" s="12">
        <f t="shared" si="14"/>
        <v>54667.384299999998</v>
      </c>
      <c r="D150" s="23" t="str">
        <f t="shared" si="15"/>
        <v>vis</v>
      </c>
      <c r="E150" s="58">
        <f>VLOOKUP(C150,Active!C$21:E$969,3,FALSE)</f>
        <v>28891.089411556015</v>
      </c>
      <c r="F150" s="4" t="s">
        <v>63</v>
      </c>
      <c r="G150" s="23" t="str">
        <f t="shared" si="16"/>
        <v>54667.3843</v>
      </c>
      <c r="H150" s="12">
        <f t="shared" si="17"/>
        <v>28891</v>
      </c>
      <c r="I150" s="59" t="s">
        <v>864</v>
      </c>
      <c r="J150" s="60" t="s">
        <v>865</v>
      </c>
      <c r="K150" s="59">
        <v>28891</v>
      </c>
      <c r="L150" s="59" t="s">
        <v>866</v>
      </c>
      <c r="M150" s="60" t="s">
        <v>265</v>
      </c>
      <c r="N150" s="60" t="s">
        <v>552</v>
      </c>
      <c r="O150" s="61" t="s">
        <v>867</v>
      </c>
      <c r="P150" s="62" t="s">
        <v>856</v>
      </c>
    </row>
    <row r="151" spans="1:16" ht="13.5" thickBot="1">
      <c r="A151" s="12" t="str">
        <f t="shared" si="12"/>
        <v>IBVS 5887 </v>
      </c>
      <c r="B151" s="4" t="str">
        <f t="shared" si="13"/>
        <v>I</v>
      </c>
      <c r="C151" s="12">
        <f t="shared" si="14"/>
        <v>54677.432200000003</v>
      </c>
      <c r="D151" s="23" t="str">
        <f t="shared" si="15"/>
        <v>vis</v>
      </c>
      <c r="E151" s="58">
        <f>VLOOKUP(C151,Active!C$21:E$969,3,FALSE)</f>
        <v>28905.088306067035</v>
      </c>
      <c r="F151" s="4" t="s">
        <v>63</v>
      </c>
      <c r="G151" s="23" t="str">
        <f t="shared" si="16"/>
        <v>54677.4322</v>
      </c>
      <c r="H151" s="12">
        <f t="shared" si="17"/>
        <v>28905</v>
      </c>
      <c r="I151" s="59" t="s">
        <v>868</v>
      </c>
      <c r="J151" s="60" t="s">
        <v>869</v>
      </c>
      <c r="K151" s="59">
        <v>28905</v>
      </c>
      <c r="L151" s="59" t="s">
        <v>870</v>
      </c>
      <c r="M151" s="60" t="s">
        <v>265</v>
      </c>
      <c r="N151" s="60" t="s">
        <v>552</v>
      </c>
      <c r="O151" s="61" t="s">
        <v>871</v>
      </c>
      <c r="P151" s="62" t="s">
        <v>856</v>
      </c>
    </row>
    <row r="152" spans="1:16" ht="13.5" thickBot="1">
      <c r="A152" s="12" t="str">
        <f t="shared" si="12"/>
        <v>IBVS 5887 </v>
      </c>
      <c r="B152" s="4" t="str">
        <f t="shared" si="13"/>
        <v>I</v>
      </c>
      <c r="C152" s="12">
        <f t="shared" si="14"/>
        <v>54692.506000000001</v>
      </c>
      <c r="D152" s="23" t="str">
        <f t="shared" si="15"/>
        <v>vis</v>
      </c>
      <c r="E152" s="58">
        <f>VLOOKUP(C152,Active!C$21:E$969,3,FALSE)</f>
        <v>28926.089364604642</v>
      </c>
      <c r="F152" s="4" t="s">
        <v>63</v>
      </c>
      <c r="G152" s="23" t="str">
        <f t="shared" si="16"/>
        <v>54692.5060</v>
      </c>
      <c r="H152" s="12">
        <f t="shared" si="17"/>
        <v>28926</v>
      </c>
      <c r="I152" s="59" t="s">
        <v>872</v>
      </c>
      <c r="J152" s="60" t="s">
        <v>873</v>
      </c>
      <c r="K152" s="59">
        <v>28926</v>
      </c>
      <c r="L152" s="59" t="s">
        <v>874</v>
      </c>
      <c r="M152" s="60" t="s">
        <v>265</v>
      </c>
      <c r="N152" s="60" t="s">
        <v>552</v>
      </c>
      <c r="O152" s="61" t="s">
        <v>875</v>
      </c>
      <c r="P152" s="62" t="s">
        <v>856</v>
      </c>
    </row>
    <row r="153" spans="1:16" ht="13.5" thickBot="1">
      <c r="A153" s="12" t="str">
        <f t="shared" si="12"/>
        <v>IBVS 5887 </v>
      </c>
      <c r="B153" s="4" t="str">
        <f t="shared" si="13"/>
        <v>I</v>
      </c>
      <c r="C153" s="12">
        <f t="shared" si="14"/>
        <v>54700.400300000001</v>
      </c>
      <c r="D153" s="23" t="str">
        <f t="shared" si="15"/>
        <v>vis</v>
      </c>
      <c r="E153" s="58">
        <f>VLOOKUP(C153,Active!C$21:E$969,3,FALSE)</f>
        <v>28937.087829252807</v>
      </c>
      <c r="F153" s="4" t="s">
        <v>63</v>
      </c>
      <c r="G153" s="23" t="str">
        <f t="shared" si="16"/>
        <v>54700.4003</v>
      </c>
      <c r="H153" s="12">
        <f t="shared" si="17"/>
        <v>28937</v>
      </c>
      <c r="I153" s="59" t="s">
        <v>876</v>
      </c>
      <c r="J153" s="60" t="s">
        <v>877</v>
      </c>
      <c r="K153" s="59">
        <v>28937</v>
      </c>
      <c r="L153" s="59" t="s">
        <v>878</v>
      </c>
      <c r="M153" s="60" t="s">
        <v>265</v>
      </c>
      <c r="N153" s="60" t="s">
        <v>552</v>
      </c>
      <c r="O153" s="61" t="s">
        <v>879</v>
      </c>
      <c r="P153" s="62" t="s">
        <v>856</v>
      </c>
    </row>
    <row r="154" spans="1:16" ht="13.5" thickBot="1">
      <c r="A154" s="12" t="str">
        <f t="shared" si="12"/>
        <v>IBVS 5887 </v>
      </c>
      <c r="B154" s="4" t="str">
        <f t="shared" si="13"/>
        <v>I</v>
      </c>
      <c r="C154" s="12">
        <f t="shared" si="14"/>
        <v>54705.4257</v>
      </c>
      <c r="D154" s="23" t="str">
        <f t="shared" si="15"/>
        <v>vis</v>
      </c>
      <c r="E154" s="58">
        <f>VLOOKUP(C154,Active!C$21:E$969,3,FALSE)</f>
        <v>28944.089296671431</v>
      </c>
      <c r="F154" s="4" t="s">
        <v>63</v>
      </c>
      <c r="G154" s="23" t="str">
        <f t="shared" si="16"/>
        <v>54705.4257</v>
      </c>
      <c r="H154" s="12">
        <f t="shared" si="17"/>
        <v>28944</v>
      </c>
      <c r="I154" s="59" t="s">
        <v>880</v>
      </c>
      <c r="J154" s="60" t="s">
        <v>881</v>
      </c>
      <c r="K154" s="59">
        <v>28944</v>
      </c>
      <c r="L154" s="59" t="s">
        <v>874</v>
      </c>
      <c r="M154" s="60" t="s">
        <v>265</v>
      </c>
      <c r="N154" s="60" t="s">
        <v>552</v>
      </c>
      <c r="O154" s="61" t="s">
        <v>882</v>
      </c>
      <c r="P154" s="62" t="s">
        <v>856</v>
      </c>
    </row>
    <row r="155" spans="1:16" ht="13.5" thickBot="1">
      <c r="A155" s="12" t="str">
        <f t="shared" si="12"/>
        <v>IBVS 5887 </v>
      </c>
      <c r="B155" s="4" t="str">
        <f t="shared" si="13"/>
        <v>I</v>
      </c>
      <c r="C155" s="12">
        <f t="shared" si="14"/>
        <v>54710.45</v>
      </c>
      <c r="D155" s="23" t="str">
        <f t="shared" si="15"/>
        <v>vis</v>
      </c>
      <c r="E155" s="58">
        <f>VLOOKUP(C155,Active!C$21:E$969,3,FALSE)</f>
        <v>28951.089231552516</v>
      </c>
      <c r="F155" s="4" t="s">
        <v>63</v>
      </c>
      <c r="G155" s="23" t="str">
        <f t="shared" si="16"/>
        <v>54710.4500</v>
      </c>
      <c r="H155" s="12">
        <f t="shared" si="17"/>
        <v>28951</v>
      </c>
      <c r="I155" s="59" t="s">
        <v>883</v>
      </c>
      <c r="J155" s="60" t="s">
        <v>884</v>
      </c>
      <c r="K155" s="59">
        <v>28951</v>
      </c>
      <c r="L155" s="59" t="s">
        <v>821</v>
      </c>
      <c r="M155" s="60" t="s">
        <v>265</v>
      </c>
      <c r="N155" s="60" t="s">
        <v>552</v>
      </c>
      <c r="O155" s="61" t="s">
        <v>885</v>
      </c>
      <c r="P155" s="62" t="s">
        <v>856</v>
      </c>
    </row>
    <row r="156" spans="1:16" ht="13.5" thickBot="1">
      <c r="A156" s="12" t="str">
        <f t="shared" si="12"/>
        <v>IBVS 5917 </v>
      </c>
      <c r="B156" s="4" t="str">
        <f t="shared" si="13"/>
        <v>I</v>
      </c>
      <c r="C156" s="12">
        <f t="shared" si="14"/>
        <v>54715.474999999999</v>
      </c>
      <c r="D156" s="23" t="str">
        <f t="shared" si="15"/>
        <v>vis</v>
      </c>
      <c r="E156" s="58">
        <f>VLOOKUP(C156,Active!C$21:E$969,3,FALSE)</f>
        <v>28958.090141684766</v>
      </c>
      <c r="F156" s="4" t="s">
        <v>63</v>
      </c>
      <c r="G156" s="23" t="str">
        <f t="shared" si="16"/>
        <v>54715.475</v>
      </c>
      <c r="H156" s="12">
        <f t="shared" si="17"/>
        <v>28958</v>
      </c>
      <c r="I156" s="59" t="s">
        <v>886</v>
      </c>
      <c r="J156" s="60" t="s">
        <v>887</v>
      </c>
      <c r="K156" s="59">
        <v>28958</v>
      </c>
      <c r="L156" s="59" t="s">
        <v>678</v>
      </c>
      <c r="M156" s="60" t="s">
        <v>812</v>
      </c>
      <c r="N156" s="60" t="s">
        <v>888</v>
      </c>
      <c r="O156" s="61" t="s">
        <v>889</v>
      </c>
      <c r="P156" s="62" t="s">
        <v>890</v>
      </c>
    </row>
    <row r="157" spans="1:16" ht="13.5" thickBot="1">
      <c r="A157" s="12" t="str">
        <f t="shared" si="12"/>
        <v>IBVS 5924 </v>
      </c>
      <c r="B157" s="4" t="str">
        <f t="shared" si="13"/>
        <v>I</v>
      </c>
      <c r="C157" s="12">
        <f t="shared" si="14"/>
        <v>55071.483999999997</v>
      </c>
      <c r="D157" s="23" t="str">
        <f t="shared" si="15"/>
        <v>vis</v>
      </c>
      <c r="E157" s="58">
        <f>VLOOKUP(C157,Active!C$21:E$969,3,FALSE)</f>
        <v>29454.087557659284</v>
      </c>
      <c r="F157" s="4" t="s">
        <v>63</v>
      </c>
      <c r="G157" s="23" t="str">
        <f t="shared" si="16"/>
        <v>55071.4840</v>
      </c>
      <c r="H157" s="12">
        <f t="shared" si="17"/>
        <v>29454</v>
      </c>
      <c r="I157" s="59" t="s">
        <v>891</v>
      </c>
      <c r="J157" s="60" t="s">
        <v>892</v>
      </c>
      <c r="K157" s="59">
        <v>29454</v>
      </c>
      <c r="L157" s="59" t="s">
        <v>854</v>
      </c>
      <c r="M157" s="60" t="s">
        <v>812</v>
      </c>
      <c r="N157" s="60" t="s">
        <v>155</v>
      </c>
      <c r="O157" s="61" t="s">
        <v>893</v>
      </c>
      <c r="P157" s="62" t="s">
        <v>894</v>
      </c>
    </row>
    <row r="158" spans="1:16" ht="13.5" thickBot="1">
      <c r="A158" s="12" t="str">
        <f t="shared" si="12"/>
        <v>IBVS 5945 </v>
      </c>
      <c r="B158" s="4" t="str">
        <f t="shared" si="13"/>
        <v>II</v>
      </c>
      <c r="C158" s="12">
        <f t="shared" si="14"/>
        <v>55366.849499999997</v>
      </c>
      <c r="D158" s="23" t="str">
        <f t="shared" si="15"/>
        <v>vis</v>
      </c>
      <c r="E158" s="58">
        <f>VLOOKUP(C158,Active!C$21:E$969,3,FALSE)</f>
        <v>29865.595482369114</v>
      </c>
      <c r="F158" s="4" t="s">
        <v>63</v>
      </c>
      <c r="G158" s="23" t="str">
        <f t="shared" si="16"/>
        <v>55366.8495</v>
      </c>
      <c r="H158" s="12">
        <f t="shared" si="17"/>
        <v>29865.5</v>
      </c>
      <c r="I158" s="59" t="s">
        <v>895</v>
      </c>
      <c r="J158" s="60" t="s">
        <v>896</v>
      </c>
      <c r="K158" s="59">
        <v>29865.5</v>
      </c>
      <c r="L158" s="59" t="s">
        <v>897</v>
      </c>
      <c r="M158" s="60" t="s">
        <v>812</v>
      </c>
      <c r="N158" s="60" t="s">
        <v>63</v>
      </c>
      <c r="O158" s="61" t="s">
        <v>361</v>
      </c>
      <c r="P158" s="62" t="s">
        <v>898</v>
      </c>
    </row>
    <row r="159" spans="1:16" ht="13.5" thickBot="1">
      <c r="A159" s="12" t="str">
        <f t="shared" si="12"/>
        <v>BAVM 228 </v>
      </c>
      <c r="B159" s="4" t="str">
        <f t="shared" si="13"/>
        <v>II</v>
      </c>
      <c r="C159" s="12">
        <f t="shared" si="14"/>
        <v>55833.392899999999</v>
      </c>
      <c r="D159" s="23" t="str">
        <f t="shared" si="15"/>
        <v>vis</v>
      </c>
      <c r="E159" s="58">
        <f>VLOOKUP(C159,Active!C$21:E$969,3,FALSE)</f>
        <v>30515.591187084352</v>
      </c>
      <c r="F159" s="4" t="s">
        <v>63</v>
      </c>
      <c r="G159" s="23" t="str">
        <f t="shared" si="16"/>
        <v>55833.3929</v>
      </c>
      <c r="H159" s="12">
        <f t="shared" si="17"/>
        <v>30515.5</v>
      </c>
      <c r="I159" s="59" t="s">
        <v>899</v>
      </c>
      <c r="J159" s="60" t="s">
        <v>900</v>
      </c>
      <c r="K159" s="59">
        <v>30515.5</v>
      </c>
      <c r="L159" s="59" t="s">
        <v>901</v>
      </c>
      <c r="M159" s="60" t="s">
        <v>812</v>
      </c>
      <c r="N159" s="60" t="s">
        <v>587</v>
      </c>
      <c r="O159" s="61" t="s">
        <v>902</v>
      </c>
      <c r="P159" s="62" t="s">
        <v>903</v>
      </c>
    </row>
    <row r="160" spans="1:16" ht="13.5" thickBot="1">
      <c r="A160" s="12" t="str">
        <f t="shared" si="12"/>
        <v>OEJV 0160 </v>
      </c>
      <c r="B160" s="4" t="str">
        <f t="shared" si="13"/>
        <v>I</v>
      </c>
      <c r="C160" s="12">
        <f t="shared" si="14"/>
        <v>55837.33973</v>
      </c>
      <c r="D160" s="23" t="str">
        <f t="shared" si="15"/>
        <v>vis</v>
      </c>
      <c r="E160" s="58">
        <f>VLOOKUP(C160,Active!C$21:E$969,3,FALSE)</f>
        <v>30521.089973579332</v>
      </c>
      <c r="F160" s="4" t="s">
        <v>63</v>
      </c>
      <c r="G160" s="23" t="str">
        <f t="shared" si="16"/>
        <v>55837.33973</v>
      </c>
      <c r="H160" s="12">
        <f t="shared" si="17"/>
        <v>30521</v>
      </c>
      <c r="I160" s="59" t="s">
        <v>904</v>
      </c>
      <c r="J160" s="60" t="s">
        <v>905</v>
      </c>
      <c r="K160" s="59">
        <v>30521</v>
      </c>
      <c r="L160" s="59" t="s">
        <v>906</v>
      </c>
      <c r="M160" s="60" t="s">
        <v>812</v>
      </c>
      <c r="N160" s="60" t="s">
        <v>63</v>
      </c>
      <c r="O160" s="61" t="s">
        <v>907</v>
      </c>
      <c r="P160" s="62" t="s">
        <v>908</v>
      </c>
    </row>
    <row r="161" spans="1:16" ht="13.5" thickBot="1">
      <c r="A161" s="12" t="str">
        <f t="shared" si="12"/>
        <v>BAVM 231 </v>
      </c>
      <c r="B161" s="4" t="str">
        <f t="shared" si="13"/>
        <v>II</v>
      </c>
      <c r="C161" s="12">
        <f t="shared" si="14"/>
        <v>56158.546900000001</v>
      </c>
      <c r="D161" s="23" t="str">
        <f t="shared" si="15"/>
        <v>vis</v>
      </c>
      <c r="E161" s="58">
        <f>VLOOKUP(C161,Active!C$21:E$969,3,FALSE)</f>
        <v>30968.600925022944</v>
      </c>
      <c r="F161" s="4" t="s">
        <v>63</v>
      </c>
      <c r="G161" s="23" t="str">
        <f t="shared" si="16"/>
        <v>56158.5469</v>
      </c>
      <c r="H161" s="12">
        <f t="shared" si="17"/>
        <v>30968.5</v>
      </c>
      <c r="I161" s="59" t="s">
        <v>909</v>
      </c>
      <c r="J161" s="60" t="s">
        <v>910</v>
      </c>
      <c r="K161" s="59">
        <v>30968.5</v>
      </c>
      <c r="L161" s="59" t="s">
        <v>911</v>
      </c>
      <c r="M161" s="60" t="s">
        <v>812</v>
      </c>
      <c r="N161" s="60" t="s">
        <v>912</v>
      </c>
      <c r="O161" s="61" t="s">
        <v>547</v>
      </c>
      <c r="P161" s="62" t="s">
        <v>913</v>
      </c>
    </row>
    <row r="162" spans="1:16" ht="13.5" thickBot="1">
      <c r="A162" s="12" t="str">
        <f t="shared" si="12"/>
        <v>BAVM 231 </v>
      </c>
      <c r="B162" s="4" t="str">
        <f t="shared" si="13"/>
        <v>I</v>
      </c>
      <c r="C162" s="12">
        <f t="shared" si="14"/>
        <v>56188.327299999997</v>
      </c>
      <c r="D162" s="23" t="str">
        <f t="shared" si="15"/>
        <v>vis</v>
      </c>
      <c r="E162" s="58">
        <f>VLOOKUP(C162,Active!C$21:E$969,3,FALSE)</f>
        <v>31010.091453202527</v>
      </c>
      <c r="F162" s="4" t="s">
        <v>63</v>
      </c>
      <c r="G162" s="23" t="str">
        <f t="shared" si="16"/>
        <v>56188.3273</v>
      </c>
      <c r="H162" s="12">
        <f t="shared" si="17"/>
        <v>31010</v>
      </c>
      <c r="I162" s="59" t="s">
        <v>914</v>
      </c>
      <c r="J162" s="60" t="s">
        <v>915</v>
      </c>
      <c r="K162" s="59" t="s">
        <v>916</v>
      </c>
      <c r="L162" s="59" t="s">
        <v>917</v>
      </c>
      <c r="M162" s="60" t="s">
        <v>812</v>
      </c>
      <c r="N162" s="60" t="s">
        <v>912</v>
      </c>
      <c r="O162" s="61" t="s">
        <v>547</v>
      </c>
      <c r="P162" s="62" t="s">
        <v>913</v>
      </c>
    </row>
    <row r="163" spans="1:16" ht="13.5" thickBot="1">
      <c r="A163" s="12" t="str">
        <f t="shared" si="12"/>
        <v>BAVM 234 </v>
      </c>
      <c r="B163" s="4" t="str">
        <f t="shared" si="13"/>
        <v>II</v>
      </c>
      <c r="C163" s="12">
        <f t="shared" si="14"/>
        <v>56494.453800000003</v>
      </c>
      <c r="D163" s="23" t="str">
        <f t="shared" si="15"/>
        <v>vis</v>
      </c>
      <c r="E163" s="58">
        <f>VLOOKUP(C163,Active!C$21:E$969,3,FALSE)</f>
        <v>31436.59177471498</v>
      </c>
      <c r="F163" s="4" t="s">
        <v>63</v>
      </c>
      <c r="G163" s="23" t="str">
        <f t="shared" si="16"/>
        <v>56494.4538</v>
      </c>
      <c r="H163" s="12">
        <f t="shared" si="17"/>
        <v>31436.5</v>
      </c>
      <c r="I163" s="59" t="s">
        <v>918</v>
      </c>
      <c r="J163" s="60" t="s">
        <v>919</v>
      </c>
      <c r="K163" s="59" t="s">
        <v>920</v>
      </c>
      <c r="L163" s="59" t="s">
        <v>921</v>
      </c>
      <c r="M163" s="60" t="s">
        <v>812</v>
      </c>
      <c r="N163" s="60" t="s">
        <v>912</v>
      </c>
      <c r="O163" s="61" t="s">
        <v>547</v>
      </c>
      <c r="P163" s="62" t="s">
        <v>922</v>
      </c>
    </row>
    <row r="164" spans="1:16" ht="13.5" thickBot="1">
      <c r="A164" s="12" t="str">
        <f t="shared" si="12"/>
        <v>BAVM 238 </v>
      </c>
      <c r="B164" s="4" t="str">
        <f t="shared" si="13"/>
        <v>I</v>
      </c>
      <c r="C164" s="12">
        <f t="shared" si="14"/>
        <v>56821.393300000003</v>
      </c>
      <c r="D164" s="23" t="str">
        <f t="shared" si="15"/>
        <v>vis</v>
      </c>
      <c r="E164" s="58">
        <f>VLOOKUP(C164,Active!C$21:E$969,3,FALSE)</f>
        <v>31892.089099726429</v>
      </c>
      <c r="F164" s="4" t="s">
        <v>63</v>
      </c>
      <c r="G164" s="23" t="str">
        <f t="shared" si="16"/>
        <v>56821.3933</v>
      </c>
      <c r="H164" s="12">
        <f t="shared" si="17"/>
        <v>31892</v>
      </c>
      <c r="I164" s="59" t="s">
        <v>923</v>
      </c>
      <c r="J164" s="60" t="s">
        <v>924</v>
      </c>
      <c r="K164" s="59" t="s">
        <v>925</v>
      </c>
      <c r="L164" s="59" t="s">
        <v>821</v>
      </c>
      <c r="M164" s="60" t="s">
        <v>812</v>
      </c>
      <c r="N164" s="60" t="s">
        <v>912</v>
      </c>
      <c r="O164" s="61" t="s">
        <v>547</v>
      </c>
      <c r="P164" s="62" t="s">
        <v>926</v>
      </c>
    </row>
    <row r="165" spans="1:16" ht="13.5" thickBot="1">
      <c r="A165" s="12" t="str">
        <f t="shared" si="12"/>
        <v>BAVM 238 </v>
      </c>
      <c r="B165" s="4" t="str">
        <f t="shared" si="13"/>
        <v>II</v>
      </c>
      <c r="C165" s="12">
        <f t="shared" si="14"/>
        <v>56822.472399999999</v>
      </c>
      <c r="D165" s="23" t="str">
        <f t="shared" si="15"/>
        <v>vis</v>
      </c>
      <c r="E165" s="58">
        <f>VLOOKUP(C165,Active!C$21:E$969,3,FALSE)</f>
        <v>31893.592519054524</v>
      </c>
      <c r="F165" s="4" t="s">
        <v>63</v>
      </c>
      <c r="G165" s="23" t="str">
        <f t="shared" si="16"/>
        <v>56822.4724</v>
      </c>
      <c r="H165" s="12">
        <f t="shared" si="17"/>
        <v>31893.5</v>
      </c>
      <c r="I165" s="59" t="s">
        <v>927</v>
      </c>
      <c r="J165" s="60" t="s">
        <v>928</v>
      </c>
      <c r="K165" s="59" t="s">
        <v>929</v>
      </c>
      <c r="L165" s="59" t="s">
        <v>930</v>
      </c>
      <c r="M165" s="60" t="s">
        <v>812</v>
      </c>
      <c r="N165" s="60" t="s">
        <v>912</v>
      </c>
      <c r="O165" s="61" t="s">
        <v>547</v>
      </c>
      <c r="P165" s="62" t="s">
        <v>926</v>
      </c>
    </row>
    <row r="166" spans="1:16" ht="12.75" customHeight="1" thickBot="1">
      <c r="A166" s="12" t="str">
        <f t="shared" si="12"/>
        <v> WILN 17.10 </v>
      </c>
      <c r="B166" s="4" t="str">
        <f t="shared" si="13"/>
        <v>II</v>
      </c>
      <c r="C166" s="12">
        <f t="shared" si="14"/>
        <v>16162.897999999999</v>
      </c>
      <c r="D166" s="23" t="str">
        <f t="shared" si="15"/>
        <v>vis</v>
      </c>
      <c r="E166" s="58">
        <f>VLOOKUP(C166,Active!C$21:E$969,3,FALSE)</f>
        <v>-24753.974921722853</v>
      </c>
      <c r="F166" s="4" t="s">
        <v>63</v>
      </c>
      <c r="G166" s="23" t="str">
        <f t="shared" si="16"/>
        <v>16162.898</v>
      </c>
      <c r="H166" s="12">
        <f t="shared" si="17"/>
        <v>-24753.5</v>
      </c>
      <c r="I166" s="59" t="s">
        <v>164</v>
      </c>
      <c r="J166" s="60" t="s">
        <v>165</v>
      </c>
      <c r="K166" s="59">
        <v>-24753.5</v>
      </c>
      <c r="L166" s="59" t="s">
        <v>166</v>
      </c>
      <c r="M166" s="60" t="s">
        <v>167</v>
      </c>
      <c r="N166" s="60"/>
      <c r="O166" s="61" t="s">
        <v>168</v>
      </c>
      <c r="P166" s="61" t="s">
        <v>169</v>
      </c>
    </row>
    <row r="167" spans="1:16" ht="12.75" customHeight="1" thickBot="1">
      <c r="A167" s="12" t="str">
        <f t="shared" si="12"/>
        <v> HA 113.73 </v>
      </c>
      <c r="B167" s="4" t="str">
        <f t="shared" si="13"/>
        <v>I</v>
      </c>
      <c r="C167" s="12">
        <f t="shared" si="14"/>
        <v>20311.381000000001</v>
      </c>
      <c r="D167" s="23" t="str">
        <f t="shared" si="15"/>
        <v>vis</v>
      </c>
      <c r="E167" s="58">
        <f>VLOOKUP(C167,Active!C$21:E$969,3,FALSE)</f>
        <v>-18974.242251441421</v>
      </c>
      <c r="F167" s="4" t="s">
        <v>63</v>
      </c>
      <c r="G167" s="23" t="str">
        <f t="shared" si="16"/>
        <v>20311.381</v>
      </c>
      <c r="H167" s="12">
        <f t="shared" si="17"/>
        <v>-18974</v>
      </c>
      <c r="I167" s="59" t="s">
        <v>170</v>
      </c>
      <c r="J167" s="60" t="s">
        <v>171</v>
      </c>
      <c r="K167" s="59">
        <v>-18974</v>
      </c>
      <c r="L167" s="59" t="s">
        <v>172</v>
      </c>
      <c r="M167" s="60" t="s">
        <v>161</v>
      </c>
      <c r="N167" s="60"/>
      <c r="O167" s="61" t="s">
        <v>173</v>
      </c>
      <c r="P167" s="61" t="s">
        <v>174</v>
      </c>
    </row>
    <row r="168" spans="1:16" ht="12.75" customHeight="1" thickBot="1">
      <c r="A168" s="12" t="str">
        <f t="shared" si="12"/>
        <v> AN 235.86 </v>
      </c>
      <c r="B168" s="4" t="str">
        <f t="shared" si="13"/>
        <v>I</v>
      </c>
      <c r="C168" s="12">
        <f t="shared" si="14"/>
        <v>25502.42</v>
      </c>
      <c r="D168" s="23" t="str">
        <f t="shared" si="15"/>
        <v>vis</v>
      </c>
      <c r="E168" s="58">
        <f>VLOOKUP(C168,Active!C$21:E$969,3,FALSE)</f>
        <v>-11742.003936615249</v>
      </c>
      <c r="F168" s="4" t="s">
        <v>63</v>
      </c>
      <c r="G168" s="23" t="str">
        <f t="shared" si="16"/>
        <v>25502.42</v>
      </c>
      <c r="H168" s="12">
        <f t="shared" si="17"/>
        <v>-11742</v>
      </c>
      <c r="I168" s="59" t="s">
        <v>175</v>
      </c>
      <c r="J168" s="60" t="s">
        <v>176</v>
      </c>
      <c r="K168" s="59">
        <v>-11742</v>
      </c>
      <c r="L168" s="59" t="s">
        <v>177</v>
      </c>
      <c r="M168" s="60" t="s">
        <v>167</v>
      </c>
      <c r="N168" s="60"/>
      <c r="O168" s="61" t="s">
        <v>178</v>
      </c>
      <c r="P168" s="61" t="s">
        <v>179</v>
      </c>
    </row>
    <row r="169" spans="1:16" ht="12.75" customHeight="1" thickBot="1">
      <c r="A169" s="12" t="str">
        <f t="shared" si="12"/>
        <v> AN 235.86 </v>
      </c>
      <c r="B169" s="4" t="str">
        <f t="shared" si="13"/>
        <v>I</v>
      </c>
      <c r="C169" s="12">
        <f t="shared" si="14"/>
        <v>25535.49</v>
      </c>
      <c r="D169" s="23" t="str">
        <f t="shared" si="15"/>
        <v>vis</v>
      </c>
      <c r="E169" s="58">
        <f>VLOOKUP(C169,Active!C$21:E$969,3,FALSE)</f>
        <v>-11695.930285257336</v>
      </c>
      <c r="F169" s="4" t="s">
        <v>63</v>
      </c>
      <c r="G169" s="23" t="str">
        <f t="shared" si="16"/>
        <v>25535.49</v>
      </c>
      <c r="H169" s="12">
        <f t="shared" si="17"/>
        <v>-11696</v>
      </c>
      <c r="I169" s="59" t="s">
        <v>180</v>
      </c>
      <c r="J169" s="60" t="s">
        <v>181</v>
      </c>
      <c r="K169" s="59">
        <v>-11696</v>
      </c>
      <c r="L169" s="59" t="s">
        <v>182</v>
      </c>
      <c r="M169" s="60" t="s">
        <v>167</v>
      </c>
      <c r="N169" s="60"/>
      <c r="O169" s="61" t="s">
        <v>178</v>
      </c>
      <c r="P169" s="61" t="s">
        <v>179</v>
      </c>
    </row>
    <row r="170" spans="1:16" ht="12.75" customHeight="1" thickBot="1">
      <c r="A170" s="12" t="str">
        <f t="shared" si="12"/>
        <v> AAC 2.48 </v>
      </c>
      <c r="B170" s="4" t="str">
        <f t="shared" si="13"/>
        <v>II</v>
      </c>
      <c r="C170" s="12">
        <f t="shared" si="14"/>
        <v>26676.34</v>
      </c>
      <c r="D170" s="23" t="str">
        <f t="shared" si="15"/>
        <v>vis</v>
      </c>
      <c r="E170" s="58">
        <f>VLOOKUP(C170,Active!C$21:E$969,3,FALSE)</f>
        <v>-10106.479872446062</v>
      </c>
      <c r="F170" s="4" t="s">
        <v>63</v>
      </c>
      <c r="G170" s="23" t="str">
        <f t="shared" si="16"/>
        <v>26676.340</v>
      </c>
      <c r="H170" s="12">
        <f t="shared" si="17"/>
        <v>-10106.5</v>
      </c>
      <c r="I170" s="59" t="s">
        <v>207</v>
      </c>
      <c r="J170" s="60" t="s">
        <v>208</v>
      </c>
      <c r="K170" s="59">
        <v>-10106.5</v>
      </c>
      <c r="L170" s="59" t="s">
        <v>209</v>
      </c>
      <c r="M170" s="60" t="s">
        <v>186</v>
      </c>
      <c r="N170" s="60"/>
      <c r="O170" s="61" t="s">
        <v>210</v>
      </c>
      <c r="P170" s="61" t="s">
        <v>211</v>
      </c>
    </row>
    <row r="171" spans="1:16" ht="12.75" customHeight="1" thickBot="1">
      <c r="A171" s="12" t="str">
        <f t="shared" si="12"/>
        <v> AAC 4.14 </v>
      </c>
      <c r="B171" s="4" t="str">
        <f t="shared" si="13"/>
        <v>I</v>
      </c>
      <c r="C171" s="12">
        <f t="shared" si="14"/>
        <v>29045.312999999998</v>
      </c>
      <c r="D171" s="23" t="str">
        <f t="shared" si="15"/>
        <v>vis</v>
      </c>
      <c r="E171" s="58">
        <f>VLOOKUP(C171,Active!C$21:E$969,3,FALSE)</f>
        <v>-6805.9889115057367</v>
      </c>
      <c r="F171" s="4" t="s">
        <v>63</v>
      </c>
      <c r="G171" s="23" t="str">
        <f t="shared" si="16"/>
        <v>29045.313</v>
      </c>
      <c r="H171" s="12">
        <f t="shared" si="17"/>
        <v>-6806</v>
      </c>
      <c r="I171" s="59" t="s">
        <v>259</v>
      </c>
      <c r="J171" s="60" t="s">
        <v>260</v>
      </c>
      <c r="K171" s="59">
        <v>-6806</v>
      </c>
      <c r="L171" s="59" t="s">
        <v>214</v>
      </c>
      <c r="M171" s="60" t="s">
        <v>186</v>
      </c>
      <c r="N171" s="60"/>
      <c r="O171" s="61" t="s">
        <v>202</v>
      </c>
      <c r="P171" s="61" t="s">
        <v>261</v>
      </c>
    </row>
    <row r="172" spans="1:16" ht="12.75" customHeight="1" thickBot="1">
      <c r="A172" s="12" t="str">
        <f t="shared" si="12"/>
        <v>BAVM 4 </v>
      </c>
      <c r="B172" s="4" t="str">
        <f t="shared" si="13"/>
        <v>I</v>
      </c>
      <c r="C172" s="12">
        <f t="shared" si="14"/>
        <v>33410.75</v>
      </c>
      <c r="D172" s="23" t="str">
        <f t="shared" si="15"/>
        <v>vis</v>
      </c>
      <c r="E172" s="58">
        <f>VLOOKUP(C172,Active!C$21:E$969,3,FALSE)</f>
        <v>-723.99246872041863</v>
      </c>
      <c r="F172" s="4" t="s">
        <v>63</v>
      </c>
      <c r="G172" s="23" t="str">
        <f t="shared" si="16"/>
        <v>33410.750</v>
      </c>
      <c r="H172" s="12">
        <f t="shared" si="17"/>
        <v>-724</v>
      </c>
      <c r="I172" s="59" t="s">
        <v>268</v>
      </c>
      <c r="J172" s="60" t="s">
        <v>269</v>
      </c>
      <c r="K172" s="59">
        <v>-724</v>
      </c>
      <c r="L172" s="59" t="s">
        <v>270</v>
      </c>
      <c r="M172" s="60" t="s">
        <v>186</v>
      </c>
      <c r="N172" s="60"/>
      <c r="O172" s="61" t="s">
        <v>271</v>
      </c>
      <c r="P172" s="62" t="s">
        <v>272</v>
      </c>
    </row>
    <row r="173" spans="1:16" ht="12.75" customHeight="1" thickBot="1">
      <c r="A173" s="12" t="str">
        <f t="shared" si="12"/>
        <v> AA 12.184 </v>
      </c>
      <c r="B173" s="4" t="str">
        <f t="shared" si="13"/>
        <v>I</v>
      </c>
      <c r="C173" s="12">
        <f t="shared" si="14"/>
        <v>33483.956899999997</v>
      </c>
      <c r="D173" s="23" t="str">
        <f t="shared" si="15"/>
        <v>vis</v>
      </c>
      <c r="E173" s="58">
        <f>VLOOKUP(C173,Active!C$21:E$969,3,FALSE)</f>
        <v>-621.99944823075759</v>
      </c>
      <c r="F173" s="4" t="s">
        <v>63</v>
      </c>
      <c r="G173" s="23" t="str">
        <f t="shared" si="16"/>
        <v>33483.9569</v>
      </c>
      <c r="H173" s="12">
        <f t="shared" si="17"/>
        <v>-622</v>
      </c>
      <c r="I173" s="59" t="s">
        <v>273</v>
      </c>
      <c r="J173" s="60" t="s">
        <v>274</v>
      </c>
      <c r="K173" s="59">
        <v>-622</v>
      </c>
      <c r="L173" s="59" t="s">
        <v>275</v>
      </c>
      <c r="M173" s="60" t="s">
        <v>265</v>
      </c>
      <c r="N173" s="60" t="s">
        <v>114</v>
      </c>
      <c r="O173" s="61" t="s">
        <v>276</v>
      </c>
      <c r="P173" s="61" t="s">
        <v>277</v>
      </c>
    </row>
    <row r="174" spans="1:16" ht="12.75" customHeight="1" thickBot="1">
      <c r="A174" s="12" t="str">
        <f t="shared" si="12"/>
        <v> AA 12.184 </v>
      </c>
      <c r="B174" s="4" t="str">
        <f t="shared" si="13"/>
        <v>I</v>
      </c>
      <c r="C174" s="12">
        <f t="shared" si="14"/>
        <v>33496.878499999999</v>
      </c>
      <c r="D174" s="23" t="str">
        <f t="shared" si="15"/>
        <v>vis</v>
      </c>
      <c r="E174" s="58">
        <f>VLOOKUP(C174,Active!C$21:E$969,3,FALSE)</f>
        <v>-603.99686905366627</v>
      </c>
      <c r="F174" s="4" t="s">
        <v>63</v>
      </c>
      <c r="G174" s="23" t="str">
        <f t="shared" si="16"/>
        <v>33496.8785</v>
      </c>
      <c r="H174" s="12">
        <f t="shared" si="17"/>
        <v>-604</v>
      </c>
      <c r="I174" s="59" t="s">
        <v>278</v>
      </c>
      <c r="J174" s="60" t="s">
        <v>279</v>
      </c>
      <c r="K174" s="59">
        <v>-604</v>
      </c>
      <c r="L174" s="59" t="s">
        <v>280</v>
      </c>
      <c r="M174" s="60" t="s">
        <v>265</v>
      </c>
      <c r="N174" s="60" t="s">
        <v>114</v>
      </c>
      <c r="O174" s="61" t="s">
        <v>276</v>
      </c>
      <c r="P174" s="61" t="s">
        <v>277</v>
      </c>
    </row>
    <row r="175" spans="1:16" ht="12.75" customHeight="1" thickBot="1">
      <c r="A175" s="12" t="str">
        <f t="shared" si="12"/>
        <v> BAN 14.131 </v>
      </c>
      <c r="B175" s="4" t="str">
        <f t="shared" si="13"/>
        <v>I</v>
      </c>
      <c r="C175" s="12">
        <f t="shared" si="14"/>
        <v>34309.385600000001</v>
      </c>
      <c r="D175" s="23" t="str">
        <f t="shared" si="15"/>
        <v>vis</v>
      </c>
      <c r="E175" s="58">
        <f>VLOOKUP(C175,Active!C$21:E$969,3,FALSE)</f>
        <v>528.00097948654366</v>
      </c>
      <c r="F175" s="4" t="s">
        <v>63</v>
      </c>
      <c r="G175" s="23" t="str">
        <f t="shared" si="16"/>
        <v>34309.3856</v>
      </c>
      <c r="H175" s="12">
        <f t="shared" si="17"/>
        <v>528</v>
      </c>
      <c r="I175" s="59" t="s">
        <v>295</v>
      </c>
      <c r="J175" s="60" t="s">
        <v>296</v>
      </c>
      <c r="K175" s="59">
        <v>528</v>
      </c>
      <c r="L175" s="59" t="s">
        <v>297</v>
      </c>
      <c r="M175" s="60" t="s">
        <v>265</v>
      </c>
      <c r="N175" s="60" t="s">
        <v>114</v>
      </c>
      <c r="O175" s="61" t="s">
        <v>293</v>
      </c>
      <c r="P175" s="61" t="s">
        <v>294</v>
      </c>
    </row>
    <row r="176" spans="1:16" ht="12.75" customHeight="1" thickBot="1">
      <c r="A176" s="12" t="str">
        <f t="shared" si="12"/>
        <v> BAN 14.131 </v>
      </c>
      <c r="B176" s="4" t="str">
        <f t="shared" si="13"/>
        <v>I</v>
      </c>
      <c r="C176" s="12">
        <f t="shared" si="14"/>
        <v>34606.539799999999</v>
      </c>
      <c r="D176" s="23" t="str">
        <f t="shared" si="15"/>
        <v>vis</v>
      </c>
      <c r="E176" s="58">
        <f>VLOOKUP(C176,Active!C$21:E$969,3,FALSE)</f>
        <v>942.00094956026112</v>
      </c>
      <c r="F176" s="4" t="s">
        <v>63</v>
      </c>
      <c r="G176" s="23" t="str">
        <f t="shared" si="16"/>
        <v>34606.5398</v>
      </c>
      <c r="H176" s="12">
        <f t="shared" si="17"/>
        <v>942</v>
      </c>
      <c r="I176" s="59" t="s">
        <v>302</v>
      </c>
      <c r="J176" s="60" t="s">
        <v>303</v>
      </c>
      <c r="K176" s="59">
        <v>942</v>
      </c>
      <c r="L176" s="59" t="s">
        <v>297</v>
      </c>
      <c r="M176" s="60" t="s">
        <v>265</v>
      </c>
      <c r="N176" s="60" t="s">
        <v>114</v>
      </c>
      <c r="O176" s="61" t="s">
        <v>293</v>
      </c>
      <c r="P176" s="61" t="s">
        <v>294</v>
      </c>
    </row>
    <row r="177" spans="1:16" ht="12.75" customHeight="1" thickBot="1">
      <c r="A177" s="12" t="str">
        <f t="shared" si="12"/>
        <v> MWIE 12.31 </v>
      </c>
      <c r="B177" s="4" t="str">
        <f t="shared" si="13"/>
        <v>I</v>
      </c>
      <c r="C177" s="12">
        <f t="shared" si="14"/>
        <v>37147.422599999998</v>
      </c>
      <c r="D177" s="23" t="str">
        <f t="shared" si="15"/>
        <v>vis</v>
      </c>
      <c r="E177" s="58">
        <f>VLOOKUP(C177,Active!C$21:E$969,3,FALSE)</f>
        <v>4481.9993852573953</v>
      </c>
      <c r="F177" s="4" t="s">
        <v>63</v>
      </c>
      <c r="G177" s="23" t="str">
        <f t="shared" si="16"/>
        <v>37147.4226</v>
      </c>
      <c r="H177" s="12">
        <f t="shared" si="17"/>
        <v>4482</v>
      </c>
      <c r="I177" s="59" t="s">
        <v>318</v>
      </c>
      <c r="J177" s="60" t="s">
        <v>319</v>
      </c>
      <c r="K177" s="59">
        <v>4482</v>
      </c>
      <c r="L177" s="59" t="s">
        <v>320</v>
      </c>
      <c r="M177" s="60" t="s">
        <v>265</v>
      </c>
      <c r="N177" s="60" t="s">
        <v>114</v>
      </c>
      <c r="O177" s="61" t="s">
        <v>321</v>
      </c>
      <c r="P177" s="61" t="s">
        <v>322</v>
      </c>
    </row>
    <row r="178" spans="1:16" ht="12.75" customHeight="1" thickBot="1">
      <c r="A178" s="12" t="str">
        <f t="shared" si="12"/>
        <v> JAA 11.271 </v>
      </c>
      <c r="B178" s="4" t="str">
        <f t="shared" si="13"/>
        <v>I</v>
      </c>
      <c r="C178" s="12">
        <f t="shared" si="14"/>
        <v>38242.731299999999</v>
      </c>
      <c r="D178" s="23" t="str">
        <f t="shared" si="15"/>
        <v>vis</v>
      </c>
      <c r="E178" s="58">
        <f>VLOOKUP(C178,Active!C$21:E$969,3,FALSE)</f>
        <v>6008.0009326744848</v>
      </c>
      <c r="F178" s="4" t="s">
        <v>63</v>
      </c>
      <c r="G178" s="23" t="str">
        <f t="shared" si="16"/>
        <v>38242.7313</v>
      </c>
      <c r="H178" s="12">
        <f t="shared" si="17"/>
        <v>6008</v>
      </c>
      <c r="I178" s="59" t="s">
        <v>336</v>
      </c>
      <c r="J178" s="60" t="s">
        <v>337</v>
      </c>
      <c r="K178" s="59">
        <v>6008</v>
      </c>
      <c r="L178" s="59" t="s">
        <v>297</v>
      </c>
      <c r="M178" s="60" t="s">
        <v>265</v>
      </c>
      <c r="N178" s="60" t="s">
        <v>114</v>
      </c>
      <c r="O178" s="61" t="s">
        <v>338</v>
      </c>
      <c r="P178" s="61" t="s">
        <v>339</v>
      </c>
    </row>
    <row r="179" spans="1:16" ht="12.75" customHeight="1" thickBot="1">
      <c r="A179" s="12" t="str">
        <f t="shared" si="12"/>
        <v> JAA 11.271 </v>
      </c>
      <c r="B179" s="4" t="str">
        <f t="shared" si="13"/>
        <v>I</v>
      </c>
      <c r="C179" s="12">
        <f t="shared" si="14"/>
        <v>38260.677199999998</v>
      </c>
      <c r="D179" s="23" t="str">
        <f t="shared" si="15"/>
        <v>vis</v>
      </c>
      <c r="E179" s="58">
        <f>VLOOKUP(C179,Active!C$21:E$969,3,FALSE)</f>
        <v>6033.0034467326586</v>
      </c>
      <c r="F179" s="4" t="s">
        <v>63</v>
      </c>
      <c r="G179" s="23" t="str">
        <f t="shared" si="16"/>
        <v>38260.6772</v>
      </c>
      <c r="H179" s="12">
        <f t="shared" si="17"/>
        <v>6033</v>
      </c>
      <c r="I179" s="59" t="s">
        <v>340</v>
      </c>
      <c r="J179" s="60" t="s">
        <v>341</v>
      </c>
      <c r="K179" s="59">
        <v>6033</v>
      </c>
      <c r="L179" s="59" t="s">
        <v>342</v>
      </c>
      <c r="M179" s="60" t="s">
        <v>265</v>
      </c>
      <c r="N179" s="60" t="s">
        <v>114</v>
      </c>
      <c r="O179" s="61" t="s">
        <v>338</v>
      </c>
      <c r="P179" s="61" t="s">
        <v>339</v>
      </c>
    </row>
    <row r="180" spans="1:16" ht="12.75" customHeight="1" thickBot="1">
      <c r="A180" s="12" t="str">
        <f t="shared" si="12"/>
        <v> JAA 11.271 </v>
      </c>
      <c r="B180" s="4" t="str">
        <f t="shared" si="13"/>
        <v>I</v>
      </c>
      <c r="C180" s="12">
        <f t="shared" si="14"/>
        <v>38268.567300000002</v>
      </c>
      <c r="D180" s="23" t="str">
        <f t="shared" si="15"/>
        <v>vis</v>
      </c>
      <c r="E180" s="58">
        <f>VLOOKUP(C180,Active!C$21:E$969,3,FALSE)</f>
        <v>6043.9960598738508</v>
      </c>
      <c r="F180" s="4" t="s">
        <v>63</v>
      </c>
      <c r="G180" s="23" t="str">
        <f t="shared" si="16"/>
        <v>38268.5673</v>
      </c>
      <c r="H180" s="12">
        <f t="shared" si="17"/>
        <v>6044</v>
      </c>
      <c r="I180" s="59" t="s">
        <v>343</v>
      </c>
      <c r="J180" s="60" t="s">
        <v>344</v>
      </c>
      <c r="K180" s="59">
        <v>6044</v>
      </c>
      <c r="L180" s="59" t="s">
        <v>345</v>
      </c>
      <c r="M180" s="60" t="s">
        <v>265</v>
      </c>
      <c r="N180" s="60" t="s">
        <v>114</v>
      </c>
      <c r="O180" s="61" t="s">
        <v>338</v>
      </c>
      <c r="P180" s="61" t="s">
        <v>339</v>
      </c>
    </row>
    <row r="181" spans="1:16" ht="12.75" customHeight="1" thickBot="1">
      <c r="A181" s="12" t="str">
        <f t="shared" si="12"/>
        <v> BRNO 6 </v>
      </c>
      <c r="B181" s="4" t="str">
        <f t="shared" si="13"/>
        <v>I</v>
      </c>
      <c r="C181" s="12">
        <f t="shared" si="14"/>
        <v>38589.410000000003</v>
      </c>
      <c r="D181" s="23" t="str">
        <f t="shared" si="15"/>
        <v>vis</v>
      </c>
      <c r="E181" s="58">
        <f>VLOOKUP(C181,Active!C$21:E$969,3,FALSE)</f>
        <v>6490.9992259013625</v>
      </c>
      <c r="F181" s="4" t="s">
        <v>63</v>
      </c>
      <c r="G181" s="23" t="str">
        <f t="shared" si="16"/>
        <v>38589.410</v>
      </c>
      <c r="H181" s="12">
        <f t="shared" si="17"/>
        <v>6491</v>
      </c>
      <c r="I181" s="59" t="s">
        <v>346</v>
      </c>
      <c r="J181" s="60" t="s">
        <v>347</v>
      </c>
      <c r="K181" s="59">
        <v>6491</v>
      </c>
      <c r="L181" s="59" t="s">
        <v>288</v>
      </c>
      <c r="M181" s="60" t="s">
        <v>161</v>
      </c>
      <c r="N181" s="60"/>
      <c r="O181" s="61" t="s">
        <v>348</v>
      </c>
      <c r="P181" s="61" t="s">
        <v>349</v>
      </c>
    </row>
    <row r="182" spans="1:16" ht="12.75" customHeight="1" thickBot="1">
      <c r="A182" s="12" t="str">
        <f t="shared" si="12"/>
        <v> JAA 11.271 </v>
      </c>
      <c r="B182" s="4" t="str">
        <f t="shared" si="13"/>
        <v>II</v>
      </c>
      <c r="C182" s="12">
        <f t="shared" si="14"/>
        <v>39757.5743</v>
      </c>
      <c r="D182" s="23" t="str">
        <f t="shared" si="15"/>
        <v>vis</v>
      </c>
      <c r="E182" s="58">
        <f>VLOOKUP(C182,Active!C$21:E$969,3,FALSE)</f>
        <v>8118.5043570460284</v>
      </c>
      <c r="F182" s="4" t="s">
        <v>63</v>
      </c>
      <c r="G182" s="23" t="str">
        <f t="shared" si="16"/>
        <v>39757.5743</v>
      </c>
      <c r="H182" s="12">
        <f t="shared" si="17"/>
        <v>8118.5</v>
      </c>
      <c r="I182" s="59" t="s">
        <v>355</v>
      </c>
      <c r="J182" s="60" t="s">
        <v>356</v>
      </c>
      <c r="K182" s="59">
        <v>8118.5</v>
      </c>
      <c r="L182" s="59" t="s">
        <v>357</v>
      </c>
      <c r="M182" s="60" t="s">
        <v>265</v>
      </c>
      <c r="N182" s="60" t="s">
        <v>114</v>
      </c>
      <c r="O182" s="61" t="s">
        <v>338</v>
      </c>
      <c r="P182" s="61" t="s">
        <v>339</v>
      </c>
    </row>
    <row r="183" spans="1:16" ht="12.75" customHeight="1" thickBot="1">
      <c r="A183" s="12" t="str">
        <f t="shared" si="12"/>
        <v> AA 29.435 </v>
      </c>
      <c r="B183" s="4" t="str">
        <f t="shared" si="13"/>
        <v>II</v>
      </c>
      <c r="C183" s="12">
        <f t="shared" si="14"/>
        <v>41540.506600000001</v>
      </c>
      <c r="D183" s="23" t="str">
        <f t="shared" si="15"/>
        <v>vis</v>
      </c>
      <c r="E183" s="58">
        <f>VLOOKUP(C183,Active!C$21:E$969,3,FALSE)</f>
        <v>10602.51406932158</v>
      </c>
      <c r="F183" s="4" t="s">
        <v>63</v>
      </c>
      <c r="G183" s="23" t="str">
        <f t="shared" si="16"/>
        <v>41540.5066</v>
      </c>
      <c r="H183" s="12">
        <f t="shared" si="17"/>
        <v>10602.5</v>
      </c>
      <c r="I183" s="59" t="s">
        <v>363</v>
      </c>
      <c r="J183" s="60" t="s">
        <v>364</v>
      </c>
      <c r="K183" s="59">
        <v>10602.5</v>
      </c>
      <c r="L183" s="59" t="s">
        <v>365</v>
      </c>
      <c r="M183" s="60" t="s">
        <v>265</v>
      </c>
      <c r="N183" s="60" t="s">
        <v>114</v>
      </c>
      <c r="O183" s="61" t="s">
        <v>366</v>
      </c>
      <c r="P183" s="61" t="s">
        <v>367</v>
      </c>
    </row>
    <row r="184" spans="1:16" ht="12.75" customHeight="1" thickBot="1">
      <c r="A184" s="12" t="str">
        <f t="shared" si="12"/>
        <v> AA 29.435 </v>
      </c>
      <c r="B184" s="4" t="str">
        <f t="shared" si="13"/>
        <v>II</v>
      </c>
      <c r="C184" s="12">
        <f t="shared" si="14"/>
        <v>41543.375500000002</v>
      </c>
      <c r="D184" s="23" t="str">
        <f t="shared" si="15"/>
        <v>vis</v>
      </c>
      <c r="E184" s="58">
        <f>VLOOKUP(C184,Active!C$21:E$969,3,FALSE)</f>
        <v>10606.511066551117</v>
      </c>
      <c r="F184" s="4" t="s">
        <v>63</v>
      </c>
      <c r="G184" s="23" t="str">
        <f t="shared" si="16"/>
        <v>41543.3755</v>
      </c>
      <c r="H184" s="12">
        <f t="shared" si="17"/>
        <v>10606.5</v>
      </c>
      <c r="I184" s="59" t="s">
        <v>368</v>
      </c>
      <c r="J184" s="60" t="s">
        <v>369</v>
      </c>
      <c r="K184" s="59">
        <v>10606.5</v>
      </c>
      <c r="L184" s="59" t="s">
        <v>370</v>
      </c>
      <c r="M184" s="60" t="s">
        <v>265</v>
      </c>
      <c r="N184" s="60" t="s">
        <v>114</v>
      </c>
      <c r="O184" s="61" t="s">
        <v>366</v>
      </c>
      <c r="P184" s="61" t="s">
        <v>367</v>
      </c>
    </row>
    <row r="185" spans="1:16" ht="12.75" customHeight="1" thickBot="1">
      <c r="A185" s="12" t="str">
        <f t="shared" si="12"/>
        <v> AA 29.435 </v>
      </c>
      <c r="B185" s="4" t="str">
        <f t="shared" si="13"/>
        <v>I</v>
      </c>
      <c r="C185" s="12">
        <f t="shared" si="14"/>
        <v>41595.410400000001</v>
      </c>
      <c r="D185" s="23" t="str">
        <f t="shared" si="15"/>
        <v>vis</v>
      </c>
      <c r="E185" s="58">
        <f>VLOOKUP(C185,Active!C$21:E$969,3,FALSE)</f>
        <v>10679.006919016902</v>
      </c>
      <c r="F185" s="4" t="s">
        <v>63</v>
      </c>
      <c r="G185" s="23" t="str">
        <f t="shared" si="16"/>
        <v>41595.4104</v>
      </c>
      <c r="H185" s="12">
        <f t="shared" si="17"/>
        <v>10679</v>
      </c>
      <c r="I185" s="59" t="s">
        <v>371</v>
      </c>
      <c r="J185" s="60" t="s">
        <v>372</v>
      </c>
      <c r="K185" s="59">
        <v>10679</v>
      </c>
      <c r="L185" s="59" t="s">
        <v>373</v>
      </c>
      <c r="M185" s="60" t="s">
        <v>265</v>
      </c>
      <c r="N185" s="60" t="s">
        <v>114</v>
      </c>
      <c r="O185" s="61" t="s">
        <v>366</v>
      </c>
      <c r="P185" s="61" t="s">
        <v>367</v>
      </c>
    </row>
    <row r="186" spans="1:16" ht="12.75" customHeight="1" thickBot="1">
      <c r="A186" s="12" t="str">
        <f t="shared" si="12"/>
        <v> AA 29.435 </v>
      </c>
      <c r="B186" s="4" t="str">
        <f t="shared" si="13"/>
        <v>I</v>
      </c>
      <c r="C186" s="12">
        <f t="shared" si="14"/>
        <v>41608.3315</v>
      </c>
      <c r="D186" s="23" t="str">
        <f t="shared" si="15"/>
        <v>vis</v>
      </c>
      <c r="E186" s="58">
        <f>VLOOKUP(C186,Active!C$21:E$969,3,FALSE)</f>
        <v>10697.008801586016</v>
      </c>
      <c r="F186" s="4" t="s">
        <v>63</v>
      </c>
      <c r="G186" s="23" t="str">
        <f t="shared" si="16"/>
        <v>41608.3315</v>
      </c>
      <c r="H186" s="12">
        <f t="shared" si="17"/>
        <v>10697</v>
      </c>
      <c r="I186" s="59" t="s">
        <v>374</v>
      </c>
      <c r="J186" s="60" t="s">
        <v>375</v>
      </c>
      <c r="K186" s="59">
        <v>10697</v>
      </c>
      <c r="L186" s="59" t="s">
        <v>376</v>
      </c>
      <c r="M186" s="60" t="s">
        <v>265</v>
      </c>
      <c r="N186" s="60" t="s">
        <v>114</v>
      </c>
      <c r="O186" s="61" t="s">
        <v>366</v>
      </c>
      <c r="P186" s="61" t="s">
        <v>367</v>
      </c>
    </row>
    <row r="187" spans="1:16" ht="12.75" customHeight="1" thickBot="1">
      <c r="A187" s="12" t="str">
        <f t="shared" si="12"/>
        <v> AA 29.435 </v>
      </c>
      <c r="B187" s="4" t="str">
        <f t="shared" si="13"/>
        <v>I</v>
      </c>
      <c r="C187" s="12">
        <f t="shared" si="14"/>
        <v>41895.433900000004</v>
      </c>
      <c r="D187" s="23" t="str">
        <f t="shared" si="15"/>
        <v>vis</v>
      </c>
      <c r="E187" s="58">
        <f>VLOOKUP(C187,Active!C$21:E$969,3,FALSE)</f>
        <v>11097.00444360654</v>
      </c>
      <c r="F187" s="4" t="s">
        <v>63</v>
      </c>
      <c r="G187" s="23" t="str">
        <f t="shared" si="16"/>
        <v>41895.4339</v>
      </c>
      <c r="H187" s="12">
        <f t="shared" si="17"/>
        <v>11097</v>
      </c>
      <c r="I187" s="59" t="s">
        <v>377</v>
      </c>
      <c r="J187" s="60" t="s">
        <v>378</v>
      </c>
      <c r="K187" s="59">
        <v>11097</v>
      </c>
      <c r="L187" s="59" t="s">
        <v>379</v>
      </c>
      <c r="M187" s="60" t="s">
        <v>265</v>
      </c>
      <c r="N187" s="60" t="s">
        <v>114</v>
      </c>
      <c r="O187" s="61" t="s">
        <v>366</v>
      </c>
      <c r="P187" s="61" t="s">
        <v>367</v>
      </c>
    </row>
    <row r="188" spans="1:16" ht="12.75" customHeight="1" thickBot="1">
      <c r="A188" s="12" t="str">
        <f t="shared" si="12"/>
        <v> AA 29.435 </v>
      </c>
      <c r="B188" s="4" t="str">
        <f t="shared" si="13"/>
        <v>I</v>
      </c>
      <c r="C188" s="12">
        <f t="shared" si="14"/>
        <v>42210.535000000003</v>
      </c>
      <c r="D188" s="23" t="str">
        <f t="shared" si="15"/>
        <v>vis</v>
      </c>
      <c r="E188" s="58">
        <f>VLOOKUP(C188,Active!C$21:E$969,3,FALSE)</f>
        <v>11536.008320954385</v>
      </c>
      <c r="F188" s="4" t="s">
        <v>63</v>
      </c>
      <c r="G188" s="23" t="str">
        <f t="shared" si="16"/>
        <v>42210.5350</v>
      </c>
      <c r="H188" s="12">
        <f t="shared" si="17"/>
        <v>11536</v>
      </c>
      <c r="I188" s="59" t="s">
        <v>380</v>
      </c>
      <c r="J188" s="60" t="s">
        <v>381</v>
      </c>
      <c r="K188" s="59">
        <v>11536</v>
      </c>
      <c r="L188" s="59" t="s">
        <v>382</v>
      </c>
      <c r="M188" s="60" t="s">
        <v>265</v>
      </c>
      <c r="N188" s="60" t="s">
        <v>114</v>
      </c>
      <c r="O188" s="61" t="s">
        <v>366</v>
      </c>
      <c r="P188" s="61" t="s">
        <v>367</v>
      </c>
    </row>
    <row r="189" spans="1:16" ht="13.5" thickBot="1">
      <c r="A189" s="12" t="str">
        <f t="shared" si="12"/>
        <v> AA 29.435 </v>
      </c>
      <c r="B189" s="4" t="str">
        <f t="shared" si="13"/>
        <v>I</v>
      </c>
      <c r="C189" s="12">
        <f t="shared" si="14"/>
        <v>42714.408100000001</v>
      </c>
      <c r="D189" s="23" t="str">
        <f t="shared" si="15"/>
        <v>vis</v>
      </c>
      <c r="E189" s="58">
        <f>VLOOKUP(C189,Active!C$21:E$969,3,FALSE)</f>
        <v>12238.012358995751</v>
      </c>
      <c r="F189" s="4" t="s">
        <v>63</v>
      </c>
      <c r="G189" s="23" t="str">
        <f t="shared" si="16"/>
        <v>42714.4081</v>
      </c>
      <c r="H189" s="12">
        <f t="shared" si="17"/>
        <v>12238</v>
      </c>
      <c r="I189" s="59" t="s">
        <v>383</v>
      </c>
      <c r="J189" s="60" t="s">
        <v>384</v>
      </c>
      <c r="K189" s="59">
        <v>12238</v>
      </c>
      <c r="L189" s="59" t="s">
        <v>385</v>
      </c>
      <c r="M189" s="60" t="s">
        <v>265</v>
      </c>
      <c r="N189" s="60" t="s">
        <v>114</v>
      </c>
      <c r="O189" s="61" t="s">
        <v>366</v>
      </c>
      <c r="P189" s="61" t="s">
        <v>367</v>
      </c>
    </row>
    <row r="190" spans="1:16" ht="13.5" thickBot="1">
      <c r="A190" s="12" t="str">
        <f t="shared" si="12"/>
        <v> JAA 11.271 </v>
      </c>
      <c r="B190" s="4" t="str">
        <f t="shared" si="13"/>
        <v>II</v>
      </c>
      <c r="C190" s="12">
        <f t="shared" si="14"/>
        <v>43795.722500000003</v>
      </c>
      <c r="D190" s="23" t="str">
        <f t="shared" si="15"/>
        <v>vis</v>
      </c>
      <c r="E190" s="58">
        <f>VLOOKUP(C190,Active!C$21:E$969,3,FALSE)</f>
        <v>13744.51682448971</v>
      </c>
      <c r="F190" s="4" t="s">
        <v>63</v>
      </c>
      <c r="G190" s="23" t="str">
        <f t="shared" si="16"/>
        <v>43795.7225</v>
      </c>
      <c r="H190" s="12">
        <f t="shared" si="17"/>
        <v>13744.5</v>
      </c>
      <c r="I190" s="59" t="s">
        <v>410</v>
      </c>
      <c r="J190" s="60" t="s">
        <v>411</v>
      </c>
      <c r="K190" s="59">
        <v>13744.5</v>
      </c>
      <c r="L190" s="59" t="s">
        <v>412</v>
      </c>
      <c r="M190" s="60" t="s">
        <v>265</v>
      </c>
      <c r="N190" s="60" t="s">
        <v>114</v>
      </c>
      <c r="O190" s="61" t="s">
        <v>338</v>
      </c>
      <c r="P190" s="61" t="s">
        <v>339</v>
      </c>
    </row>
    <row r="191" spans="1:16" ht="13.5" thickBot="1">
      <c r="A191" s="12" t="str">
        <f t="shared" si="12"/>
        <v> JAA 11.271 </v>
      </c>
      <c r="B191" s="4" t="str">
        <f t="shared" si="13"/>
        <v>I</v>
      </c>
      <c r="C191" s="12">
        <f t="shared" si="14"/>
        <v>43822.639600000002</v>
      </c>
      <c r="D191" s="23" t="str">
        <f t="shared" si="15"/>
        <v>vis</v>
      </c>
      <c r="E191" s="58">
        <f>VLOOKUP(C191,Active!C$21:E$969,3,FALSE)</f>
        <v>13782.018157449067</v>
      </c>
      <c r="F191" s="4" t="s">
        <v>63</v>
      </c>
      <c r="G191" s="23" t="str">
        <f t="shared" si="16"/>
        <v>43822.6396</v>
      </c>
      <c r="H191" s="12">
        <f t="shared" si="17"/>
        <v>13782</v>
      </c>
      <c r="I191" s="59" t="s">
        <v>413</v>
      </c>
      <c r="J191" s="60" t="s">
        <v>414</v>
      </c>
      <c r="K191" s="59">
        <v>13782</v>
      </c>
      <c r="L191" s="59" t="s">
        <v>415</v>
      </c>
      <c r="M191" s="60" t="s">
        <v>265</v>
      </c>
      <c r="N191" s="60" t="s">
        <v>114</v>
      </c>
      <c r="O191" s="61" t="s">
        <v>338</v>
      </c>
      <c r="P191" s="61" t="s">
        <v>339</v>
      </c>
    </row>
    <row r="192" spans="1:16" ht="13.5" thickBot="1">
      <c r="A192" s="12" t="str">
        <f t="shared" si="12"/>
        <v>BAVM 36 </v>
      </c>
      <c r="B192" s="4" t="str">
        <f t="shared" si="13"/>
        <v>I</v>
      </c>
      <c r="C192" s="12">
        <f t="shared" si="14"/>
        <v>45280.39</v>
      </c>
      <c r="D192" s="23" t="str">
        <f t="shared" si="15"/>
        <v>vis</v>
      </c>
      <c r="E192" s="58">
        <f>VLOOKUP(C192,Active!C$21:E$969,3,FALSE)</f>
        <v>15812.979261061111</v>
      </c>
      <c r="F192" s="4" t="str">
        <f>LEFT(M192,1)</f>
        <v>V</v>
      </c>
      <c r="G192" s="23" t="str">
        <f t="shared" si="16"/>
        <v>45280.390</v>
      </c>
      <c r="H192" s="12">
        <f t="shared" si="17"/>
        <v>15813</v>
      </c>
      <c r="I192" s="59" t="s">
        <v>426</v>
      </c>
      <c r="J192" s="60" t="s">
        <v>427</v>
      </c>
      <c r="K192" s="59">
        <v>15813</v>
      </c>
      <c r="L192" s="59" t="s">
        <v>388</v>
      </c>
      <c r="M192" s="60" t="s">
        <v>186</v>
      </c>
      <c r="N192" s="60"/>
      <c r="O192" s="61" t="s">
        <v>428</v>
      </c>
      <c r="P192" s="62" t="s">
        <v>429</v>
      </c>
    </row>
    <row r="193" spans="1:16" ht="13.5" thickBot="1">
      <c r="A193" s="12" t="str">
        <f t="shared" si="12"/>
        <v> VSSC 73 </v>
      </c>
      <c r="B193" s="4" t="str">
        <f t="shared" si="13"/>
        <v>I</v>
      </c>
      <c r="C193" s="12">
        <f t="shared" si="14"/>
        <v>47762.4709</v>
      </c>
      <c r="D193" s="23" t="str">
        <f t="shared" si="15"/>
        <v>vis</v>
      </c>
      <c r="E193" s="58">
        <f>VLOOKUP(C193,Active!C$21:E$969,3,FALSE)</f>
        <v>19271.05395198103</v>
      </c>
      <c r="F193" s="4" t="s">
        <v>63</v>
      </c>
      <c r="G193" s="23" t="str">
        <f t="shared" si="16"/>
        <v>47762.4709</v>
      </c>
      <c r="H193" s="12">
        <f t="shared" si="17"/>
        <v>19271</v>
      </c>
      <c r="I193" s="59" t="s">
        <v>532</v>
      </c>
      <c r="J193" s="60" t="s">
        <v>533</v>
      </c>
      <c r="K193" s="59">
        <v>19271</v>
      </c>
      <c r="L193" s="59" t="s">
        <v>534</v>
      </c>
      <c r="M193" s="60" t="s">
        <v>265</v>
      </c>
      <c r="N193" s="60" t="s">
        <v>114</v>
      </c>
      <c r="O193" s="61" t="s">
        <v>471</v>
      </c>
      <c r="P193" s="61" t="s">
        <v>535</v>
      </c>
    </row>
    <row r="194" spans="1:16" ht="13.5" thickBot="1">
      <c r="A194" s="12" t="str">
        <f t="shared" si="12"/>
        <v> MVS 12.51 </v>
      </c>
      <c r="B194" s="4" t="str">
        <f t="shared" si="13"/>
        <v>I</v>
      </c>
      <c r="C194" s="12">
        <f t="shared" si="14"/>
        <v>47834.94</v>
      </c>
      <c r="D194" s="23" t="str">
        <f t="shared" si="15"/>
        <v>vis</v>
      </c>
      <c r="E194" s="58">
        <f>VLOOKUP(C194,Active!C$21:E$969,3,FALSE)</f>
        <v>19372.019057745212</v>
      </c>
      <c r="F194" s="4" t="s">
        <v>63</v>
      </c>
      <c r="G194" s="23" t="str">
        <f t="shared" si="16"/>
        <v>47834.940</v>
      </c>
      <c r="H194" s="12">
        <f t="shared" si="17"/>
        <v>19372</v>
      </c>
      <c r="I194" s="59" t="s">
        <v>541</v>
      </c>
      <c r="J194" s="60" t="s">
        <v>542</v>
      </c>
      <c r="K194" s="59">
        <v>19372</v>
      </c>
      <c r="L194" s="59" t="s">
        <v>209</v>
      </c>
      <c r="M194" s="60" t="s">
        <v>186</v>
      </c>
      <c r="N194" s="60"/>
      <c r="O194" s="61" t="s">
        <v>487</v>
      </c>
      <c r="P194" s="61" t="s">
        <v>543</v>
      </c>
    </row>
    <row r="195" spans="1:16" ht="13.5" thickBot="1">
      <c r="A195" s="12" t="str">
        <f t="shared" si="12"/>
        <v>BAVM 59 </v>
      </c>
      <c r="B195" s="4" t="str">
        <f t="shared" si="13"/>
        <v>II</v>
      </c>
      <c r="C195" s="12">
        <f t="shared" si="14"/>
        <v>48043.476000000002</v>
      </c>
      <c r="D195" s="23" t="str">
        <f t="shared" si="15"/>
        <v>vis</v>
      </c>
      <c r="E195" s="58">
        <f>VLOOKUP(C195,Active!C$21:E$969,3,FALSE)</f>
        <v>19662.554738409639</v>
      </c>
      <c r="F195" s="4" t="s">
        <v>63</v>
      </c>
      <c r="G195" s="23" t="str">
        <f t="shared" si="16"/>
        <v>48043.476</v>
      </c>
      <c r="H195" s="12">
        <f t="shared" si="17"/>
        <v>19662.5</v>
      </c>
      <c r="I195" s="59" t="s">
        <v>553</v>
      </c>
      <c r="J195" s="60" t="s">
        <v>554</v>
      </c>
      <c r="K195" s="59">
        <v>19662.5</v>
      </c>
      <c r="L195" s="59" t="s">
        <v>555</v>
      </c>
      <c r="M195" s="60" t="s">
        <v>265</v>
      </c>
      <c r="N195" s="60" t="s">
        <v>552</v>
      </c>
      <c r="O195" s="61" t="s">
        <v>547</v>
      </c>
      <c r="P195" s="62" t="s">
        <v>556</v>
      </c>
    </row>
    <row r="196" spans="1:16" ht="13.5" thickBot="1">
      <c r="A196" s="12" t="str">
        <f t="shared" si="12"/>
        <v>BAVM 59 </v>
      </c>
      <c r="B196" s="4" t="str">
        <f t="shared" si="13"/>
        <v>I</v>
      </c>
      <c r="C196" s="12">
        <f t="shared" si="14"/>
        <v>48177.34</v>
      </c>
      <c r="D196" s="23" t="str">
        <f t="shared" si="15"/>
        <v>vis</v>
      </c>
      <c r="E196" s="58">
        <f>VLOOKUP(C196,Active!C$21:E$969,3,FALSE)</f>
        <v>19849.05619790086</v>
      </c>
      <c r="F196" s="4" t="s">
        <v>63</v>
      </c>
      <c r="G196" s="23" t="str">
        <f t="shared" si="16"/>
        <v>48177.340</v>
      </c>
      <c r="H196" s="12">
        <f t="shared" si="17"/>
        <v>19849</v>
      </c>
      <c r="I196" s="59" t="s">
        <v>564</v>
      </c>
      <c r="J196" s="60" t="s">
        <v>565</v>
      </c>
      <c r="K196" s="59">
        <v>19849</v>
      </c>
      <c r="L196" s="59" t="s">
        <v>566</v>
      </c>
      <c r="M196" s="60" t="s">
        <v>186</v>
      </c>
      <c r="N196" s="60"/>
      <c r="O196" s="61" t="s">
        <v>516</v>
      </c>
      <c r="P196" s="62" t="s">
        <v>556</v>
      </c>
    </row>
    <row r="197" spans="1:16" ht="13.5" thickBot="1">
      <c r="A197" s="12" t="str">
        <f t="shared" si="12"/>
        <v>BAVM 59 </v>
      </c>
      <c r="B197" s="4" t="str">
        <f t="shared" si="13"/>
        <v>I</v>
      </c>
      <c r="C197" s="12">
        <f t="shared" si="14"/>
        <v>48177.340499999998</v>
      </c>
      <c r="D197" s="23" t="str">
        <f t="shared" si="15"/>
        <v>vis</v>
      </c>
      <c r="E197" s="58">
        <f>VLOOKUP(C197,Active!C$21:E$969,3,FALSE)</f>
        <v>19849.056894508834</v>
      </c>
      <c r="F197" s="4" t="s">
        <v>63</v>
      </c>
      <c r="G197" s="23" t="str">
        <f t="shared" si="16"/>
        <v>48177.3405</v>
      </c>
      <c r="H197" s="12">
        <f t="shared" si="17"/>
        <v>19849</v>
      </c>
      <c r="I197" s="59" t="s">
        <v>567</v>
      </c>
      <c r="J197" s="60" t="s">
        <v>568</v>
      </c>
      <c r="K197" s="59">
        <v>19849</v>
      </c>
      <c r="L197" s="59" t="s">
        <v>569</v>
      </c>
      <c r="M197" s="60" t="s">
        <v>265</v>
      </c>
      <c r="N197" s="60" t="s">
        <v>552</v>
      </c>
      <c r="O197" s="61" t="s">
        <v>547</v>
      </c>
      <c r="P197" s="62" t="s">
        <v>556</v>
      </c>
    </row>
    <row r="198" spans="1:16" ht="13.5" thickBot="1">
      <c r="A198" s="12" t="str">
        <f t="shared" si="12"/>
        <v> IAPP 53.26 </v>
      </c>
      <c r="B198" s="4" t="str">
        <f t="shared" si="13"/>
        <v>I</v>
      </c>
      <c r="C198" s="12">
        <f t="shared" si="14"/>
        <v>48194.5677</v>
      </c>
      <c r="D198" s="23" t="str">
        <f t="shared" si="15"/>
        <v>vis</v>
      </c>
      <c r="E198" s="58">
        <f>VLOOKUP(C198,Active!C$21:E$969,3,FALSE)</f>
        <v>19873.058104266107</v>
      </c>
      <c r="F198" s="4" t="s">
        <v>63</v>
      </c>
      <c r="G198" s="23" t="str">
        <f t="shared" si="16"/>
        <v>48194.5677</v>
      </c>
      <c r="H198" s="12">
        <f t="shared" si="17"/>
        <v>19873</v>
      </c>
      <c r="I198" s="59" t="s">
        <v>573</v>
      </c>
      <c r="J198" s="60" t="s">
        <v>574</v>
      </c>
      <c r="K198" s="59">
        <v>19873</v>
      </c>
      <c r="L198" s="59" t="s">
        <v>575</v>
      </c>
      <c r="M198" s="60" t="s">
        <v>265</v>
      </c>
      <c r="N198" s="60" t="s">
        <v>114</v>
      </c>
      <c r="O198" s="61" t="s">
        <v>576</v>
      </c>
      <c r="P198" s="61" t="s">
        <v>577</v>
      </c>
    </row>
    <row r="199" spans="1:16" ht="13.5" thickBot="1">
      <c r="A199" s="12" t="str">
        <f t="shared" si="12"/>
        <v> IAPP 54.34 </v>
      </c>
      <c r="B199" s="4" t="str">
        <f t="shared" si="13"/>
        <v>I</v>
      </c>
      <c r="C199" s="12">
        <f t="shared" si="14"/>
        <v>48474.4977</v>
      </c>
      <c r="D199" s="23" t="str">
        <f t="shared" si="15"/>
        <v>vis</v>
      </c>
      <c r="E199" s="58">
        <f>VLOOKUP(C199,Active!C$21:E$969,3,FALSE)</f>
        <v>20263.061044230399</v>
      </c>
      <c r="F199" s="4" t="s">
        <v>63</v>
      </c>
      <c r="G199" s="23" t="str">
        <f t="shared" si="16"/>
        <v>48474.4977</v>
      </c>
      <c r="H199" s="12">
        <f t="shared" si="17"/>
        <v>20263</v>
      </c>
      <c r="I199" s="59" t="s">
        <v>599</v>
      </c>
      <c r="J199" s="60" t="s">
        <v>600</v>
      </c>
      <c r="K199" s="59">
        <v>20263</v>
      </c>
      <c r="L199" s="59" t="s">
        <v>601</v>
      </c>
      <c r="M199" s="60" t="s">
        <v>265</v>
      </c>
      <c r="N199" s="60" t="s">
        <v>602</v>
      </c>
      <c r="O199" s="61" t="s">
        <v>603</v>
      </c>
      <c r="P199" s="61" t="s">
        <v>604</v>
      </c>
    </row>
    <row r="200" spans="1:16" ht="13.5" thickBot="1">
      <c r="A200" s="12" t="str">
        <f t="shared" si="12"/>
        <v> IAPP 54.34 </v>
      </c>
      <c r="B200" s="4" t="str">
        <f t="shared" si="13"/>
        <v>II</v>
      </c>
      <c r="C200" s="12">
        <f t="shared" si="14"/>
        <v>48475.574000000001</v>
      </c>
      <c r="D200" s="23" t="str">
        <f t="shared" si="15"/>
        <v>vis</v>
      </c>
      <c r="E200" s="58">
        <f>VLOOKUP(C200,Active!C$21:E$969,3,FALSE)</f>
        <v>20264.560562553852</v>
      </c>
      <c r="F200" s="4" t="s">
        <v>63</v>
      </c>
      <c r="G200" s="23" t="str">
        <f t="shared" si="16"/>
        <v>48475.574</v>
      </c>
      <c r="H200" s="12">
        <f t="shared" si="17"/>
        <v>20264.5</v>
      </c>
      <c r="I200" s="59" t="s">
        <v>605</v>
      </c>
      <c r="J200" s="60" t="s">
        <v>606</v>
      </c>
      <c r="K200" s="59">
        <v>20264.5</v>
      </c>
      <c r="L200" s="59" t="s">
        <v>607</v>
      </c>
      <c r="M200" s="60" t="s">
        <v>265</v>
      </c>
      <c r="N200" s="60" t="s">
        <v>602</v>
      </c>
      <c r="O200" s="61" t="s">
        <v>603</v>
      </c>
      <c r="P200" s="61" t="s">
        <v>604</v>
      </c>
    </row>
    <row r="201" spans="1:16" ht="13.5" thickBot="1">
      <c r="A201" s="12" t="str">
        <f t="shared" si="12"/>
        <v> IAPP 54.34 </v>
      </c>
      <c r="B201" s="4" t="str">
        <f t="shared" si="13"/>
        <v>I</v>
      </c>
      <c r="C201" s="12">
        <f t="shared" si="14"/>
        <v>48484.5452</v>
      </c>
      <c r="D201" s="23" t="str">
        <f t="shared" si="15"/>
        <v>vis</v>
      </c>
      <c r="E201" s="58">
        <f>VLOOKUP(C201,Active!C$21:E$969,3,FALSE)</f>
        <v>20277.059381455034</v>
      </c>
      <c r="F201" s="4" t="s">
        <v>63</v>
      </c>
      <c r="G201" s="23" t="str">
        <f t="shared" si="16"/>
        <v>48484.5452</v>
      </c>
      <c r="H201" s="12">
        <f t="shared" si="17"/>
        <v>20277</v>
      </c>
      <c r="I201" s="59" t="s">
        <v>613</v>
      </c>
      <c r="J201" s="60" t="s">
        <v>614</v>
      </c>
      <c r="K201" s="59">
        <v>20277</v>
      </c>
      <c r="L201" s="59" t="s">
        <v>615</v>
      </c>
      <c r="M201" s="60" t="s">
        <v>265</v>
      </c>
      <c r="N201" s="60" t="s">
        <v>602</v>
      </c>
      <c r="O201" s="61" t="s">
        <v>603</v>
      </c>
      <c r="P201" s="61" t="s">
        <v>604</v>
      </c>
    </row>
    <row r="202" spans="1:16" ht="13.5" thickBot="1">
      <c r="A202" s="12" t="str">
        <f t="shared" si="12"/>
        <v>VSB 47 </v>
      </c>
      <c r="B202" s="4" t="str">
        <f t="shared" si="13"/>
        <v>I</v>
      </c>
      <c r="C202" s="12">
        <f t="shared" si="14"/>
        <v>48506.080999999998</v>
      </c>
      <c r="D202" s="23" t="str">
        <f t="shared" si="15"/>
        <v>vis</v>
      </c>
      <c r="E202" s="58">
        <f>VLOOKUP(C202,Active!C$21:E$969,3,FALSE)</f>
        <v>20307.063401440322</v>
      </c>
      <c r="F202" s="4" t="s">
        <v>63</v>
      </c>
      <c r="G202" s="23" t="str">
        <f t="shared" si="16"/>
        <v>48506.081</v>
      </c>
      <c r="H202" s="12">
        <f t="shared" si="17"/>
        <v>20307</v>
      </c>
      <c r="I202" s="59" t="s">
        <v>621</v>
      </c>
      <c r="J202" s="60" t="s">
        <v>622</v>
      </c>
      <c r="K202" s="59">
        <v>20307</v>
      </c>
      <c r="L202" s="59" t="s">
        <v>623</v>
      </c>
      <c r="M202" s="60" t="s">
        <v>265</v>
      </c>
      <c r="N202" s="60" t="s">
        <v>35</v>
      </c>
      <c r="O202" s="61" t="s">
        <v>624</v>
      </c>
      <c r="P202" s="62" t="s">
        <v>625</v>
      </c>
    </row>
    <row r="203" spans="1:16" ht="13.5" thickBot="1">
      <c r="A203" s="12" t="str">
        <f t="shared" ref="A203:A222" si="18">P203</f>
        <v> IAPP 54.34 </v>
      </c>
      <c r="B203" s="4" t="str">
        <f t="shared" ref="B203:B222" si="19">IF(H203=INT(H203),"I","II")</f>
        <v>I</v>
      </c>
      <c r="C203" s="12">
        <f t="shared" ref="C203:C222" si="20">1*G203</f>
        <v>48839.8439</v>
      </c>
      <c r="D203" s="23" t="str">
        <f t="shared" ref="D203:D222" si="21">VLOOKUP(F203,I$1:J$5,2,FALSE)</f>
        <v>vis</v>
      </c>
      <c r="E203" s="58">
        <f>VLOOKUP(C203,Active!C$21:E$969,3,FALSE)</f>
        <v>20772.067196142598</v>
      </c>
      <c r="F203" s="4" t="s">
        <v>63</v>
      </c>
      <c r="G203" s="23" t="str">
        <f t="shared" ref="G203:G222" si="22">MID(I203,3,LEN(I203)-3)</f>
        <v>48839.8439</v>
      </c>
      <c r="H203" s="12">
        <f t="shared" ref="H203:H222" si="23">1*K203</f>
        <v>20772</v>
      </c>
      <c r="I203" s="59" t="s">
        <v>640</v>
      </c>
      <c r="J203" s="60" t="s">
        <v>641</v>
      </c>
      <c r="K203" s="59">
        <v>20772</v>
      </c>
      <c r="L203" s="59" t="s">
        <v>642</v>
      </c>
      <c r="M203" s="60" t="s">
        <v>265</v>
      </c>
      <c r="N203" s="60" t="s">
        <v>114</v>
      </c>
      <c r="O203" s="61" t="s">
        <v>643</v>
      </c>
      <c r="P203" s="61" t="s">
        <v>604</v>
      </c>
    </row>
    <row r="204" spans="1:16" ht="13.5" thickBot="1">
      <c r="A204" s="12" t="str">
        <f t="shared" si="18"/>
        <v>BAVM 62 </v>
      </c>
      <c r="B204" s="4" t="str">
        <f t="shared" si="19"/>
        <v>II</v>
      </c>
      <c r="C204" s="12">
        <f t="shared" si="20"/>
        <v>48844.510999999999</v>
      </c>
      <c r="D204" s="23" t="str">
        <f t="shared" si="21"/>
        <v>vis</v>
      </c>
      <c r="E204" s="58">
        <f>VLOOKUP(C204,Active!C$21:E$969,3,FALSE)</f>
        <v>20778.569474287517</v>
      </c>
      <c r="F204" s="4" t="s">
        <v>63</v>
      </c>
      <c r="G204" s="23" t="str">
        <f t="shared" si="22"/>
        <v>48844.5110</v>
      </c>
      <c r="H204" s="12">
        <f t="shared" si="23"/>
        <v>20778.5</v>
      </c>
      <c r="I204" s="59" t="s">
        <v>644</v>
      </c>
      <c r="J204" s="60" t="s">
        <v>645</v>
      </c>
      <c r="K204" s="59">
        <v>20778.5</v>
      </c>
      <c r="L204" s="59" t="s">
        <v>646</v>
      </c>
      <c r="M204" s="60" t="s">
        <v>265</v>
      </c>
      <c r="N204" s="60" t="s">
        <v>35</v>
      </c>
      <c r="O204" s="61" t="s">
        <v>547</v>
      </c>
      <c r="P204" s="62" t="s">
        <v>647</v>
      </c>
    </row>
    <row r="205" spans="1:16" ht="13.5" thickBot="1">
      <c r="A205" s="12" t="str">
        <f t="shared" si="18"/>
        <v>IBVS 3897 </v>
      </c>
      <c r="B205" s="4" t="str">
        <f t="shared" si="19"/>
        <v>II</v>
      </c>
      <c r="C205" s="12">
        <f t="shared" si="20"/>
        <v>48855.258399999999</v>
      </c>
      <c r="D205" s="23" t="str">
        <f t="shared" si="21"/>
        <v>vis</v>
      </c>
      <c r="E205" s="58" t="e">
        <f>VLOOKUP(C205,Active!C$21:E$969,3,FALSE)</f>
        <v>#N/A</v>
      </c>
      <c r="F205" s="4" t="s">
        <v>63</v>
      </c>
      <c r="G205" s="23" t="str">
        <f t="shared" si="22"/>
        <v>48855.2584</v>
      </c>
      <c r="H205" s="12">
        <f t="shared" si="23"/>
        <v>20793.5</v>
      </c>
      <c r="I205" s="59" t="s">
        <v>651</v>
      </c>
      <c r="J205" s="60" t="s">
        <v>652</v>
      </c>
      <c r="K205" s="59">
        <v>20793.5</v>
      </c>
      <c r="L205" s="59" t="s">
        <v>653</v>
      </c>
      <c r="M205" s="60" t="s">
        <v>265</v>
      </c>
      <c r="N205" s="60" t="s">
        <v>114</v>
      </c>
      <c r="O205" s="61" t="s">
        <v>654</v>
      </c>
      <c r="P205" s="62" t="s">
        <v>655</v>
      </c>
    </row>
    <row r="206" spans="1:16" ht="13.5" thickBot="1">
      <c r="A206" s="12" t="str">
        <f t="shared" si="18"/>
        <v>IBVS 3897 </v>
      </c>
      <c r="B206" s="4" t="str">
        <f t="shared" si="19"/>
        <v>I</v>
      </c>
      <c r="C206" s="12">
        <f t="shared" si="20"/>
        <v>48856.334600000002</v>
      </c>
      <c r="D206" s="23" t="str">
        <f t="shared" si="21"/>
        <v>vis</v>
      </c>
      <c r="E206" s="58" t="e">
        <f>VLOOKUP(C206,Active!C$21:E$969,3,FALSE)</f>
        <v>#N/A</v>
      </c>
      <c r="F206" s="4" t="s">
        <v>63</v>
      </c>
      <c r="G206" s="23" t="str">
        <f t="shared" si="22"/>
        <v>48856.3346</v>
      </c>
      <c r="H206" s="12">
        <f t="shared" si="23"/>
        <v>20795</v>
      </c>
      <c r="I206" s="59" t="s">
        <v>656</v>
      </c>
      <c r="J206" s="60" t="s">
        <v>657</v>
      </c>
      <c r="K206" s="59">
        <v>20795</v>
      </c>
      <c r="L206" s="59" t="s">
        <v>658</v>
      </c>
      <c r="M206" s="60" t="s">
        <v>265</v>
      </c>
      <c r="N206" s="60" t="s">
        <v>114</v>
      </c>
      <c r="O206" s="61" t="s">
        <v>654</v>
      </c>
      <c r="P206" s="62" t="s">
        <v>655</v>
      </c>
    </row>
    <row r="207" spans="1:16" ht="13.5" thickBot="1">
      <c r="A207" s="12" t="str">
        <f t="shared" si="18"/>
        <v> IAPP 54.34 </v>
      </c>
      <c r="B207" s="4" t="str">
        <f t="shared" si="19"/>
        <v>I</v>
      </c>
      <c r="C207" s="12">
        <f t="shared" si="20"/>
        <v>48862.811699999998</v>
      </c>
      <c r="D207" s="23" t="str">
        <f t="shared" si="21"/>
        <v>vis</v>
      </c>
      <c r="E207" s="58">
        <f>VLOOKUP(C207,Active!C$21:E$969,3,FALSE)</f>
        <v>20804.066301363586</v>
      </c>
      <c r="F207" s="4" t="s">
        <v>63</v>
      </c>
      <c r="G207" s="23" t="str">
        <f t="shared" si="22"/>
        <v>48862.8117</v>
      </c>
      <c r="H207" s="12">
        <f t="shared" si="23"/>
        <v>20804</v>
      </c>
      <c r="I207" s="59" t="s">
        <v>659</v>
      </c>
      <c r="J207" s="60" t="s">
        <v>660</v>
      </c>
      <c r="K207" s="59">
        <v>20804</v>
      </c>
      <c r="L207" s="59" t="s">
        <v>661</v>
      </c>
      <c r="M207" s="60" t="s">
        <v>265</v>
      </c>
      <c r="N207" s="60" t="s">
        <v>114</v>
      </c>
      <c r="O207" s="61" t="s">
        <v>643</v>
      </c>
      <c r="P207" s="61" t="s">
        <v>604</v>
      </c>
    </row>
    <row r="208" spans="1:16" ht="13.5" thickBot="1">
      <c r="A208" s="12" t="str">
        <f t="shared" si="18"/>
        <v> IAPP 54.34 </v>
      </c>
      <c r="B208" s="4" t="str">
        <f t="shared" si="19"/>
        <v>I</v>
      </c>
      <c r="C208" s="12">
        <f t="shared" si="20"/>
        <v>49239.644999999997</v>
      </c>
      <c r="D208" s="23" t="str">
        <f t="shared" si="21"/>
        <v>vis</v>
      </c>
      <c r="E208" s="58">
        <f>VLOOKUP(C208,Active!C$21:E$969,3,FALSE)</f>
        <v>21329.076464177309</v>
      </c>
      <c r="F208" s="4" t="s">
        <v>63</v>
      </c>
      <c r="G208" s="23" t="str">
        <f t="shared" si="22"/>
        <v>49239.645</v>
      </c>
      <c r="H208" s="12">
        <f t="shared" si="23"/>
        <v>21329</v>
      </c>
      <c r="I208" s="59" t="s">
        <v>665</v>
      </c>
      <c r="J208" s="60" t="s">
        <v>666</v>
      </c>
      <c r="K208" s="59">
        <v>21329</v>
      </c>
      <c r="L208" s="59" t="s">
        <v>667</v>
      </c>
      <c r="M208" s="60" t="s">
        <v>265</v>
      </c>
      <c r="N208" s="60" t="s">
        <v>602</v>
      </c>
      <c r="O208" s="61" t="s">
        <v>668</v>
      </c>
      <c r="P208" s="61" t="s">
        <v>604</v>
      </c>
    </row>
    <row r="209" spans="1:16" ht="13.5" thickBot="1">
      <c r="A209" s="12" t="str">
        <f t="shared" si="18"/>
        <v> IAPP 54.34 </v>
      </c>
      <c r="B209" s="4" t="str">
        <f t="shared" si="19"/>
        <v>I</v>
      </c>
      <c r="C209" s="12">
        <f t="shared" si="20"/>
        <v>49264.762499999997</v>
      </c>
      <c r="D209" s="23" t="str">
        <f t="shared" si="21"/>
        <v>vis</v>
      </c>
      <c r="E209" s="58">
        <f>VLOOKUP(C209,Active!C$21:E$969,3,FALSE)</f>
        <v>21364.070565718954</v>
      </c>
      <c r="F209" s="4" t="s">
        <v>63</v>
      </c>
      <c r="G209" s="23" t="str">
        <f t="shared" si="22"/>
        <v>49264.7625</v>
      </c>
      <c r="H209" s="12">
        <f t="shared" si="23"/>
        <v>21364</v>
      </c>
      <c r="I209" s="59" t="s">
        <v>669</v>
      </c>
      <c r="J209" s="60" t="s">
        <v>670</v>
      </c>
      <c r="K209" s="59">
        <v>21364</v>
      </c>
      <c r="L209" s="59" t="s">
        <v>671</v>
      </c>
      <c r="M209" s="60" t="s">
        <v>265</v>
      </c>
      <c r="N209" s="60" t="s">
        <v>114</v>
      </c>
      <c r="O209" s="61" t="s">
        <v>672</v>
      </c>
      <c r="P209" s="61" t="s">
        <v>604</v>
      </c>
    </row>
    <row r="210" spans="1:16" ht="13.5" thickBot="1">
      <c r="A210" s="12" t="str">
        <f t="shared" si="18"/>
        <v> IAPP 54.34 </v>
      </c>
      <c r="B210" s="4" t="str">
        <f t="shared" si="19"/>
        <v>I</v>
      </c>
      <c r="C210" s="12">
        <f t="shared" si="20"/>
        <v>49267.631000000001</v>
      </c>
      <c r="D210" s="23" t="str">
        <f t="shared" si="21"/>
        <v>vis</v>
      </c>
      <c r="E210" s="58">
        <f>VLOOKUP(C210,Active!C$21:E$969,3,FALSE)</f>
        <v>21368.067005662117</v>
      </c>
      <c r="F210" s="4" t="s">
        <v>63</v>
      </c>
      <c r="G210" s="23" t="str">
        <f t="shared" si="22"/>
        <v>49267.631</v>
      </c>
      <c r="H210" s="12">
        <f t="shared" si="23"/>
        <v>21368</v>
      </c>
      <c r="I210" s="59" t="s">
        <v>673</v>
      </c>
      <c r="J210" s="60" t="s">
        <v>674</v>
      </c>
      <c r="K210" s="59">
        <v>21368</v>
      </c>
      <c r="L210" s="59" t="s">
        <v>675</v>
      </c>
      <c r="M210" s="60" t="s">
        <v>265</v>
      </c>
      <c r="N210" s="60" t="s">
        <v>602</v>
      </c>
      <c r="O210" s="61" t="s">
        <v>668</v>
      </c>
      <c r="P210" s="61" t="s">
        <v>604</v>
      </c>
    </row>
    <row r="211" spans="1:16" ht="13.5" thickBot="1">
      <c r="A211" s="12" t="str">
        <f t="shared" si="18"/>
        <v>BAVM 80 </v>
      </c>
      <c r="B211" s="4" t="str">
        <f t="shared" si="19"/>
        <v>I</v>
      </c>
      <c r="C211" s="12">
        <f t="shared" si="20"/>
        <v>49555.458899999998</v>
      </c>
      <c r="D211" s="23" t="str">
        <f t="shared" si="21"/>
        <v>vis</v>
      </c>
      <c r="E211" s="58">
        <f>VLOOKUP(C211,Active!C$21:E$969,3,FALSE)</f>
        <v>21769.073425851973</v>
      </c>
      <c r="F211" s="4" t="s">
        <v>63</v>
      </c>
      <c r="G211" s="23" t="str">
        <f t="shared" si="22"/>
        <v>49555.4589</v>
      </c>
      <c r="H211" s="12">
        <f t="shared" si="23"/>
        <v>21769</v>
      </c>
      <c r="I211" s="59" t="s">
        <v>687</v>
      </c>
      <c r="J211" s="60" t="s">
        <v>684</v>
      </c>
      <c r="K211" s="59">
        <v>21769</v>
      </c>
      <c r="L211" s="59" t="s">
        <v>688</v>
      </c>
      <c r="M211" s="60" t="s">
        <v>265</v>
      </c>
      <c r="N211" s="60" t="s">
        <v>552</v>
      </c>
      <c r="O211" s="61" t="s">
        <v>547</v>
      </c>
      <c r="P211" s="62" t="s">
        <v>686</v>
      </c>
    </row>
    <row r="212" spans="1:16" ht="13.5" thickBot="1">
      <c r="A212" s="12" t="str">
        <f t="shared" si="18"/>
        <v>IBVS 4172 </v>
      </c>
      <c r="B212" s="4" t="str">
        <f t="shared" si="19"/>
        <v>II</v>
      </c>
      <c r="C212" s="12">
        <f t="shared" si="20"/>
        <v>49605.345300000001</v>
      </c>
      <c r="D212" s="23" t="str">
        <f t="shared" si="21"/>
        <v>vis</v>
      </c>
      <c r="E212" s="58">
        <f>VLOOKUP(C212,Active!C$21:E$969,3,FALSE)</f>
        <v>21838.575953856245</v>
      </c>
      <c r="F212" s="4" t="s">
        <v>63</v>
      </c>
      <c r="G212" s="23" t="str">
        <f t="shared" si="22"/>
        <v>49605.3453</v>
      </c>
      <c r="H212" s="12">
        <f t="shared" si="23"/>
        <v>21838.5</v>
      </c>
      <c r="I212" s="59" t="s">
        <v>695</v>
      </c>
      <c r="J212" s="60" t="s">
        <v>696</v>
      </c>
      <c r="K212" s="59">
        <v>21838.5</v>
      </c>
      <c r="L212" s="59" t="s">
        <v>697</v>
      </c>
      <c r="M212" s="60" t="s">
        <v>265</v>
      </c>
      <c r="N212" s="60" t="s">
        <v>35</v>
      </c>
      <c r="O212" s="61" t="s">
        <v>698</v>
      </c>
      <c r="P212" s="62" t="s">
        <v>699</v>
      </c>
    </row>
    <row r="213" spans="1:16" ht="13.5" thickBot="1">
      <c r="A213" s="12" t="str">
        <f t="shared" si="18"/>
        <v> IAPP 67.11 </v>
      </c>
      <c r="B213" s="4" t="str">
        <f t="shared" si="19"/>
        <v>I</v>
      </c>
      <c r="C213" s="12">
        <f t="shared" si="20"/>
        <v>50285.427000000003</v>
      </c>
      <c r="D213" s="23" t="str">
        <f t="shared" si="21"/>
        <v>vis</v>
      </c>
      <c r="E213" s="58">
        <f>VLOOKUP(C213,Active!C$21:E$969,3,FALSE)</f>
        <v>22786.076623366171</v>
      </c>
      <c r="F213" s="4" t="s">
        <v>63</v>
      </c>
      <c r="G213" s="23" t="str">
        <f t="shared" si="22"/>
        <v>50285.427</v>
      </c>
      <c r="H213" s="12">
        <f t="shared" si="23"/>
        <v>22786</v>
      </c>
      <c r="I213" s="59" t="s">
        <v>754</v>
      </c>
      <c r="J213" s="60" t="s">
        <v>755</v>
      </c>
      <c r="K213" s="59">
        <v>22786</v>
      </c>
      <c r="L213" s="59" t="s">
        <v>667</v>
      </c>
      <c r="M213" s="60" t="s">
        <v>265</v>
      </c>
      <c r="N213" s="60" t="s">
        <v>602</v>
      </c>
      <c r="O213" s="61" t="s">
        <v>756</v>
      </c>
      <c r="P213" s="61" t="s">
        <v>757</v>
      </c>
    </row>
    <row r="214" spans="1:16" ht="13.5" thickBot="1">
      <c r="A214" s="12" t="str">
        <f t="shared" si="18"/>
        <v> IAPP 67.11 </v>
      </c>
      <c r="B214" s="4" t="str">
        <f t="shared" si="19"/>
        <v>I</v>
      </c>
      <c r="C214" s="12">
        <f t="shared" si="20"/>
        <v>50285.428</v>
      </c>
      <c r="D214" s="23" t="str">
        <f t="shared" si="21"/>
        <v>vis</v>
      </c>
      <c r="E214" s="58">
        <f>VLOOKUP(C214,Active!C$21:E$969,3,FALSE)</f>
        <v>22786.078016582112</v>
      </c>
      <c r="F214" s="4" t="s">
        <v>63</v>
      </c>
      <c r="G214" s="23" t="str">
        <f t="shared" si="22"/>
        <v>50285.428</v>
      </c>
      <c r="H214" s="12">
        <f t="shared" si="23"/>
        <v>22786</v>
      </c>
      <c r="I214" s="59" t="s">
        <v>758</v>
      </c>
      <c r="J214" s="60" t="s">
        <v>759</v>
      </c>
      <c r="K214" s="59">
        <v>22786</v>
      </c>
      <c r="L214" s="59" t="s">
        <v>760</v>
      </c>
      <c r="M214" s="60" t="s">
        <v>265</v>
      </c>
      <c r="N214" s="60" t="s">
        <v>35</v>
      </c>
      <c r="O214" s="61" t="s">
        <v>756</v>
      </c>
      <c r="P214" s="61" t="s">
        <v>757</v>
      </c>
    </row>
    <row r="215" spans="1:16" ht="13.5" thickBot="1">
      <c r="A215" s="12" t="str">
        <f t="shared" si="18"/>
        <v> ASS 271.303 </v>
      </c>
      <c r="B215" s="4" t="str">
        <f t="shared" si="19"/>
        <v>I</v>
      </c>
      <c r="C215" s="12">
        <f t="shared" si="20"/>
        <v>50400.989099999999</v>
      </c>
      <c r="D215" s="23" t="str">
        <f t="shared" si="21"/>
        <v>vis</v>
      </c>
      <c r="E215" s="58">
        <f>VLOOKUP(C215,Active!C$21:E$969,3,FALSE)</f>
        <v>22947.079583922186</v>
      </c>
      <c r="F215" s="4" t="s">
        <v>63</v>
      </c>
      <c r="G215" s="23" t="str">
        <f t="shared" si="22"/>
        <v>50400.9891</v>
      </c>
      <c r="H215" s="12">
        <f t="shared" si="23"/>
        <v>22947</v>
      </c>
      <c r="I215" s="59" t="s">
        <v>764</v>
      </c>
      <c r="J215" s="60" t="s">
        <v>765</v>
      </c>
      <c r="K215" s="59">
        <v>22947</v>
      </c>
      <c r="L215" s="59" t="s">
        <v>766</v>
      </c>
      <c r="M215" s="60" t="s">
        <v>265</v>
      </c>
      <c r="N215" s="60" t="s">
        <v>114</v>
      </c>
      <c r="O215" s="61" t="s">
        <v>767</v>
      </c>
      <c r="P215" s="61" t="s">
        <v>768</v>
      </c>
    </row>
    <row r="216" spans="1:16" ht="13.5" thickBot="1">
      <c r="A216" s="12" t="str">
        <f t="shared" si="18"/>
        <v> ASS 271.303 </v>
      </c>
      <c r="B216" s="4" t="str">
        <f t="shared" si="19"/>
        <v>II</v>
      </c>
      <c r="C216" s="12">
        <f t="shared" si="20"/>
        <v>50409.957799999996</v>
      </c>
      <c r="D216" s="23" t="str">
        <f t="shared" si="21"/>
        <v>vis</v>
      </c>
      <c r="E216" s="58">
        <f>VLOOKUP(C216,Active!C$21:E$969,3,FALSE)</f>
        <v>22959.574919783499</v>
      </c>
      <c r="F216" s="4" t="s">
        <v>63</v>
      </c>
      <c r="G216" s="23" t="str">
        <f t="shared" si="22"/>
        <v>50409.9578</v>
      </c>
      <c r="H216" s="12">
        <f t="shared" si="23"/>
        <v>22959.5</v>
      </c>
      <c r="I216" s="59" t="s">
        <v>769</v>
      </c>
      <c r="J216" s="60" t="s">
        <v>770</v>
      </c>
      <c r="K216" s="59">
        <v>22959.5</v>
      </c>
      <c r="L216" s="59" t="s">
        <v>694</v>
      </c>
      <c r="M216" s="60" t="s">
        <v>265</v>
      </c>
      <c r="N216" s="60" t="s">
        <v>114</v>
      </c>
      <c r="O216" s="61" t="s">
        <v>767</v>
      </c>
      <c r="P216" s="61" t="s">
        <v>768</v>
      </c>
    </row>
    <row r="217" spans="1:16" ht="13.5" thickBot="1">
      <c r="A217" s="12" t="str">
        <f t="shared" si="18"/>
        <v> ASS 271.303 </v>
      </c>
      <c r="B217" s="4" t="str">
        <f t="shared" si="19"/>
        <v>I</v>
      </c>
      <c r="C217" s="12">
        <f t="shared" si="20"/>
        <v>50428.982199999999</v>
      </c>
      <c r="D217" s="23" t="str">
        <f t="shared" si="21"/>
        <v>vis</v>
      </c>
      <c r="E217" s="58">
        <f>VLOOKUP(C217,Active!C$21:E$969,3,FALSE)</f>
        <v>22986.080017240209</v>
      </c>
      <c r="F217" s="4" t="s">
        <v>63</v>
      </c>
      <c r="G217" s="23" t="str">
        <f t="shared" si="22"/>
        <v>50428.9822</v>
      </c>
      <c r="H217" s="12">
        <f t="shared" si="23"/>
        <v>22986</v>
      </c>
      <c r="I217" s="59" t="s">
        <v>771</v>
      </c>
      <c r="J217" s="60" t="s">
        <v>772</v>
      </c>
      <c r="K217" s="59">
        <v>22986</v>
      </c>
      <c r="L217" s="59" t="s">
        <v>773</v>
      </c>
      <c r="M217" s="60" t="s">
        <v>265</v>
      </c>
      <c r="N217" s="60" t="s">
        <v>114</v>
      </c>
      <c r="O217" s="61" t="s">
        <v>767</v>
      </c>
      <c r="P217" s="61" t="s">
        <v>768</v>
      </c>
    </row>
    <row r="218" spans="1:16" ht="13.5" thickBot="1">
      <c r="A218" s="12" t="str">
        <f t="shared" si="18"/>
        <v>BAVM 132 </v>
      </c>
      <c r="B218" s="4" t="str">
        <f t="shared" si="19"/>
        <v>II</v>
      </c>
      <c r="C218" s="12">
        <f t="shared" si="20"/>
        <v>51385.402900000001</v>
      </c>
      <c r="D218" s="23" t="str">
        <f t="shared" si="21"/>
        <v>vis</v>
      </c>
      <c r="E218" s="58">
        <f>VLOOKUP(C218,Active!C$21:E$969,3,FALSE)</f>
        <v>24318.58058824977</v>
      </c>
      <c r="F218" s="4" t="s">
        <v>63</v>
      </c>
      <c r="G218" s="23" t="str">
        <f t="shared" si="22"/>
        <v>51385.4029</v>
      </c>
      <c r="H218" s="12">
        <f t="shared" si="23"/>
        <v>24318.5</v>
      </c>
      <c r="I218" s="59" t="s">
        <v>783</v>
      </c>
      <c r="J218" s="60" t="s">
        <v>784</v>
      </c>
      <c r="K218" s="59">
        <v>24318.5</v>
      </c>
      <c r="L218" s="59" t="s">
        <v>785</v>
      </c>
      <c r="M218" s="60" t="s">
        <v>265</v>
      </c>
      <c r="N218" s="60" t="s">
        <v>602</v>
      </c>
      <c r="O218" s="61" t="s">
        <v>547</v>
      </c>
      <c r="P218" s="62" t="s">
        <v>786</v>
      </c>
    </row>
    <row r="219" spans="1:16" ht="13.5" thickBot="1">
      <c r="A219" s="12" t="str">
        <f t="shared" si="18"/>
        <v>BAVM 132 </v>
      </c>
      <c r="B219" s="4" t="str">
        <f t="shared" si="19"/>
        <v>II</v>
      </c>
      <c r="C219" s="12">
        <f t="shared" si="20"/>
        <v>51385.406000000003</v>
      </c>
      <c r="D219" s="23" t="str">
        <f t="shared" si="21"/>
        <v>vis</v>
      </c>
      <c r="E219" s="58">
        <f>VLOOKUP(C219,Active!C$21:E$969,3,FALSE)</f>
        <v>24318.584907219207</v>
      </c>
      <c r="F219" s="4" t="s">
        <v>63</v>
      </c>
      <c r="G219" s="23" t="str">
        <f t="shared" si="22"/>
        <v>51385.4060</v>
      </c>
      <c r="H219" s="12">
        <f t="shared" si="23"/>
        <v>24318.5</v>
      </c>
      <c r="I219" s="59" t="s">
        <v>787</v>
      </c>
      <c r="J219" s="60" t="s">
        <v>788</v>
      </c>
      <c r="K219" s="59">
        <v>24318.5</v>
      </c>
      <c r="L219" s="59" t="s">
        <v>789</v>
      </c>
      <c r="M219" s="60" t="s">
        <v>265</v>
      </c>
      <c r="N219" s="60" t="s">
        <v>552</v>
      </c>
      <c r="O219" s="61" t="s">
        <v>547</v>
      </c>
      <c r="P219" s="62" t="s">
        <v>786</v>
      </c>
    </row>
    <row r="220" spans="1:16" ht="13.5" thickBot="1">
      <c r="A220" s="12" t="str">
        <f t="shared" si="18"/>
        <v>BAVM 154 </v>
      </c>
      <c r="B220" s="4" t="str">
        <f t="shared" si="19"/>
        <v>I</v>
      </c>
      <c r="C220" s="12">
        <f t="shared" si="20"/>
        <v>52185.357000000004</v>
      </c>
      <c r="D220" s="23" t="str">
        <f t="shared" si="21"/>
        <v>vis</v>
      </c>
      <c r="E220" s="58">
        <f>VLOOKUP(C220,Active!C$21:E$969,3,FALSE)</f>
        <v>25433.089397010848</v>
      </c>
      <c r="F220" s="4" t="s">
        <v>63</v>
      </c>
      <c r="G220" s="23" t="str">
        <f t="shared" si="22"/>
        <v>52185.357</v>
      </c>
      <c r="H220" s="12">
        <f t="shared" si="23"/>
        <v>25433</v>
      </c>
      <c r="I220" s="59" t="s">
        <v>797</v>
      </c>
      <c r="J220" s="60" t="s">
        <v>798</v>
      </c>
      <c r="K220" s="59">
        <v>25433</v>
      </c>
      <c r="L220" s="59" t="s">
        <v>708</v>
      </c>
      <c r="M220" s="60" t="s">
        <v>186</v>
      </c>
      <c r="N220" s="60"/>
      <c r="O220" s="61" t="s">
        <v>799</v>
      </c>
      <c r="P220" s="62" t="s">
        <v>800</v>
      </c>
    </row>
    <row r="221" spans="1:16" ht="13.5" thickBot="1">
      <c r="A221" s="12" t="str">
        <f t="shared" si="18"/>
        <v>VSB 45 </v>
      </c>
      <c r="B221" s="4" t="str">
        <f t="shared" si="19"/>
        <v>II</v>
      </c>
      <c r="C221" s="12">
        <f t="shared" si="20"/>
        <v>53957.157700000003</v>
      </c>
      <c r="D221" s="23" t="str">
        <f t="shared" si="21"/>
        <v>vis</v>
      </c>
      <c r="E221" s="58">
        <f>VLOOKUP(C221,Active!C$21:E$969,3,FALSE)</f>
        <v>27901.590386653934</v>
      </c>
      <c r="F221" s="4" t="s">
        <v>63</v>
      </c>
      <c r="G221" s="23" t="str">
        <f t="shared" si="22"/>
        <v>53957.1577</v>
      </c>
      <c r="H221" s="12">
        <f t="shared" si="23"/>
        <v>27901.5</v>
      </c>
      <c r="I221" s="59" t="s">
        <v>839</v>
      </c>
      <c r="J221" s="60" t="s">
        <v>840</v>
      </c>
      <c r="K221" s="59">
        <v>27901.5</v>
      </c>
      <c r="L221" s="59" t="s">
        <v>841</v>
      </c>
      <c r="M221" s="60" t="s">
        <v>265</v>
      </c>
      <c r="N221" s="60" t="s">
        <v>114</v>
      </c>
      <c r="O221" s="61" t="s">
        <v>842</v>
      </c>
      <c r="P221" s="62" t="s">
        <v>843</v>
      </c>
    </row>
    <row r="222" spans="1:16" ht="13.5" thickBot="1">
      <c r="A222" s="12" t="str">
        <f t="shared" si="18"/>
        <v> JAAVSO 43-1 </v>
      </c>
      <c r="B222" s="4" t="str">
        <f t="shared" si="19"/>
        <v>I</v>
      </c>
      <c r="C222" s="12">
        <f t="shared" si="20"/>
        <v>56950.591999999997</v>
      </c>
      <c r="D222" s="23" t="str">
        <f t="shared" si="21"/>
        <v>vis</v>
      </c>
      <c r="E222" s="58">
        <f>VLOOKUP(C222,Active!C$21:E$969,3,FALSE)</f>
        <v>32072.090788861435</v>
      </c>
      <c r="F222" s="4" t="s">
        <v>63</v>
      </c>
      <c r="G222" s="23" t="str">
        <f t="shared" si="22"/>
        <v>56950.5920</v>
      </c>
      <c r="H222" s="12">
        <f t="shared" si="23"/>
        <v>32072</v>
      </c>
      <c r="I222" s="59" t="s">
        <v>931</v>
      </c>
      <c r="J222" s="60" t="s">
        <v>932</v>
      </c>
      <c r="K222" s="59" t="s">
        <v>933</v>
      </c>
      <c r="L222" s="59" t="s">
        <v>934</v>
      </c>
      <c r="M222" s="60" t="s">
        <v>812</v>
      </c>
      <c r="N222" s="60" t="s">
        <v>63</v>
      </c>
      <c r="O222" s="61" t="s">
        <v>850</v>
      </c>
      <c r="P222" s="61" t="s">
        <v>935</v>
      </c>
    </row>
    <row r="223" spans="1:16">
      <c r="B223" s="4"/>
      <c r="E223" s="58"/>
      <c r="F223" s="4"/>
    </row>
    <row r="224" spans="1:16">
      <c r="B224" s="4"/>
      <c r="E224" s="58"/>
      <c r="F224" s="4"/>
    </row>
    <row r="225" spans="2:6">
      <c r="B225" s="4"/>
      <c r="E225" s="58"/>
      <c r="F225" s="4"/>
    </row>
    <row r="226" spans="2:6">
      <c r="B226" s="4"/>
      <c r="E226" s="58"/>
      <c r="F226" s="4"/>
    </row>
    <row r="227" spans="2:6">
      <c r="B227" s="4"/>
      <c r="E227" s="58"/>
      <c r="F227" s="4"/>
    </row>
    <row r="228" spans="2:6">
      <c r="B228" s="4"/>
      <c r="E228" s="58"/>
      <c r="F228" s="4"/>
    </row>
    <row r="229" spans="2:6">
      <c r="B229" s="4"/>
      <c r="E229" s="58"/>
      <c r="F229" s="4"/>
    </row>
    <row r="230" spans="2:6">
      <c r="B230" s="4"/>
      <c r="E230" s="58"/>
      <c r="F230" s="4"/>
    </row>
    <row r="231" spans="2:6">
      <c r="B231" s="4"/>
      <c r="E231" s="58"/>
      <c r="F231" s="4"/>
    </row>
    <row r="232" spans="2:6">
      <c r="B232" s="4"/>
      <c r="E232" s="58"/>
      <c r="F232" s="4"/>
    </row>
    <row r="233" spans="2:6">
      <c r="B233" s="4"/>
      <c r="E233" s="58"/>
      <c r="F233" s="4"/>
    </row>
    <row r="234" spans="2:6">
      <c r="B234" s="4"/>
      <c r="E234" s="58"/>
      <c r="F234" s="4"/>
    </row>
    <row r="235" spans="2:6">
      <c r="B235" s="4"/>
      <c r="E235" s="58"/>
      <c r="F235" s="4"/>
    </row>
    <row r="236" spans="2:6">
      <c r="B236" s="4"/>
      <c r="E236" s="58"/>
      <c r="F236" s="4"/>
    </row>
    <row r="237" spans="2:6">
      <c r="B237" s="4"/>
      <c r="E237" s="58"/>
      <c r="F237" s="4"/>
    </row>
    <row r="238" spans="2:6">
      <c r="B238" s="4"/>
      <c r="E238" s="58"/>
      <c r="F238" s="4"/>
    </row>
    <row r="239" spans="2:6">
      <c r="B239" s="4"/>
      <c r="E239" s="58"/>
      <c r="F239" s="4"/>
    </row>
    <row r="240" spans="2:6">
      <c r="B240" s="4"/>
      <c r="E240" s="58"/>
      <c r="F240" s="4"/>
    </row>
    <row r="241" spans="2:6">
      <c r="B241" s="4"/>
      <c r="E241" s="58"/>
      <c r="F241" s="4"/>
    </row>
    <row r="242" spans="2:6">
      <c r="B242" s="4"/>
      <c r="E242" s="58"/>
      <c r="F242" s="4"/>
    </row>
    <row r="243" spans="2:6">
      <c r="B243" s="4"/>
      <c r="E243" s="58"/>
      <c r="F243" s="4"/>
    </row>
    <row r="244" spans="2:6">
      <c r="B244" s="4"/>
      <c r="E244" s="58"/>
      <c r="F244" s="4"/>
    </row>
    <row r="245" spans="2:6">
      <c r="B245" s="4"/>
      <c r="E245" s="58"/>
      <c r="F245" s="4"/>
    </row>
    <row r="246" spans="2:6">
      <c r="B246" s="4"/>
      <c r="E246" s="58"/>
      <c r="F246" s="4"/>
    </row>
    <row r="247" spans="2:6">
      <c r="B247" s="4"/>
      <c r="E247" s="58"/>
      <c r="F247" s="4"/>
    </row>
    <row r="248" spans="2:6">
      <c r="B248" s="4"/>
      <c r="E248" s="58"/>
      <c r="F248" s="4"/>
    </row>
    <row r="249" spans="2:6">
      <c r="B249" s="4"/>
      <c r="E249" s="58"/>
      <c r="F249" s="4"/>
    </row>
    <row r="250" spans="2:6">
      <c r="B250" s="4"/>
      <c r="E250" s="58"/>
      <c r="F250" s="4"/>
    </row>
    <row r="251" spans="2:6">
      <c r="B251" s="4"/>
      <c r="E251" s="58"/>
      <c r="F251" s="4"/>
    </row>
    <row r="252" spans="2:6">
      <c r="B252" s="4"/>
      <c r="E252" s="58"/>
      <c r="F252" s="4"/>
    </row>
    <row r="253" spans="2:6">
      <c r="B253" s="4"/>
      <c r="E253" s="58"/>
      <c r="F253" s="4"/>
    </row>
    <row r="254" spans="2:6">
      <c r="B254" s="4"/>
      <c r="E254" s="58"/>
      <c r="F254" s="4"/>
    </row>
    <row r="255" spans="2:6">
      <c r="B255" s="4"/>
      <c r="E255" s="58"/>
      <c r="F255" s="4"/>
    </row>
    <row r="256" spans="2:6">
      <c r="B256" s="4"/>
      <c r="E256" s="58"/>
      <c r="F256" s="4"/>
    </row>
    <row r="257" spans="2:6">
      <c r="B257" s="4"/>
      <c r="E257" s="58"/>
      <c r="F257" s="4"/>
    </row>
    <row r="258" spans="2:6">
      <c r="B258" s="4"/>
      <c r="E258" s="58"/>
      <c r="F258" s="4"/>
    </row>
    <row r="259" spans="2:6">
      <c r="B259" s="4"/>
      <c r="E259" s="58"/>
      <c r="F259" s="4"/>
    </row>
    <row r="260" spans="2:6">
      <c r="B260" s="4"/>
      <c r="E260" s="58"/>
      <c r="F260" s="4"/>
    </row>
    <row r="261" spans="2:6">
      <c r="B261" s="4"/>
      <c r="E261" s="58"/>
      <c r="F261" s="4"/>
    </row>
    <row r="262" spans="2:6">
      <c r="B262" s="4"/>
      <c r="E262" s="58"/>
      <c r="F262" s="4"/>
    </row>
    <row r="263" spans="2:6">
      <c r="B263" s="4"/>
      <c r="E263" s="58"/>
      <c r="F263" s="4"/>
    </row>
    <row r="264" spans="2:6">
      <c r="B264" s="4"/>
      <c r="E264" s="58"/>
      <c r="F264" s="4"/>
    </row>
    <row r="265" spans="2:6">
      <c r="B265" s="4"/>
      <c r="E265" s="58"/>
      <c r="F265" s="4"/>
    </row>
    <row r="266" spans="2:6">
      <c r="B266" s="4"/>
      <c r="E266" s="58"/>
      <c r="F266" s="4"/>
    </row>
    <row r="267" spans="2:6">
      <c r="B267" s="4"/>
      <c r="E267" s="58"/>
      <c r="F267" s="4"/>
    </row>
    <row r="268" spans="2:6">
      <c r="B268" s="4"/>
      <c r="E268" s="58"/>
      <c r="F268" s="4"/>
    </row>
    <row r="269" spans="2:6">
      <c r="B269" s="4"/>
      <c r="E269" s="58"/>
      <c r="F269" s="4"/>
    </row>
    <row r="270" spans="2:6">
      <c r="B270" s="4"/>
      <c r="E270" s="58"/>
      <c r="F270" s="4"/>
    </row>
    <row r="271" spans="2:6">
      <c r="B271" s="4"/>
      <c r="E271" s="58"/>
      <c r="F271" s="4"/>
    </row>
    <row r="272" spans="2:6">
      <c r="B272" s="4"/>
      <c r="E272" s="58"/>
      <c r="F272" s="4"/>
    </row>
    <row r="273" spans="2:6">
      <c r="B273" s="4"/>
      <c r="E273" s="58"/>
      <c r="F273" s="4"/>
    </row>
    <row r="274" spans="2:6">
      <c r="B274" s="4"/>
      <c r="E274" s="58"/>
      <c r="F274" s="4"/>
    </row>
    <row r="275" spans="2:6">
      <c r="B275" s="4"/>
      <c r="E275" s="58"/>
      <c r="F275" s="4"/>
    </row>
    <row r="276" spans="2:6">
      <c r="B276" s="4"/>
      <c r="E276" s="58"/>
      <c r="F276" s="4"/>
    </row>
    <row r="277" spans="2:6">
      <c r="B277" s="4"/>
      <c r="E277" s="58"/>
      <c r="F277" s="4"/>
    </row>
    <row r="278" spans="2:6">
      <c r="B278" s="4"/>
      <c r="E278" s="58"/>
      <c r="F278" s="4"/>
    </row>
    <row r="279" spans="2:6">
      <c r="B279" s="4"/>
      <c r="E279" s="58"/>
      <c r="F279" s="4"/>
    </row>
    <row r="280" spans="2:6">
      <c r="B280" s="4"/>
      <c r="E280" s="58"/>
      <c r="F280" s="4"/>
    </row>
    <row r="281" spans="2:6">
      <c r="B281" s="4"/>
      <c r="E281" s="58"/>
      <c r="F281" s="4"/>
    </row>
    <row r="282" spans="2:6">
      <c r="B282" s="4"/>
      <c r="E282" s="58"/>
      <c r="F282" s="4"/>
    </row>
    <row r="283" spans="2:6">
      <c r="B283" s="4"/>
      <c r="E283" s="58"/>
      <c r="F283" s="4"/>
    </row>
    <row r="284" spans="2:6">
      <c r="B284" s="4"/>
      <c r="E284" s="58"/>
      <c r="F284" s="4"/>
    </row>
    <row r="285" spans="2:6">
      <c r="B285" s="4"/>
      <c r="E285" s="58"/>
      <c r="F285" s="4"/>
    </row>
    <row r="286" spans="2:6">
      <c r="B286" s="4"/>
      <c r="E286" s="58"/>
      <c r="F286" s="4"/>
    </row>
    <row r="287" spans="2:6">
      <c r="B287" s="4"/>
      <c r="E287" s="58"/>
      <c r="F287" s="4"/>
    </row>
    <row r="288" spans="2:6">
      <c r="B288" s="4"/>
      <c r="E288" s="58"/>
      <c r="F288" s="4"/>
    </row>
    <row r="289" spans="2:6">
      <c r="B289" s="4"/>
      <c r="E289" s="58"/>
      <c r="F289" s="4"/>
    </row>
    <row r="290" spans="2:6">
      <c r="B290" s="4"/>
      <c r="E290" s="58"/>
      <c r="F290" s="4"/>
    </row>
    <row r="291" spans="2:6">
      <c r="B291" s="4"/>
      <c r="E291" s="58"/>
      <c r="F291" s="4"/>
    </row>
    <row r="292" spans="2:6">
      <c r="B292" s="4"/>
      <c r="E292" s="58"/>
      <c r="F292" s="4"/>
    </row>
    <row r="293" spans="2:6">
      <c r="B293" s="4"/>
      <c r="E293" s="58"/>
      <c r="F293" s="4"/>
    </row>
    <row r="294" spans="2:6">
      <c r="B294" s="4"/>
      <c r="E294" s="58"/>
      <c r="F294" s="4"/>
    </row>
    <row r="295" spans="2:6">
      <c r="B295" s="4"/>
      <c r="E295" s="58"/>
      <c r="F295" s="4"/>
    </row>
    <row r="296" spans="2:6">
      <c r="B296" s="4"/>
      <c r="E296" s="58"/>
      <c r="F296" s="4"/>
    </row>
    <row r="297" spans="2:6">
      <c r="B297" s="4"/>
      <c r="E297" s="58"/>
      <c r="F297" s="4"/>
    </row>
    <row r="298" spans="2:6">
      <c r="B298" s="4"/>
      <c r="E298" s="58"/>
      <c r="F298" s="4"/>
    </row>
    <row r="299" spans="2:6">
      <c r="B299" s="4"/>
      <c r="E299" s="58"/>
      <c r="F299" s="4"/>
    </row>
    <row r="300" spans="2:6">
      <c r="B300" s="4"/>
      <c r="E300" s="58"/>
      <c r="F300" s="4"/>
    </row>
    <row r="301" spans="2:6">
      <c r="B301" s="4"/>
      <c r="E301" s="58"/>
      <c r="F301" s="4"/>
    </row>
    <row r="302" spans="2:6">
      <c r="B302" s="4"/>
      <c r="E302" s="58"/>
      <c r="F302" s="4"/>
    </row>
    <row r="303" spans="2:6">
      <c r="B303" s="4"/>
      <c r="E303" s="58"/>
      <c r="F303" s="4"/>
    </row>
    <row r="304" spans="2:6">
      <c r="B304" s="4"/>
      <c r="E304" s="58"/>
      <c r="F304" s="4"/>
    </row>
    <row r="305" spans="2:6">
      <c r="B305" s="4"/>
      <c r="E305" s="58"/>
      <c r="F305" s="4"/>
    </row>
    <row r="306" spans="2:6">
      <c r="B306" s="4"/>
      <c r="E306" s="58"/>
      <c r="F306" s="4"/>
    </row>
    <row r="307" spans="2:6">
      <c r="B307" s="4"/>
      <c r="E307" s="58"/>
      <c r="F307" s="4"/>
    </row>
    <row r="308" spans="2:6">
      <c r="B308" s="4"/>
      <c r="E308" s="58"/>
      <c r="F308" s="4"/>
    </row>
    <row r="309" spans="2:6">
      <c r="B309" s="4"/>
      <c r="E309" s="58"/>
      <c r="F309" s="4"/>
    </row>
    <row r="310" spans="2:6">
      <c r="B310" s="4"/>
      <c r="E310" s="58"/>
      <c r="F310" s="4"/>
    </row>
    <row r="311" spans="2:6">
      <c r="B311" s="4"/>
      <c r="E311" s="58"/>
      <c r="F311" s="4"/>
    </row>
    <row r="312" spans="2:6">
      <c r="B312" s="4"/>
      <c r="E312" s="58"/>
      <c r="F312" s="4"/>
    </row>
    <row r="313" spans="2:6">
      <c r="B313" s="4"/>
      <c r="E313" s="58"/>
      <c r="F313" s="4"/>
    </row>
    <row r="314" spans="2:6">
      <c r="B314" s="4"/>
      <c r="E314" s="58"/>
      <c r="F314" s="4"/>
    </row>
    <row r="315" spans="2:6">
      <c r="B315" s="4"/>
      <c r="E315" s="58"/>
      <c r="F315" s="4"/>
    </row>
    <row r="316" spans="2:6">
      <c r="B316" s="4"/>
      <c r="E316" s="58"/>
      <c r="F316" s="4"/>
    </row>
    <row r="317" spans="2:6">
      <c r="B317" s="4"/>
      <c r="E317" s="58"/>
      <c r="F317" s="4"/>
    </row>
    <row r="318" spans="2:6">
      <c r="B318" s="4"/>
      <c r="E318" s="58"/>
      <c r="F318" s="4"/>
    </row>
    <row r="319" spans="2:6">
      <c r="B319" s="4"/>
      <c r="E319" s="58"/>
      <c r="F319" s="4"/>
    </row>
    <row r="320" spans="2:6">
      <c r="B320" s="4"/>
      <c r="E320" s="58"/>
      <c r="F320" s="4"/>
    </row>
    <row r="321" spans="2:6">
      <c r="B321" s="4"/>
      <c r="E321" s="58"/>
      <c r="F321" s="4"/>
    </row>
    <row r="322" spans="2:6">
      <c r="B322" s="4"/>
      <c r="E322" s="58"/>
      <c r="F322" s="4"/>
    </row>
    <row r="323" spans="2:6">
      <c r="B323" s="4"/>
      <c r="E323" s="58"/>
      <c r="F323" s="4"/>
    </row>
    <row r="324" spans="2:6">
      <c r="B324" s="4"/>
      <c r="E324" s="58"/>
      <c r="F324" s="4"/>
    </row>
    <row r="325" spans="2:6">
      <c r="B325" s="4"/>
      <c r="E325" s="58"/>
      <c r="F325" s="4"/>
    </row>
    <row r="326" spans="2:6">
      <c r="B326" s="4"/>
      <c r="E326" s="58"/>
      <c r="F326" s="4"/>
    </row>
    <row r="327" spans="2:6">
      <c r="B327" s="4"/>
      <c r="E327" s="58"/>
      <c r="F327" s="4"/>
    </row>
    <row r="328" spans="2:6">
      <c r="B328" s="4"/>
      <c r="E328" s="58"/>
      <c r="F328" s="4"/>
    </row>
    <row r="329" spans="2:6">
      <c r="B329" s="4"/>
      <c r="E329" s="58"/>
      <c r="F329" s="4"/>
    </row>
    <row r="330" spans="2:6">
      <c r="B330" s="4"/>
      <c r="E330" s="58"/>
      <c r="F330" s="4"/>
    </row>
    <row r="331" spans="2:6">
      <c r="B331" s="4"/>
      <c r="E331" s="58"/>
      <c r="F331" s="4"/>
    </row>
    <row r="332" spans="2:6">
      <c r="B332" s="4"/>
      <c r="E332" s="58"/>
      <c r="F332" s="4"/>
    </row>
    <row r="333" spans="2:6">
      <c r="B333" s="4"/>
      <c r="E333" s="58"/>
      <c r="F333" s="4"/>
    </row>
    <row r="334" spans="2:6">
      <c r="B334" s="4"/>
      <c r="E334" s="58"/>
      <c r="F334" s="4"/>
    </row>
    <row r="335" spans="2:6">
      <c r="B335" s="4"/>
      <c r="E335" s="58"/>
      <c r="F335" s="4"/>
    </row>
    <row r="336" spans="2:6">
      <c r="B336" s="4"/>
      <c r="E336" s="58"/>
      <c r="F336" s="4"/>
    </row>
    <row r="337" spans="2:6">
      <c r="B337" s="4"/>
      <c r="E337" s="58"/>
      <c r="F337" s="4"/>
    </row>
    <row r="338" spans="2:6">
      <c r="B338" s="4"/>
      <c r="E338" s="58"/>
      <c r="F338" s="4"/>
    </row>
    <row r="339" spans="2:6">
      <c r="B339" s="4"/>
      <c r="E339" s="58"/>
      <c r="F339" s="4"/>
    </row>
    <row r="340" spans="2:6">
      <c r="B340" s="4"/>
      <c r="E340" s="58"/>
      <c r="F340" s="4"/>
    </row>
    <row r="341" spans="2:6">
      <c r="B341" s="4"/>
      <c r="E341" s="58"/>
      <c r="F341" s="4"/>
    </row>
    <row r="342" spans="2:6">
      <c r="B342" s="4"/>
      <c r="E342" s="58"/>
      <c r="F342" s="4"/>
    </row>
    <row r="343" spans="2:6">
      <c r="B343" s="4"/>
      <c r="E343" s="58"/>
      <c r="F343" s="4"/>
    </row>
    <row r="344" spans="2:6">
      <c r="B344" s="4"/>
      <c r="E344" s="58"/>
      <c r="F344" s="4"/>
    </row>
    <row r="345" spans="2:6">
      <c r="B345" s="4"/>
      <c r="E345" s="58"/>
      <c r="F345" s="4"/>
    </row>
    <row r="346" spans="2:6">
      <c r="B346" s="4"/>
      <c r="E346" s="58"/>
      <c r="F346" s="4"/>
    </row>
    <row r="347" spans="2:6">
      <c r="B347" s="4"/>
      <c r="E347" s="58"/>
      <c r="F347" s="4"/>
    </row>
    <row r="348" spans="2:6">
      <c r="B348" s="4"/>
      <c r="E348" s="58"/>
      <c r="F348" s="4"/>
    </row>
    <row r="349" spans="2:6">
      <c r="B349" s="4"/>
      <c r="E349" s="58"/>
      <c r="F349" s="4"/>
    </row>
    <row r="350" spans="2:6">
      <c r="B350" s="4"/>
      <c r="E350" s="58"/>
      <c r="F350" s="4"/>
    </row>
    <row r="351" spans="2:6">
      <c r="B351" s="4"/>
      <c r="E351" s="58"/>
      <c r="F351" s="4"/>
    </row>
    <row r="352" spans="2:6">
      <c r="B352" s="4"/>
      <c r="F352" s="4"/>
    </row>
    <row r="353" spans="2:6">
      <c r="B353" s="4"/>
      <c r="F353" s="4"/>
    </row>
    <row r="354" spans="2:6">
      <c r="B354" s="4"/>
      <c r="F354" s="4"/>
    </row>
    <row r="355" spans="2:6">
      <c r="B355" s="4"/>
      <c r="F355" s="4"/>
    </row>
    <row r="356" spans="2:6">
      <c r="B356" s="4"/>
      <c r="F356" s="4"/>
    </row>
    <row r="357" spans="2:6">
      <c r="B357" s="4"/>
      <c r="F357" s="4"/>
    </row>
    <row r="358" spans="2:6">
      <c r="B358" s="4"/>
      <c r="F358" s="4"/>
    </row>
    <row r="359" spans="2:6">
      <c r="B359" s="4"/>
      <c r="F359" s="4"/>
    </row>
    <row r="360" spans="2:6">
      <c r="B360" s="4"/>
      <c r="F360" s="4"/>
    </row>
    <row r="361" spans="2:6">
      <c r="B361" s="4"/>
      <c r="F361" s="4"/>
    </row>
    <row r="362" spans="2:6">
      <c r="B362" s="4"/>
      <c r="F362" s="4"/>
    </row>
    <row r="363" spans="2:6">
      <c r="B363" s="4"/>
      <c r="F363" s="4"/>
    </row>
    <row r="364" spans="2:6">
      <c r="B364" s="4"/>
      <c r="F364" s="4"/>
    </row>
    <row r="365" spans="2:6">
      <c r="B365" s="4"/>
      <c r="F365" s="4"/>
    </row>
    <row r="366" spans="2:6">
      <c r="B366" s="4"/>
      <c r="F366" s="4"/>
    </row>
    <row r="367" spans="2:6">
      <c r="B367" s="4"/>
      <c r="F367" s="4"/>
    </row>
    <row r="368" spans="2:6">
      <c r="B368" s="4"/>
      <c r="F368" s="4"/>
    </row>
    <row r="369" spans="2:6">
      <c r="B369" s="4"/>
      <c r="F369" s="4"/>
    </row>
    <row r="370" spans="2:6">
      <c r="B370" s="4"/>
      <c r="F370" s="4"/>
    </row>
    <row r="371" spans="2:6">
      <c r="B371" s="4"/>
      <c r="F371" s="4"/>
    </row>
    <row r="372" spans="2:6">
      <c r="B372" s="4"/>
      <c r="F372" s="4"/>
    </row>
    <row r="373" spans="2:6">
      <c r="B373" s="4"/>
      <c r="F373" s="4"/>
    </row>
    <row r="374" spans="2:6">
      <c r="B374" s="4"/>
      <c r="F374" s="4"/>
    </row>
    <row r="375" spans="2:6">
      <c r="B375" s="4"/>
      <c r="F375" s="4"/>
    </row>
    <row r="376" spans="2:6">
      <c r="B376" s="4"/>
      <c r="F376" s="4"/>
    </row>
    <row r="377" spans="2:6">
      <c r="B377" s="4"/>
      <c r="F377" s="4"/>
    </row>
    <row r="378" spans="2:6">
      <c r="B378" s="4"/>
      <c r="F378" s="4"/>
    </row>
    <row r="379" spans="2:6">
      <c r="B379" s="4"/>
      <c r="F379" s="4"/>
    </row>
    <row r="380" spans="2:6">
      <c r="B380" s="4"/>
      <c r="F380" s="4"/>
    </row>
    <row r="381" spans="2:6">
      <c r="B381" s="4"/>
      <c r="F381" s="4"/>
    </row>
    <row r="382" spans="2:6">
      <c r="B382" s="4"/>
      <c r="F382" s="4"/>
    </row>
    <row r="383" spans="2:6">
      <c r="B383" s="4"/>
      <c r="F383" s="4"/>
    </row>
    <row r="384" spans="2:6">
      <c r="B384" s="4"/>
      <c r="F384" s="4"/>
    </row>
    <row r="385" spans="2:6">
      <c r="B385" s="4"/>
      <c r="F385" s="4"/>
    </row>
    <row r="386" spans="2:6">
      <c r="B386" s="4"/>
      <c r="F386" s="4"/>
    </row>
    <row r="387" spans="2:6">
      <c r="B387" s="4"/>
      <c r="F387" s="4"/>
    </row>
    <row r="388" spans="2:6">
      <c r="B388" s="4"/>
      <c r="F388" s="4"/>
    </row>
    <row r="389" spans="2:6">
      <c r="B389" s="4"/>
      <c r="F389" s="4"/>
    </row>
    <row r="390" spans="2:6">
      <c r="B390" s="4"/>
      <c r="F390" s="4"/>
    </row>
    <row r="391" spans="2:6">
      <c r="B391" s="4"/>
      <c r="F391" s="4"/>
    </row>
    <row r="392" spans="2:6">
      <c r="B392" s="4"/>
      <c r="F392" s="4"/>
    </row>
    <row r="393" spans="2:6">
      <c r="B393" s="4"/>
      <c r="F393" s="4"/>
    </row>
    <row r="394" spans="2:6">
      <c r="B394" s="4"/>
      <c r="F394" s="4"/>
    </row>
    <row r="395" spans="2:6">
      <c r="B395" s="4"/>
      <c r="F395" s="4"/>
    </row>
    <row r="396" spans="2:6">
      <c r="B396" s="4"/>
      <c r="F396" s="4"/>
    </row>
    <row r="397" spans="2:6">
      <c r="B397" s="4"/>
      <c r="F397" s="4"/>
    </row>
    <row r="398" spans="2:6">
      <c r="B398" s="4"/>
      <c r="F398" s="4"/>
    </row>
    <row r="399" spans="2:6">
      <c r="B399" s="4"/>
      <c r="F399" s="4"/>
    </row>
    <row r="400" spans="2:6">
      <c r="B400" s="4"/>
      <c r="F400" s="4"/>
    </row>
    <row r="401" spans="2:6">
      <c r="B401" s="4"/>
      <c r="F401" s="4"/>
    </row>
    <row r="402" spans="2:6">
      <c r="B402" s="4"/>
      <c r="F402" s="4"/>
    </row>
    <row r="403" spans="2:6">
      <c r="B403" s="4"/>
      <c r="F403" s="4"/>
    </row>
    <row r="404" spans="2:6">
      <c r="B404" s="4"/>
      <c r="F404" s="4"/>
    </row>
    <row r="405" spans="2:6">
      <c r="B405" s="4"/>
      <c r="F405" s="4"/>
    </row>
    <row r="406" spans="2:6">
      <c r="B406" s="4"/>
      <c r="F406" s="4"/>
    </row>
    <row r="407" spans="2:6">
      <c r="B407" s="4"/>
      <c r="F407" s="4"/>
    </row>
    <row r="408" spans="2:6">
      <c r="B408" s="4"/>
      <c r="F408" s="4"/>
    </row>
    <row r="409" spans="2:6">
      <c r="B409" s="4"/>
      <c r="F409" s="4"/>
    </row>
    <row r="410" spans="2:6">
      <c r="B410" s="4"/>
      <c r="F410" s="4"/>
    </row>
    <row r="411" spans="2:6">
      <c r="B411" s="4"/>
      <c r="F411" s="4"/>
    </row>
    <row r="412" spans="2:6">
      <c r="B412" s="4"/>
      <c r="F412" s="4"/>
    </row>
    <row r="413" spans="2:6">
      <c r="B413" s="4"/>
      <c r="F413" s="4"/>
    </row>
    <row r="414" spans="2:6">
      <c r="B414" s="4"/>
      <c r="F414" s="4"/>
    </row>
    <row r="415" spans="2:6">
      <c r="B415" s="4"/>
      <c r="F415" s="4"/>
    </row>
    <row r="416" spans="2:6">
      <c r="B416" s="4"/>
      <c r="F416" s="4"/>
    </row>
    <row r="417" spans="2:6">
      <c r="B417" s="4"/>
      <c r="F417" s="4"/>
    </row>
    <row r="418" spans="2:6">
      <c r="B418" s="4"/>
      <c r="F418" s="4"/>
    </row>
    <row r="419" spans="2:6">
      <c r="B419" s="4"/>
      <c r="F419" s="4"/>
    </row>
    <row r="420" spans="2:6">
      <c r="B420" s="4"/>
      <c r="F420" s="4"/>
    </row>
    <row r="421" spans="2:6">
      <c r="B421" s="4"/>
      <c r="F421" s="4"/>
    </row>
    <row r="422" spans="2:6">
      <c r="B422" s="4"/>
      <c r="F422" s="4"/>
    </row>
    <row r="423" spans="2:6">
      <c r="B423" s="4"/>
      <c r="F423" s="4"/>
    </row>
    <row r="424" spans="2:6">
      <c r="B424" s="4"/>
      <c r="F424" s="4"/>
    </row>
    <row r="425" spans="2:6">
      <c r="B425" s="4"/>
      <c r="F425" s="4"/>
    </row>
    <row r="426" spans="2:6">
      <c r="B426" s="4"/>
      <c r="F426" s="4"/>
    </row>
    <row r="427" spans="2:6">
      <c r="B427" s="4"/>
      <c r="F427" s="4"/>
    </row>
    <row r="428" spans="2:6">
      <c r="B428" s="4"/>
      <c r="F428" s="4"/>
    </row>
    <row r="429" spans="2:6">
      <c r="B429" s="4"/>
      <c r="F429" s="4"/>
    </row>
    <row r="430" spans="2:6">
      <c r="B430" s="4"/>
      <c r="F430" s="4"/>
    </row>
    <row r="431" spans="2:6">
      <c r="B431" s="4"/>
      <c r="F431" s="4"/>
    </row>
    <row r="432" spans="2:6">
      <c r="B432" s="4"/>
      <c r="F432" s="4"/>
    </row>
    <row r="433" spans="2:6">
      <c r="B433" s="4"/>
      <c r="F433" s="4"/>
    </row>
    <row r="434" spans="2:6">
      <c r="B434" s="4"/>
      <c r="F434" s="4"/>
    </row>
    <row r="435" spans="2:6">
      <c r="B435" s="4"/>
      <c r="F435" s="4"/>
    </row>
    <row r="436" spans="2:6">
      <c r="B436" s="4"/>
      <c r="F436" s="4"/>
    </row>
    <row r="437" spans="2:6">
      <c r="B437" s="4"/>
      <c r="F437" s="4"/>
    </row>
    <row r="438" spans="2:6">
      <c r="B438" s="4"/>
      <c r="F438" s="4"/>
    </row>
    <row r="439" spans="2:6">
      <c r="B439" s="4"/>
      <c r="F439" s="4"/>
    </row>
    <row r="440" spans="2:6">
      <c r="B440" s="4"/>
      <c r="F440" s="4"/>
    </row>
    <row r="441" spans="2:6">
      <c r="B441" s="4"/>
      <c r="F441" s="4"/>
    </row>
    <row r="442" spans="2:6">
      <c r="B442" s="4"/>
      <c r="F442" s="4"/>
    </row>
    <row r="443" spans="2:6">
      <c r="B443" s="4"/>
      <c r="F443" s="4"/>
    </row>
    <row r="444" spans="2:6">
      <c r="B444" s="4"/>
      <c r="F444" s="4"/>
    </row>
    <row r="445" spans="2:6">
      <c r="B445" s="4"/>
      <c r="F445" s="4"/>
    </row>
    <row r="446" spans="2:6">
      <c r="B446" s="4"/>
      <c r="F446" s="4"/>
    </row>
    <row r="447" spans="2:6">
      <c r="B447" s="4"/>
      <c r="F447" s="4"/>
    </row>
    <row r="448" spans="2:6">
      <c r="B448" s="4"/>
      <c r="F448" s="4"/>
    </row>
    <row r="449" spans="2:6">
      <c r="B449" s="4"/>
      <c r="F449" s="4"/>
    </row>
    <row r="450" spans="2:6">
      <c r="B450" s="4"/>
      <c r="F450" s="4"/>
    </row>
    <row r="451" spans="2:6">
      <c r="B451" s="4"/>
      <c r="F451" s="4"/>
    </row>
    <row r="452" spans="2:6">
      <c r="B452" s="4"/>
      <c r="F452" s="4"/>
    </row>
    <row r="453" spans="2:6">
      <c r="B453" s="4"/>
      <c r="F453" s="4"/>
    </row>
    <row r="454" spans="2:6">
      <c r="B454" s="4"/>
      <c r="F454" s="4"/>
    </row>
    <row r="455" spans="2:6">
      <c r="B455" s="4"/>
      <c r="F455" s="4"/>
    </row>
    <row r="456" spans="2:6">
      <c r="B456" s="4"/>
      <c r="F456" s="4"/>
    </row>
    <row r="457" spans="2:6">
      <c r="B457" s="4"/>
      <c r="F457" s="4"/>
    </row>
    <row r="458" spans="2:6">
      <c r="B458" s="4"/>
      <c r="F458" s="4"/>
    </row>
    <row r="459" spans="2:6">
      <c r="B459" s="4"/>
      <c r="F459" s="4"/>
    </row>
    <row r="460" spans="2:6">
      <c r="B460" s="4"/>
      <c r="F460" s="4"/>
    </row>
    <row r="461" spans="2:6">
      <c r="B461" s="4"/>
      <c r="F461" s="4"/>
    </row>
    <row r="462" spans="2:6">
      <c r="B462" s="4"/>
      <c r="F462" s="4"/>
    </row>
    <row r="463" spans="2:6">
      <c r="B463" s="4"/>
      <c r="F463" s="4"/>
    </row>
    <row r="464" spans="2:6">
      <c r="B464" s="4"/>
      <c r="F464" s="4"/>
    </row>
    <row r="465" spans="2:6">
      <c r="B465" s="4"/>
      <c r="F465" s="4"/>
    </row>
    <row r="466" spans="2:6">
      <c r="B466" s="4"/>
      <c r="F466" s="4"/>
    </row>
    <row r="467" spans="2:6">
      <c r="B467" s="4"/>
      <c r="F467" s="4"/>
    </row>
    <row r="468" spans="2:6">
      <c r="B468" s="4"/>
      <c r="F468" s="4"/>
    </row>
    <row r="469" spans="2:6">
      <c r="B469" s="4"/>
      <c r="F469" s="4"/>
    </row>
    <row r="470" spans="2:6">
      <c r="B470" s="4"/>
      <c r="F470" s="4"/>
    </row>
    <row r="471" spans="2:6">
      <c r="B471" s="4"/>
      <c r="F471" s="4"/>
    </row>
    <row r="472" spans="2:6">
      <c r="B472" s="4"/>
      <c r="F472" s="4"/>
    </row>
    <row r="473" spans="2:6">
      <c r="B473" s="4"/>
      <c r="F473" s="4"/>
    </row>
    <row r="474" spans="2:6">
      <c r="B474" s="4"/>
      <c r="F474" s="4"/>
    </row>
    <row r="475" spans="2:6">
      <c r="B475" s="4"/>
      <c r="F475" s="4"/>
    </row>
    <row r="476" spans="2:6">
      <c r="B476" s="4"/>
      <c r="F476" s="4"/>
    </row>
    <row r="477" spans="2:6">
      <c r="B477" s="4"/>
      <c r="F477" s="4"/>
    </row>
    <row r="478" spans="2:6">
      <c r="B478" s="4"/>
      <c r="F478" s="4"/>
    </row>
    <row r="479" spans="2:6">
      <c r="B479" s="4"/>
      <c r="F479" s="4"/>
    </row>
    <row r="480" spans="2:6">
      <c r="B480" s="4"/>
      <c r="F480" s="4"/>
    </row>
    <row r="481" spans="2:6">
      <c r="B481" s="4"/>
      <c r="F481" s="4"/>
    </row>
    <row r="482" spans="2:6">
      <c r="B482" s="4"/>
      <c r="F482" s="4"/>
    </row>
    <row r="483" spans="2:6">
      <c r="B483" s="4"/>
      <c r="F483" s="4"/>
    </row>
    <row r="484" spans="2:6">
      <c r="B484" s="4"/>
      <c r="F484" s="4"/>
    </row>
    <row r="485" spans="2:6">
      <c r="B485" s="4"/>
      <c r="F485" s="4"/>
    </row>
    <row r="486" spans="2:6">
      <c r="B486" s="4"/>
      <c r="F486" s="4"/>
    </row>
    <row r="487" spans="2:6">
      <c r="B487" s="4"/>
      <c r="F487" s="4"/>
    </row>
    <row r="488" spans="2:6">
      <c r="B488" s="4"/>
      <c r="F488" s="4"/>
    </row>
    <row r="489" spans="2:6">
      <c r="B489" s="4"/>
      <c r="F489" s="4"/>
    </row>
    <row r="490" spans="2:6">
      <c r="B490" s="4"/>
      <c r="F490" s="4"/>
    </row>
    <row r="491" spans="2:6">
      <c r="B491" s="4"/>
      <c r="F491" s="4"/>
    </row>
    <row r="492" spans="2:6">
      <c r="B492" s="4"/>
      <c r="F492" s="4"/>
    </row>
    <row r="493" spans="2:6">
      <c r="B493" s="4"/>
      <c r="F493" s="4"/>
    </row>
    <row r="494" spans="2:6">
      <c r="B494" s="4"/>
      <c r="F494" s="4"/>
    </row>
    <row r="495" spans="2:6">
      <c r="B495" s="4"/>
      <c r="F495" s="4"/>
    </row>
    <row r="496" spans="2:6">
      <c r="B496" s="4"/>
      <c r="F496" s="4"/>
    </row>
    <row r="497" spans="2:6">
      <c r="B497" s="4"/>
      <c r="F497" s="4"/>
    </row>
    <row r="498" spans="2:6">
      <c r="B498" s="4"/>
      <c r="F498" s="4"/>
    </row>
    <row r="499" spans="2:6">
      <c r="B499" s="4"/>
      <c r="F499" s="4"/>
    </row>
    <row r="500" spans="2:6">
      <c r="B500" s="4"/>
      <c r="F500" s="4"/>
    </row>
    <row r="501" spans="2:6">
      <c r="B501" s="4"/>
      <c r="F501" s="4"/>
    </row>
    <row r="502" spans="2:6">
      <c r="B502" s="4"/>
      <c r="F502" s="4"/>
    </row>
    <row r="503" spans="2:6">
      <c r="B503" s="4"/>
      <c r="F503" s="4"/>
    </row>
    <row r="504" spans="2:6">
      <c r="B504" s="4"/>
      <c r="F504" s="4"/>
    </row>
    <row r="505" spans="2:6">
      <c r="B505" s="4"/>
      <c r="F505" s="4"/>
    </row>
    <row r="506" spans="2:6">
      <c r="B506" s="4"/>
      <c r="F506" s="4"/>
    </row>
    <row r="507" spans="2:6">
      <c r="B507" s="4"/>
      <c r="F507" s="4"/>
    </row>
    <row r="508" spans="2:6">
      <c r="B508" s="4"/>
      <c r="F508" s="4"/>
    </row>
    <row r="509" spans="2:6">
      <c r="B509" s="4"/>
      <c r="F509" s="4"/>
    </row>
    <row r="510" spans="2:6">
      <c r="B510" s="4"/>
      <c r="F510" s="4"/>
    </row>
    <row r="511" spans="2:6">
      <c r="B511" s="4"/>
      <c r="F511" s="4"/>
    </row>
    <row r="512" spans="2:6">
      <c r="B512" s="4"/>
      <c r="F512" s="4"/>
    </row>
    <row r="513" spans="2:6">
      <c r="B513" s="4"/>
      <c r="F513" s="4"/>
    </row>
    <row r="514" spans="2:6">
      <c r="B514" s="4"/>
      <c r="F514" s="4"/>
    </row>
    <row r="515" spans="2:6">
      <c r="B515" s="4"/>
      <c r="F515" s="4"/>
    </row>
    <row r="516" spans="2:6">
      <c r="B516" s="4"/>
      <c r="F516" s="4"/>
    </row>
    <row r="517" spans="2:6">
      <c r="B517" s="4"/>
      <c r="F517" s="4"/>
    </row>
    <row r="518" spans="2:6">
      <c r="B518" s="4"/>
      <c r="F518" s="4"/>
    </row>
    <row r="519" spans="2:6">
      <c r="B519" s="4"/>
      <c r="F519" s="4"/>
    </row>
    <row r="520" spans="2:6">
      <c r="B520" s="4"/>
      <c r="F520" s="4"/>
    </row>
    <row r="521" spans="2:6">
      <c r="B521" s="4"/>
      <c r="F521" s="4"/>
    </row>
    <row r="522" spans="2:6">
      <c r="B522" s="4"/>
      <c r="F522" s="4"/>
    </row>
    <row r="523" spans="2:6">
      <c r="B523" s="4"/>
      <c r="F523" s="4"/>
    </row>
    <row r="524" spans="2:6">
      <c r="B524" s="4"/>
      <c r="F524" s="4"/>
    </row>
    <row r="525" spans="2:6">
      <c r="B525" s="4"/>
      <c r="F525" s="4"/>
    </row>
    <row r="526" spans="2:6">
      <c r="B526" s="4"/>
      <c r="F526" s="4"/>
    </row>
    <row r="527" spans="2:6">
      <c r="B527" s="4"/>
      <c r="F527" s="4"/>
    </row>
    <row r="528" spans="2:6">
      <c r="B528" s="4"/>
      <c r="F528" s="4"/>
    </row>
    <row r="529" spans="2:6">
      <c r="B529" s="4"/>
      <c r="F529" s="4"/>
    </row>
    <row r="530" spans="2:6">
      <c r="B530" s="4"/>
      <c r="F530" s="4"/>
    </row>
    <row r="531" spans="2:6">
      <c r="B531" s="4"/>
      <c r="F531" s="4"/>
    </row>
    <row r="532" spans="2:6">
      <c r="B532" s="4"/>
      <c r="F532" s="4"/>
    </row>
    <row r="533" spans="2:6">
      <c r="B533" s="4"/>
      <c r="F533" s="4"/>
    </row>
    <row r="534" spans="2:6">
      <c r="B534" s="4"/>
      <c r="F534" s="4"/>
    </row>
    <row r="535" spans="2:6">
      <c r="B535" s="4"/>
      <c r="F535" s="4"/>
    </row>
    <row r="536" spans="2:6">
      <c r="B536" s="4"/>
      <c r="F536" s="4"/>
    </row>
    <row r="537" spans="2:6">
      <c r="B537" s="4"/>
      <c r="F537" s="4"/>
    </row>
    <row r="538" spans="2:6">
      <c r="B538" s="4"/>
      <c r="F538" s="4"/>
    </row>
    <row r="539" spans="2:6">
      <c r="B539" s="4"/>
      <c r="F539" s="4"/>
    </row>
    <row r="540" spans="2:6">
      <c r="B540" s="4"/>
      <c r="F540" s="4"/>
    </row>
    <row r="541" spans="2:6">
      <c r="B541" s="4"/>
      <c r="F541" s="4"/>
    </row>
    <row r="542" spans="2:6">
      <c r="B542" s="4"/>
      <c r="F542" s="4"/>
    </row>
    <row r="543" spans="2:6">
      <c r="B543" s="4"/>
      <c r="F543" s="4"/>
    </row>
    <row r="544" spans="2:6">
      <c r="B544" s="4"/>
      <c r="F544" s="4"/>
    </row>
    <row r="545" spans="2:6">
      <c r="B545" s="4"/>
      <c r="F545" s="4"/>
    </row>
    <row r="546" spans="2:6">
      <c r="B546" s="4"/>
      <c r="F546" s="4"/>
    </row>
    <row r="547" spans="2:6">
      <c r="B547" s="4"/>
      <c r="F547" s="4"/>
    </row>
    <row r="548" spans="2:6">
      <c r="B548" s="4"/>
      <c r="F548" s="4"/>
    </row>
    <row r="549" spans="2:6">
      <c r="B549" s="4"/>
      <c r="F549" s="4"/>
    </row>
    <row r="550" spans="2:6">
      <c r="B550" s="4"/>
      <c r="F550" s="4"/>
    </row>
    <row r="551" spans="2:6">
      <c r="B551" s="4"/>
      <c r="F551" s="4"/>
    </row>
    <row r="552" spans="2:6">
      <c r="B552" s="4"/>
      <c r="F552" s="4"/>
    </row>
    <row r="553" spans="2:6">
      <c r="B553" s="4"/>
      <c r="F553" s="4"/>
    </row>
    <row r="554" spans="2:6">
      <c r="B554" s="4"/>
      <c r="F554" s="4"/>
    </row>
    <row r="555" spans="2:6">
      <c r="B555" s="4"/>
      <c r="F555" s="4"/>
    </row>
    <row r="556" spans="2:6">
      <c r="B556" s="4"/>
      <c r="F556" s="4"/>
    </row>
    <row r="557" spans="2:6">
      <c r="B557" s="4"/>
      <c r="F557" s="4"/>
    </row>
    <row r="558" spans="2:6">
      <c r="B558" s="4"/>
      <c r="F558" s="4"/>
    </row>
    <row r="559" spans="2:6">
      <c r="B559" s="4"/>
      <c r="F559" s="4"/>
    </row>
    <row r="560" spans="2:6">
      <c r="B560" s="4"/>
      <c r="F560" s="4"/>
    </row>
    <row r="561" spans="2:6">
      <c r="B561" s="4"/>
      <c r="F561" s="4"/>
    </row>
    <row r="562" spans="2:6">
      <c r="B562" s="4"/>
      <c r="F562" s="4"/>
    </row>
    <row r="563" spans="2:6">
      <c r="B563" s="4"/>
      <c r="F563" s="4"/>
    </row>
    <row r="564" spans="2:6">
      <c r="B564" s="4"/>
      <c r="F564" s="4"/>
    </row>
    <row r="565" spans="2:6">
      <c r="B565" s="4"/>
      <c r="F565" s="4"/>
    </row>
    <row r="566" spans="2:6">
      <c r="B566" s="4"/>
      <c r="F566" s="4"/>
    </row>
    <row r="567" spans="2:6">
      <c r="B567" s="4"/>
      <c r="F567" s="4"/>
    </row>
    <row r="568" spans="2:6">
      <c r="B568" s="4"/>
      <c r="F568" s="4"/>
    </row>
    <row r="569" spans="2:6">
      <c r="B569" s="4"/>
      <c r="F569" s="4"/>
    </row>
    <row r="570" spans="2:6">
      <c r="B570" s="4"/>
      <c r="F570" s="4"/>
    </row>
    <row r="571" spans="2:6">
      <c r="B571" s="4"/>
      <c r="F571" s="4"/>
    </row>
    <row r="572" spans="2:6">
      <c r="B572" s="4"/>
      <c r="F572" s="4"/>
    </row>
    <row r="573" spans="2:6">
      <c r="B573" s="4"/>
      <c r="F573" s="4"/>
    </row>
    <row r="574" spans="2:6">
      <c r="B574" s="4"/>
      <c r="F574" s="4"/>
    </row>
    <row r="575" spans="2:6">
      <c r="B575" s="4"/>
      <c r="F575" s="4"/>
    </row>
    <row r="576" spans="2:6">
      <c r="B576" s="4"/>
      <c r="F576" s="4"/>
    </row>
    <row r="577" spans="2:6">
      <c r="B577" s="4"/>
      <c r="F577" s="4"/>
    </row>
    <row r="578" spans="2:6">
      <c r="B578" s="4"/>
      <c r="F578" s="4"/>
    </row>
    <row r="579" spans="2:6">
      <c r="B579" s="4"/>
      <c r="F579" s="4"/>
    </row>
    <row r="580" spans="2:6">
      <c r="B580" s="4"/>
      <c r="F580" s="4"/>
    </row>
    <row r="581" spans="2:6">
      <c r="B581" s="4"/>
      <c r="F581" s="4"/>
    </row>
    <row r="582" spans="2:6">
      <c r="B582" s="4"/>
      <c r="F582" s="4"/>
    </row>
    <row r="583" spans="2:6">
      <c r="B583" s="4"/>
      <c r="F583" s="4"/>
    </row>
    <row r="584" spans="2:6">
      <c r="B584" s="4"/>
      <c r="F584" s="4"/>
    </row>
    <row r="585" spans="2:6">
      <c r="B585" s="4"/>
      <c r="F585" s="4"/>
    </row>
    <row r="586" spans="2:6">
      <c r="B586" s="4"/>
      <c r="F586" s="4"/>
    </row>
    <row r="587" spans="2:6">
      <c r="B587" s="4"/>
      <c r="F587" s="4"/>
    </row>
    <row r="588" spans="2:6">
      <c r="B588" s="4"/>
      <c r="F588" s="4"/>
    </row>
    <row r="589" spans="2:6">
      <c r="B589" s="4"/>
      <c r="F589" s="4"/>
    </row>
    <row r="590" spans="2:6">
      <c r="B590" s="4"/>
      <c r="F590" s="4"/>
    </row>
    <row r="591" spans="2:6">
      <c r="B591" s="4"/>
      <c r="F591" s="4"/>
    </row>
    <row r="592" spans="2:6">
      <c r="B592" s="4"/>
      <c r="F592" s="4"/>
    </row>
    <row r="593" spans="2:6">
      <c r="B593" s="4"/>
      <c r="F593" s="4"/>
    </row>
    <row r="594" spans="2:6">
      <c r="B594" s="4"/>
      <c r="F594" s="4"/>
    </row>
    <row r="595" spans="2:6">
      <c r="B595" s="4"/>
      <c r="F595" s="4"/>
    </row>
    <row r="596" spans="2:6">
      <c r="B596" s="4"/>
      <c r="F596" s="4"/>
    </row>
    <row r="597" spans="2:6">
      <c r="B597" s="4"/>
      <c r="F597" s="4"/>
    </row>
    <row r="598" spans="2:6">
      <c r="B598" s="4"/>
      <c r="F598" s="4"/>
    </row>
    <row r="599" spans="2:6">
      <c r="B599" s="4"/>
      <c r="F599" s="4"/>
    </row>
    <row r="600" spans="2:6">
      <c r="B600" s="4"/>
      <c r="F600" s="4"/>
    </row>
    <row r="601" spans="2:6">
      <c r="B601" s="4"/>
      <c r="F601" s="4"/>
    </row>
    <row r="602" spans="2:6">
      <c r="B602" s="4"/>
      <c r="F602" s="4"/>
    </row>
    <row r="603" spans="2:6">
      <c r="B603" s="4"/>
      <c r="F603" s="4"/>
    </row>
    <row r="604" spans="2:6">
      <c r="B604" s="4"/>
      <c r="F604" s="4"/>
    </row>
    <row r="605" spans="2:6">
      <c r="B605" s="4"/>
      <c r="F605" s="4"/>
    </row>
    <row r="606" spans="2:6">
      <c r="B606" s="4"/>
      <c r="F606" s="4"/>
    </row>
    <row r="607" spans="2:6">
      <c r="B607" s="4"/>
      <c r="F607" s="4"/>
    </row>
    <row r="608" spans="2:6">
      <c r="B608" s="4"/>
      <c r="F608" s="4"/>
    </row>
    <row r="609" spans="2:6">
      <c r="B609" s="4"/>
      <c r="F609" s="4"/>
    </row>
    <row r="610" spans="2:6">
      <c r="B610" s="4"/>
      <c r="F610" s="4"/>
    </row>
    <row r="611" spans="2:6">
      <c r="B611" s="4"/>
      <c r="F611" s="4"/>
    </row>
    <row r="612" spans="2:6">
      <c r="B612" s="4"/>
      <c r="F612" s="4"/>
    </row>
    <row r="613" spans="2:6">
      <c r="B613" s="4"/>
      <c r="F613" s="4"/>
    </row>
    <row r="614" spans="2:6">
      <c r="B614" s="4"/>
      <c r="F614" s="4"/>
    </row>
    <row r="615" spans="2:6">
      <c r="B615" s="4"/>
      <c r="F615" s="4"/>
    </row>
    <row r="616" spans="2:6">
      <c r="B616" s="4"/>
      <c r="F616" s="4"/>
    </row>
    <row r="617" spans="2:6">
      <c r="B617" s="4"/>
      <c r="F617" s="4"/>
    </row>
    <row r="618" spans="2:6">
      <c r="B618" s="4"/>
      <c r="F618" s="4"/>
    </row>
    <row r="619" spans="2:6">
      <c r="B619" s="4"/>
      <c r="F619" s="4"/>
    </row>
    <row r="620" spans="2:6">
      <c r="B620" s="4"/>
      <c r="F620" s="4"/>
    </row>
    <row r="621" spans="2:6">
      <c r="B621" s="4"/>
      <c r="F621" s="4"/>
    </row>
    <row r="622" spans="2:6">
      <c r="B622" s="4"/>
      <c r="F622" s="4"/>
    </row>
    <row r="623" spans="2:6">
      <c r="B623" s="4"/>
      <c r="F623" s="4"/>
    </row>
    <row r="624" spans="2:6">
      <c r="B624" s="4"/>
      <c r="F624" s="4"/>
    </row>
    <row r="625" spans="2:6">
      <c r="B625" s="4"/>
      <c r="F625" s="4"/>
    </row>
    <row r="626" spans="2:6">
      <c r="B626" s="4"/>
      <c r="F626" s="4"/>
    </row>
    <row r="627" spans="2:6">
      <c r="B627" s="4"/>
      <c r="F627" s="4"/>
    </row>
    <row r="628" spans="2:6">
      <c r="B628" s="4"/>
      <c r="F628" s="4"/>
    </row>
    <row r="629" spans="2:6">
      <c r="B629" s="4"/>
      <c r="F629" s="4"/>
    </row>
    <row r="630" spans="2:6">
      <c r="B630" s="4"/>
      <c r="F630" s="4"/>
    </row>
    <row r="631" spans="2:6">
      <c r="B631" s="4"/>
      <c r="F631" s="4"/>
    </row>
    <row r="632" spans="2:6">
      <c r="B632" s="4"/>
      <c r="F632" s="4"/>
    </row>
    <row r="633" spans="2:6">
      <c r="B633" s="4"/>
      <c r="F633" s="4"/>
    </row>
    <row r="634" spans="2:6">
      <c r="B634" s="4"/>
      <c r="F634" s="4"/>
    </row>
    <row r="635" spans="2:6">
      <c r="B635" s="4"/>
      <c r="F635" s="4"/>
    </row>
    <row r="636" spans="2:6">
      <c r="B636" s="4"/>
      <c r="F636" s="4"/>
    </row>
    <row r="637" spans="2:6">
      <c r="B637" s="4"/>
      <c r="F637" s="4"/>
    </row>
    <row r="638" spans="2:6">
      <c r="B638" s="4"/>
      <c r="F638" s="4"/>
    </row>
    <row r="639" spans="2:6">
      <c r="B639" s="4"/>
      <c r="F639" s="4"/>
    </row>
    <row r="640" spans="2:6">
      <c r="B640" s="4"/>
      <c r="F640" s="4"/>
    </row>
    <row r="641" spans="2:6">
      <c r="B641" s="4"/>
      <c r="F641" s="4"/>
    </row>
    <row r="642" spans="2:6">
      <c r="B642" s="4"/>
      <c r="F642" s="4"/>
    </row>
    <row r="643" spans="2:6">
      <c r="B643" s="4"/>
      <c r="F643" s="4"/>
    </row>
    <row r="644" spans="2:6">
      <c r="B644" s="4"/>
      <c r="F644" s="4"/>
    </row>
    <row r="645" spans="2:6">
      <c r="B645" s="4"/>
      <c r="F645" s="4"/>
    </row>
    <row r="646" spans="2:6">
      <c r="B646" s="4"/>
      <c r="F646" s="4"/>
    </row>
    <row r="647" spans="2:6">
      <c r="B647" s="4"/>
      <c r="F647" s="4"/>
    </row>
    <row r="648" spans="2:6">
      <c r="B648" s="4"/>
      <c r="F648" s="4"/>
    </row>
    <row r="649" spans="2:6">
      <c r="B649" s="4"/>
      <c r="F649" s="4"/>
    </row>
    <row r="650" spans="2:6">
      <c r="B650" s="4"/>
      <c r="F650" s="4"/>
    </row>
    <row r="651" spans="2:6">
      <c r="B651" s="4"/>
      <c r="F651" s="4"/>
    </row>
    <row r="652" spans="2:6">
      <c r="B652" s="4"/>
      <c r="F652" s="4"/>
    </row>
    <row r="653" spans="2:6">
      <c r="B653" s="4"/>
      <c r="F653" s="4"/>
    </row>
    <row r="654" spans="2:6">
      <c r="B654" s="4"/>
      <c r="F654" s="4"/>
    </row>
    <row r="655" spans="2:6">
      <c r="B655" s="4"/>
      <c r="F655" s="4"/>
    </row>
    <row r="656" spans="2:6">
      <c r="B656" s="4"/>
      <c r="F656" s="4"/>
    </row>
    <row r="657" spans="2:6">
      <c r="B657" s="4"/>
      <c r="F657" s="4"/>
    </row>
    <row r="658" spans="2:6">
      <c r="B658" s="4"/>
      <c r="F658" s="4"/>
    </row>
    <row r="659" spans="2:6">
      <c r="B659" s="4"/>
      <c r="F659" s="4"/>
    </row>
    <row r="660" spans="2:6">
      <c r="B660" s="4"/>
      <c r="F660" s="4"/>
    </row>
    <row r="661" spans="2:6">
      <c r="B661" s="4"/>
      <c r="F661" s="4"/>
    </row>
    <row r="662" spans="2:6">
      <c r="B662" s="4"/>
      <c r="F662" s="4"/>
    </row>
    <row r="663" spans="2:6">
      <c r="B663" s="4"/>
      <c r="F663" s="4"/>
    </row>
    <row r="664" spans="2:6">
      <c r="B664" s="4"/>
      <c r="F664" s="4"/>
    </row>
    <row r="665" spans="2:6">
      <c r="B665" s="4"/>
      <c r="F665" s="4"/>
    </row>
    <row r="666" spans="2:6">
      <c r="B666" s="4"/>
      <c r="F666" s="4"/>
    </row>
    <row r="667" spans="2:6">
      <c r="B667" s="4"/>
      <c r="F667" s="4"/>
    </row>
    <row r="668" spans="2:6">
      <c r="B668" s="4"/>
      <c r="F668" s="4"/>
    </row>
    <row r="669" spans="2:6">
      <c r="B669" s="4"/>
      <c r="F669" s="4"/>
    </row>
    <row r="670" spans="2:6">
      <c r="B670" s="4"/>
      <c r="F670" s="4"/>
    </row>
    <row r="671" spans="2:6">
      <c r="B671" s="4"/>
      <c r="F671" s="4"/>
    </row>
    <row r="672" spans="2:6">
      <c r="B672" s="4"/>
      <c r="F672" s="4"/>
    </row>
    <row r="673" spans="2:6">
      <c r="B673" s="4"/>
      <c r="F673" s="4"/>
    </row>
    <row r="674" spans="2:6">
      <c r="B674" s="4"/>
      <c r="F674" s="4"/>
    </row>
    <row r="675" spans="2:6">
      <c r="B675" s="4"/>
      <c r="F675" s="4"/>
    </row>
    <row r="676" spans="2:6">
      <c r="B676" s="4"/>
      <c r="F676" s="4"/>
    </row>
    <row r="677" spans="2:6">
      <c r="B677" s="4"/>
      <c r="F677" s="4"/>
    </row>
    <row r="678" spans="2:6">
      <c r="B678" s="4"/>
      <c r="F678" s="4"/>
    </row>
    <row r="679" spans="2:6">
      <c r="B679" s="4"/>
      <c r="F679" s="4"/>
    </row>
    <row r="680" spans="2:6">
      <c r="B680" s="4"/>
      <c r="F680" s="4"/>
    </row>
    <row r="681" spans="2:6">
      <c r="B681" s="4"/>
      <c r="F681" s="4"/>
    </row>
    <row r="682" spans="2:6">
      <c r="B682" s="4"/>
      <c r="F682" s="4"/>
    </row>
    <row r="683" spans="2:6">
      <c r="B683" s="4"/>
      <c r="F683" s="4"/>
    </row>
    <row r="684" spans="2:6">
      <c r="B684" s="4"/>
      <c r="F684" s="4"/>
    </row>
    <row r="685" spans="2:6">
      <c r="B685" s="4"/>
      <c r="F685" s="4"/>
    </row>
    <row r="686" spans="2:6">
      <c r="B686" s="4"/>
      <c r="F686" s="4"/>
    </row>
    <row r="687" spans="2:6">
      <c r="B687" s="4"/>
      <c r="F687" s="4"/>
    </row>
    <row r="688" spans="2:6">
      <c r="B688" s="4"/>
      <c r="F688" s="4"/>
    </row>
    <row r="689" spans="2:6">
      <c r="B689" s="4"/>
      <c r="F689" s="4"/>
    </row>
    <row r="690" spans="2:6">
      <c r="B690" s="4"/>
      <c r="F690" s="4"/>
    </row>
    <row r="691" spans="2:6">
      <c r="B691" s="4"/>
      <c r="F691" s="4"/>
    </row>
    <row r="692" spans="2:6">
      <c r="B692" s="4"/>
      <c r="F692" s="4"/>
    </row>
    <row r="693" spans="2:6">
      <c r="B693" s="4"/>
      <c r="F693" s="4"/>
    </row>
    <row r="694" spans="2:6">
      <c r="B694" s="4"/>
      <c r="F694" s="4"/>
    </row>
    <row r="695" spans="2:6">
      <c r="B695" s="4"/>
      <c r="F695" s="4"/>
    </row>
    <row r="696" spans="2:6">
      <c r="B696" s="4"/>
      <c r="F696" s="4"/>
    </row>
    <row r="697" spans="2:6">
      <c r="B697" s="4"/>
      <c r="F697" s="4"/>
    </row>
    <row r="698" spans="2:6">
      <c r="B698" s="4"/>
      <c r="F698" s="4"/>
    </row>
    <row r="699" spans="2:6">
      <c r="B699" s="4"/>
      <c r="F699" s="4"/>
    </row>
    <row r="700" spans="2:6">
      <c r="B700" s="4"/>
      <c r="F700" s="4"/>
    </row>
    <row r="701" spans="2:6">
      <c r="B701" s="4"/>
      <c r="F701" s="4"/>
    </row>
    <row r="702" spans="2:6">
      <c r="B702" s="4"/>
      <c r="F702" s="4"/>
    </row>
    <row r="703" spans="2:6">
      <c r="B703" s="4"/>
      <c r="F703" s="4"/>
    </row>
    <row r="704" spans="2:6">
      <c r="B704" s="4"/>
      <c r="F704" s="4"/>
    </row>
    <row r="705" spans="2:6">
      <c r="B705" s="4"/>
      <c r="F705" s="4"/>
    </row>
    <row r="706" spans="2:6">
      <c r="B706" s="4"/>
      <c r="F706" s="4"/>
    </row>
    <row r="707" spans="2:6">
      <c r="B707" s="4"/>
      <c r="F707" s="4"/>
    </row>
    <row r="708" spans="2:6">
      <c r="B708" s="4"/>
      <c r="F708" s="4"/>
    </row>
    <row r="709" spans="2:6">
      <c r="B709" s="4"/>
      <c r="F709" s="4"/>
    </row>
    <row r="710" spans="2:6">
      <c r="B710" s="4"/>
      <c r="F710" s="4"/>
    </row>
    <row r="711" spans="2:6">
      <c r="B711" s="4"/>
      <c r="F711" s="4"/>
    </row>
    <row r="712" spans="2:6">
      <c r="B712" s="4"/>
      <c r="F712" s="4"/>
    </row>
    <row r="713" spans="2:6">
      <c r="B713" s="4"/>
      <c r="F713" s="4"/>
    </row>
    <row r="714" spans="2:6">
      <c r="B714" s="4"/>
      <c r="F714" s="4"/>
    </row>
    <row r="715" spans="2:6">
      <c r="B715" s="4"/>
      <c r="F715" s="4"/>
    </row>
    <row r="716" spans="2:6">
      <c r="B716" s="4"/>
      <c r="F716" s="4"/>
    </row>
    <row r="717" spans="2:6">
      <c r="B717" s="4"/>
      <c r="F717" s="4"/>
    </row>
    <row r="718" spans="2:6">
      <c r="B718" s="4"/>
      <c r="F718" s="4"/>
    </row>
    <row r="719" spans="2:6">
      <c r="B719" s="4"/>
      <c r="F719" s="4"/>
    </row>
    <row r="720" spans="2:6">
      <c r="B720" s="4"/>
      <c r="F720" s="4"/>
    </row>
    <row r="721" spans="2:6">
      <c r="B721" s="4"/>
      <c r="F721" s="4"/>
    </row>
    <row r="722" spans="2:6">
      <c r="B722" s="4"/>
      <c r="F722" s="4"/>
    </row>
    <row r="723" spans="2:6">
      <c r="B723" s="4"/>
      <c r="F723" s="4"/>
    </row>
    <row r="724" spans="2:6">
      <c r="B724" s="4"/>
      <c r="F724" s="4"/>
    </row>
    <row r="725" spans="2:6">
      <c r="B725" s="4"/>
      <c r="F725" s="4"/>
    </row>
    <row r="726" spans="2:6">
      <c r="B726" s="4"/>
      <c r="F726" s="4"/>
    </row>
    <row r="727" spans="2:6">
      <c r="B727" s="4"/>
      <c r="F727" s="4"/>
    </row>
    <row r="728" spans="2:6">
      <c r="B728" s="4"/>
      <c r="F728" s="4"/>
    </row>
    <row r="729" spans="2:6">
      <c r="B729" s="4"/>
      <c r="F729" s="4"/>
    </row>
    <row r="730" spans="2:6">
      <c r="B730" s="4"/>
      <c r="F730" s="4"/>
    </row>
    <row r="731" spans="2:6">
      <c r="B731" s="4"/>
      <c r="F731" s="4"/>
    </row>
    <row r="732" spans="2:6">
      <c r="B732" s="4"/>
      <c r="F732" s="4"/>
    </row>
    <row r="733" spans="2:6">
      <c r="B733" s="4"/>
      <c r="F733" s="4"/>
    </row>
    <row r="734" spans="2:6">
      <c r="B734" s="4"/>
      <c r="F734" s="4"/>
    </row>
    <row r="735" spans="2:6">
      <c r="B735" s="4"/>
      <c r="F735" s="4"/>
    </row>
    <row r="736" spans="2:6">
      <c r="B736" s="4"/>
      <c r="F736" s="4"/>
    </row>
    <row r="737" spans="2:6">
      <c r="B737" s="4"/>
      <c r="F737" s="4"/>
    </row>
    <row r="738" spans="2:6">
      <c r="B738" s="4"/>
      <c r="F738" s="4"/>
    </row>
    <row r="739" spans="2:6">
      <c r="B739" s="4"/>
      <c r="F739" s="4"/>
    </row>
    <row r="740" spans="2:6">
      <c r="B740" s="4"/>
      <c r="F740" s="4"/>
    </row>
    <row r="741" spans="2:6">
      <c r="B741" s="4"/>
      <c r="F741" s="4"/>
    </row>
    <row r="742" spans="2:6">
      <c r="B742" s="4"/>
      <c r="F742" s="4"/>
    </row>
    <row r="743" spans="2:6">
      <c r="B743" s="4"/>
      <c r="F743" s="4"/>
    </row>
    <row r="744" spans="2:6">
      <c r="B744" s="4"/>
      <c r="F744" s="4"/>
    </row>
    <row r="745" spans="2:6">
      <c r="B745" s="4"/>
      <c r="F745" s="4"/>
    </row>
    <row r="746" spans="2:6">
      <c r="B746" s="4"/>
      <c r="F746" s="4"/>
    </row>
    <row r="747" spans="2:6">
      <c r="B747" s="4"/>
      <c r="F747" s="4"/>
    </row>
    <row r="748" spans="2:6">
      <c r="B748" s="4"/>
      <c r="F748" s="4"/>
    </row>
    <row r="749" spans="2:6">
      <c r="B749" s="4"/>
      <c r="F749" s="4"/>
    </row>
    <row r="750" spans="2:6">
      <c r="B750" s="4"/>
      <c r="F750" s="4"/>
    </row>
    <row r="751" spans="2:6">
      <c r="B751" s="4"/>
      <c r="F751" s="4"/>
    </row>
    <row r="752" spans="2:6">
      <c r="B752" s="4"/>
      <c r="F752" s="4"/>
    </row>
    <row r="753" spans="2:6">
      <c r="B753" s="4"/>
      <c r="F753" s="4"/>
    </row>
    <row r="754" spans="2:6">
      <c r="B754" s="4"/>
      <c r="F754" s="4"/>
    </row>
    <row r="755" spans="2:6">
      <c r="B755" s="4"/>
      <c r="F755" s="4"/>
    </row>
    <row r="756" spans="2:6">
      <c r="B756" s="4"/>
      <c r="F756" s="4"/>
    </row>
    <row r="757" spans="2:6">
      <c r="B757" s="4"/>
      <c r="F757" s="4"/>
    </row>
    <row r="758" spans="2:6">
      <c r="B758" s="4"/>
      <c r="F758" s="4"/>
    </row>
    <row r="759" spans="2:6">
      <c r="B759" s="4"/>
      <c r="F759" s="4"/>
    </row>
    <row r="760" spans="2:6">
      <c r="B760" s="4"/>
      <c r="F760" s="4"/>
    </row>
    <row r="761" spans="2:6">
      <c r="B761" s="4"/>
      <c r="F761" s="4"/>
    </row>
    <row r="762" spans="2:6">
      <c r="B762" s="4"/>
      <c r="F762" s="4"/>
    </row>
    <row r="763" spans="2:6">
      <c r="B763" s="4"/>
      <c r="F763" s="4"/>
    </row>
    <row r="764" spans="2:6">
      <c r="B764" s="4"/>
      <c r="F764" s="4"/>
    </row>
    <row r="765" spans="2:6">
      <c r="B765" s="4"/>
      <c r="F765" s="4"/>
    </row>
    <row r="766" spans="2:6">
      <c r="B766" s="4"/>
      <c r="F766" s="4"/>
    </row>
    <row r="767" spans="2:6">
      <c r="B767" s="4"/>
      <c r="F767" s="4"/>
    </row>
    <row r="768" spans="2:6">
      <c r="B768" s="4"/>
      <c r="F768" s="4"/>
    </row>
    <row r="769" spans="2:6">
      <c r="B769" s="4"/>
      <c r="F769" s="4"/>
    </row>
    <row r="770" spans="2:6">
      <c r="B770" s="4"/>
      <c r="F770" s="4"/>
    </row>
    <row r="771" spans="2:6">
      <c r="B771" s="4"/>
      <c r="F771" s="4"/>
    </row>
    <row r="772" spans="2:6">
      <c r="B772" s="4"/>
      <c r="F772" s="4"/>
    </row>
    <row r="773" spans="2:6">
      <c r="B773" s="4"/>
      <c r="F773" s="4"/>
    </row>
    <row r="774" spans="2:6">
      <c r="B774" s="4"/>
      <c r="F774" s="4"/>
    </row>
    <row r="775" spans="2:6">
      <c r="B775" s="4"/>
      <c r="F775" s="4"/>
    </row>
    <row r="776" spans="2:6">
      <c r="B776" s="4"/>
      <c r="F776" s="4"/>
    </row>
    <row r="777" spans="2:6">
      <c r="B777" s="4"/>
      <c r="F777" s="4"/>
    </row>
    <row r="778" spans="2:6">
      <c r="B778" s="4"/>
      <c r="F778" s="4"/>
    </row>
    <row r="779" spans="2:6">
      <c r="B779" s="4"/>
      <c r="F779" s="4"/>
    </row>
    <row r="780" spans="2:6">
      <c r="B780" s="4"/>
      <c r="F780" s="4"/>
    </row>
    <row r="781" spans="2:6">
      <c r="B781" s="4"/>
      <c r="F781" s="4"/>
    </row>
    <row r="782" spans="2:6">
      <c r="B782" s="4"/>
      <c r="F782" s="4"/>
    </row>
    <row r="783" spans="2:6">
      <c r="B783" s="4"/>
      <c r="F783" s="4"/>
    </row>
    <row r="784" spans="2:6">
      <c r="B784" s="4"/>
      <c r="F784" s="4"/>
    </row>
    <row r="785" spans="2:6">
      <c r="B785" s="4"/>
      <c r="F785" s="4"/>
    </row>
    <row r="786" spans="2:6">
      <c r="B786" s="4"/>
      <c r="F786" s="4"/>
    </row>
    <row r="787" spans="2:6">
      <c r="B787" s="4"/>
      <c r="F787" s="4"/>
    </row>
    <row r="788" spans="2:6">
      <c r="B788" s="4"/>
      <c r="F788" s="4"/>
    </row>
    <row r="789" spans="2:6">
      <c r="B789" s="4"/>
      <c r="F789" s="4"/>
    </row>
    <row r="790" spans="2:6">
      <c r="B790" s="4"/>
      <c r="F790" s="4"/>
    </row>
    <row r="791" spans="2:6">
      <c r="B791" s="4"/>
      <c r="F791" s="4"/>
    </row>
    <row r="792" spans="2:6">
      <c r="B792" s="4"/>
      <c r="F792" s="4"/>
    </row>
    <row r="793" spans="2:6">
      <c r="B793" s="4"/>
      <c r="F793" s="4"/>
    </row>
    <row r="794" spans="2:6">
      <c r="B794" s="4"/>
      <c r="F794" s="4"/>
    </row>
    <row r="795" spans="2:6">
      <c r="B795" s="4"/>
      <c r="F795" s="4"/>
    </row>
    <row r="796" spans="2:6">
      <c r="B796" s="4"/>
      <c r="F796" s="4"/>
    </row>
    <row r="797" spans="2:6">
      <c r="B797" s="4"/>
      <c r="F797" s="4"/>
    </row>
    <row r="798" spans="2:6">
      <c r="B798" s="4"/>
      <c r="F798" s="4"/>
    </row>
    <row r="799" spans="2:6">
      <c r="B799" s="4"/>
      <c r="F799" s="4"/>
    </row>
    <row r="800" spans="2:6">
      <c r="B800" s="4"/>
      <c r="F800" s="4"/>
    </row>
    <row r="801" spans="2:6">
      <c r="B801" s="4"/>
      <c r="F801" s="4"/>
    </row>
    <row r="802" spans="2:6">
      <c r="B802" s="4"/>
      <c r="F802" s="4"/>
    </row>
    <row r="803" spans="2:6">
      <c r="B803" s="4"/>
      <c r="F803" s="4"/>
    </row>
    <row r="804" spans="2:6">
      <c r="B804" s="4"/>
      <c r="F804" s="4"/>
    </row>
    <row r="805" spans="2:6">
      <c r="B805" s="4"/>
      <c r="F805" s="4"/>
    </row>
    <row r="806" spans="2:6">
      <c r="B806" s="4"/>
      <c r="F806" s="4"/>
    </row>
    <row r="807" spans="2:6">
      <c r="B807" s="4"/>
      <c r="F807" s="4"/>
    </row>
    <row r="808" spans="2:6">
      <c r="B808" s="4"/>
      <c r="F808" s="4"/>
    </row>
    <row r="809" spans="2:6">
      <c r="B809" s="4"/>
      <c r="F809" s="4"/>
    </row>
    <row r="810" spans="2:6">
      <c r="B810" s="4"/>
      <c r="F810" s="4"/>
    </row>
    <row r="811" spans="2:6">
      <c r="B811" s="4"/>
      <c r="F811" s="4"/>
    </row>
    <row r="812" spans="2:6">
      <c r="B812" s="4"/>
      <c r="F812" s="4"/>
    </row>
    <row r="813" spans="2:6">
      <c r="B813" s="4"/>
      <c r="F813" s="4"/>
    </row>
    <row r="814" spans="2:6">
      <c r="B814" s="4"/>
      <c r="F814" s="4"/>
    </row>
    <row r="815" spans="2:6">
      <c r="B815" s="4"/>
      <c r="F815" s="4"/>
    </row>
    <row r="816" spans="2:6">
      <c r="B816" s="4"/>
      <c r="F816" s="4"/>
    </row>
    <row r="817" spans="2:6">
      <c r="B817" s="4"/>
      <c r="F817" s="4"/>
    </row>
    <row r="818" spans="2:6">
      <c r="B818" s="4"/>
      <c r="F818" s="4"/>
    </row>
    <row r="819" spans="2:6">
      <c r="B819" s="4"/>
      <c r="F819" s="4"/>
    </row>
    <row r="820" spans="2:6">
      <c r="B820" s="4"/>
      <c r="F820" s="4"/>
    </row>
    <row r="821" spans="2:6">
      <c r="B821" s="4"/>
      <c r="F821" s="4"/>
    </row>
    <row r="822" spans="2:6">
      <c r="B822" s="4"/>
      <c r="F822" s="4"/>
    </row>
    <row r="823" spans="2:6">
      <c r="B823" s="4"/>
      <c r="F823" s="4"/>
    </row>
    <row r="824" spans="2:6">
      <c r="B824" s="4"/>
      <c r="F824" s="4"/>
    </row>
    <row r="825" spans="2:6">
      <c r="B825" s="4"/>
      <c r="F825" s="4"/>
    </row>
    <row r="826" spans="2:6">
      <c r="B826" s="4"/>
      <c r="F826" s="4"/>
    </row>
    <row r="827" spans="2:6">
      <c r="B827" s="4"/>
      <c r="F827" s="4"/>
    </row>
    <row r="828" spans="2:6">
      <c r="B828" s="4"/>
      <c r="F828" s="4"/>
    </row>
    <row r="829" spans="2:6">
      <c r="B829" s="4"/>
      <c r="F829" s="4"/>
    </row>
    <row r="830" spans="2:6">
      <c r="B830" s="4"/>
      <c r="F830" s="4"/>
    </row>
    <row r="831" spans="2:6">
      <c r="B831" s="4"/>
      <c r="F831" s="4"/>
    </row>
    <row r="832" spans="2:6">
      <c r="B832" s="4"/>
      <c r="F832" s="4"/>
    </row>
    <row r="833" spans="2:6">
      <c r="B833" s="4"/>
      <c r="F833" s="4"/>
    </row>
    <row r="834" spans="2:6">
      <c r="B834" s="4"/>
      <c r="F834" s="4"/>
    </row>
    <row r="835" spans="2:6">
      <c r="B835" s="4"/>
      <c r="F835" s="4"/>
    </row>
    <row r="836" spans="2:6">
      <c r="B836" s="4"/>
      <c r="F836" s="4"/>
    </row>
    <row r="837" spans="2:6">
      <c r="B837" s="4"/>
      <c r="F837" s="4"/>
    </row>
    <row r="838" spans="2:6">
      <c r="B838" s="4"/>
      <c r="F838" s="4"/>
    </row>
    <row r="839" spans="2:6">
      <c r="B839" s="4"/>
      <c r="F839" s="4"/>
    </row>
    <row r="840" spans="2:6">
      <c r="B840" s="4"/>
      <c r="F840" s="4"/>
    </row>
    <row r="841" spans="2:6">
      <c r="B841" s="4"/>
      <c r="F841" s="4"/>
    </row>
    <row r="842" spans="2:6">
      <c r="B842" s="4"/>
      <c r="F842" s="4"/>
    </row>
    <row r="843" spans="2:6">
      <c r="B843" s="4"/>
      <c r="F843" s="4"/>
    </row>
    <row r="844" spans="2:6">
      <c r="B844" s="4"/>
      <c r="F844" s="4"/>
    </row>
    <row r="845" spans="2:6">
      <c r="B845" s="4"/>
      <c r="F845" s="4"/>
    </row>
    <row r="846" spans="2:6">
      <c r="B846" s="4"/>
      <c r="F846" s="4"/>
    </row>
    <row r="847" spans="2:6">
      <c r="B847" s="4"/>
      <c r="F847" s="4"/>
    </row>
    <row r="848" spans="2:6">
      <c r="B848" s="4"/>
      <c r="F848" s="4"/>
    </row>
    <row r="849" spans="2:6">
      <c r="B849" s="4"/>
      <c r="F849" s="4"/>
    </row>
    <row r="850" spans="2:6">
      <c r="B850" s="4"/>
      <c r="F850" s="4"/>
    </row>
    <row r="851" spans="2:6">
      <c r="B851" s="4"/>
      <c r="F851" s="4"/>
    </row>
    <row r="852" spans="2:6">
      <c r="B852" s="4"/>
      <c r="F852" s="4"/>
    </row>
    <row r="853" spans="2:6">
      <c r="B853" s="4"/>
      <c r="F853" s="4"/>
    </row>
    <row r="854" spans="2:6">
      <c r="B854" s="4"/>
      <c r="F854" s="4"/>
    </row>
    <row r="855" spans="2:6">
      <c r="B855" s="4"/>
      <c r="F855" s="4"/>
    </row>
    <row r="856" spans="2:6">
      <c r="B856" s="4"/>
      <c r="F856" s="4"/>
    </row>
    <row r="857" spans="2:6">
      <c r="B857" s="4"/>
      <c r="F857" s="4"/>
    </row>
    <row r="858" spans="2:6">
      <c r="B858" s="4"/>
      <c r="F858" s="4"/>
    </row>
    <row r="859" spans="2:6">
      <c r="B859" s="4"/>
      <c r="F859" s="4"/>
    </row>
    <row r="860" spans="2:6">
      <c r="B860" s="4"/>
      <c r="F860" s="4"/>
    </row>
    <row r="861" spans="2:6">
      <c r="B861" s="4"/>
      <c r="F861" s="4"/>
    </row>
    <row r="862" spans="2:6">
      <c r="B862" s="4"/>
      <c r="F862" s="4"/>
    </row>
    <row r="863" spans="2:6">
      <c r="B863" s="4"/>
      <c r="F863" s="4"/>
    </row>
    <row r="864" spans="2:6">
      <c r="B864" s="4"/>
      <c r="F864" s="4"/>
    </row>
    <row r="865" spans="2:6">
      <c r="B865" s="4"/>
      <c r="F865" s="4"/>
    </row>
    <row r="866" spans="2:6">
      <c r="B866" s="4"/>
      <c r="F866" s="4"/>
    </row>
    <row r="867" spans="2:6">
      <c r="B867" s="4"/>
      <c r="F867" s="4"/>
    </row>
    <row r="868" spans="2:6">
      <c r="B868" s="4"/>
      <c r="F868" s="4"/>
    </row>
    <row r="869" spans="2:6">
      <c r="B869" s="4"/>
      <c r="F869" s="4"/>
    </row>
    <row r="870" spans="2:6">
      <c r="B870" s="4"/>
      <c r="F870" s="4"/>
    </row>
    <row r="871" spans="2:6">
      <c r="B871" s="4"/>
      <c r="F871" s="4"/>
    </row>
    <row r="872" spans="2:6">
      <c r="B872" s="4"/>
      <c r="F872" s="4"/>
    </row>
    <row r="873" spans="2:6">
      <c r="B873" s="4"/>
      <c r="F873" s="4"/>
    </row>
    <row r="874" spans="2:6">
      <c r="B874" s="4"/>
      <c r="F874" s="4"/>
    </row>
    <row r="875" spans="2:6">
      <c r="B875" s="4"/>
      <c r="F875" s="4"/>
    </row>
    <row r="876" spans="2:6">
      <c r="B876" s="4"/>
      <c r="F876" s="4"/>
    </row>
    <row r="877" spans="2:6">
      <c r="B877" s="4"/>
      <c r="F877" s="4"/>
    </row>
    <row r="878" spans="2:6">
      <c r="B878" s="4"/>
      <c r="F878" s="4"/>
    </row>
    <row r="879" spans="2:6">
      <c r="B879" s="4"/>
      <c r="F879" s="4"/>
    </row>
    <row r="880" spans="2:6">
      <c r="B880" s="4"/>
      <c r="F880" s="4"/>
    </row>
    <row r="881" spans="2:6">
      <c r="B881" s="4"/>
      <c r="F881" s="4"/>
    </row>
    <row r="882" spans="2:6">
      <c r="B882" s="4"/>
      <c r="F882" s="4"/>
    </row>
    <row r="883" spans="2:6">
      <c r="B883" s="4"/>
      <c r="F883" s="4"/>
    </row>
    <row r="884" spans="2:6">
      <c r="B884" s="4"/>
      <c r="F884" s="4"/>
    </row>
    <row r="885" spans="2:6">
      <c r="B885" s="4"/>
      <c r="F885" s="4"/>
    </row>
    <row r="886" spans="2:6">
      <c r="B886" s="4"/>
      <c r="F886" s="4"/>
    </row>
    <row r="887" spans="2:6">
      <c r="B887" s="4"/>
      <c r="F887" s="4"/>
    </row>
    <row r="888" spans="2:6">
      <c r="B888" s="4"/>
      <c r="F888" s="4"/>
    </row>
    <row r="889" spans="2:6">
      <c r="B889" s="4"/>
      <c r="F889" s="4"/>
    </row>
    <row r="890" spans="2:6">
      <c r="B890" s="4"/>
      <c r="F890" s="4"/>
    </row>
    <row r="891" spans="2:6">
      <c r="B891" s="4"/>
      <c r="F891" s="4"/>
    </row>
    <row r="892" spans="2:6">
      <c r="B892" s="4"/>
      <c r="F892" s="4"/>
    </row>
    <row r="893" spans="2:6">
      <c r="B893" s="4"/>
      <c r="F893" s="4"/>
    </row>
    <row r="894" spans="2:6">
      <c r="B894" s="4"/>
      <c r="F894" s="4"/>
    </row>
    <row r="895" spans="2:6">
      <c r="B895" s="4"/>
      <c r="F895" s="4"/>
    </row>
    <row r="896" spans="2:6">
      <c r="B896" s="4"/>
      <c r="F896" s="4"/>
    </row>
    <row r="897" spans="2:6">
      <c r="B897" s="4"/>
      <c r="F897" s="4"/>
    </row>
    <row r="898" spans="2:6">
      <c r="B898" s="4"/>
      <c r="F898" s="4"/>
    </row>
    <row r="899" spans="2:6">
      <c r="B899" s="4"/>
      <c r="F899" s="4"/>
    </row>
    <row r="900" spans="2:6">
      <c r="B900" s="4"/>
      <c r="F900" s="4"/>
    </row>
    <row r="901" spans="2:6">
      <c r="B901" s="4"/>
      <c r="F901" s="4"/>
    </row>
    <row r="902" spans="2:6">
      <c r="B902" s="4"/>
      <c r="F902" s="4"/>
    </row>
    <row r="903" spans="2:6">
      <c r="B903" s="4"/>
      <c r="F903" s="4"/>
    </row>
    <row r="904" spans="2:6">
      <c r="B904" s="4"/>
      <c r="F904" s="4"/>
    </row>
    <row r="905" spans="2:6">
      <c r="B905" s="4"/>
      <c r="F905" s="4"/>
    </row>
    <row r="906" spans="2:6">
      <c r="B906" s="4"/>
      <c r="F906" s="4"/>
    </row>
    <row r="907" spans="2:6">
      <c r="B907" s="4"/>
      <c r="F907" s="4"/>
    </row>
    <row r="908" spans="2:6">
      <c r="B908" s="4"/>
      <c r="F908" s="4"/>
    </row>
    <row r="909" spans="2:6">
      <c r="B909" s="4"/>
      <c r="F909" s="4"/>
    </row>
    <row r="910" spans="2:6">
      <c r="B910" s="4"/>
      <c r="F910" s="4"/>
    </row>
    <row r="911" spans="2:6">
      <c r="B911" s="4"/>
      <c r="F911" s="4"/>
    </row>
    <row r="912" spans="2:6">
      <c r="B912" s="4"/>
      <c r="F912" s="4"/>
    </row>
    <row r="913" spans="2:6">
      <c r="B913" s="4"/>
      <c r="F913" s="4"/>
    </row>
    <row r="914" spans="2:6">
      <c r="B914" s="4"/>
      <c r="F914" s="4"/>
    </row>
    <row r="915" spans="2:6">
      <c r="B915" s="4"/>
      <c r="F915" s="4"/>
    </row>
    <row r="916" spans="2:6">
      <c r="B916" s="4"/>
      <c r="F916" s="4"/>
    </row>
    <row r="917" spans="2:6">
      <c r="B917" s="4"/>
      <c r="F917" s="4"/>
    </row>
    <row r="918" spans="2:6">
      <c r="B918" s="4"/>
      <c r="F918" s="4"/>
    </row>
    <row r="919" spans="2:6">
      <c r="B919" s="4"/>
      <c r="F919" s="4"/>
    </row>
    <row r="920" spans="2:6">
      <c r="B920" s="4"/>
      <c r="F920" s="4"/>
    </row>
    <row r="921" spans="2:6">
      <c r="B921" s="4"/>
      <c r="F921" s="4"/>
    </row>
    <row r="922" spans="2:6">
      <c r="B922" s="4"/>
      <c r="F922" s="4"/>
    </row>
    <row r="923" spans="2:6">
      <c r="B923" s="4"/>
      <c r="F923" s="4"/>
    </row>
    <row r="924" spans="2:6">
      <c r="B924" s="4"/>
      <c r="F924" s="4"/>
    </row>
    <row r="925" spans="2:6">
      <c r="B925" s="4"/>
      <c r="F925" s="4"/>
    </row>
    <row r="926" spans="2:6">
      <c r="B926" s="4"/>
      <c r="F926" s="4"/>
    </row>
    <row r="927" spans="2:6">
      <c r="B927" s="4"/>
      <c r="F927" s="4"/>
    </row>
    <row r="928" spans="2:6">
      <c r="B928" s="4"/>
      <c r="F928" s="4"/>
    </row>
    <row r="929" spans="2:6">
      <c r="B929" s="4"/>
      <c r="F929" s="4"/>
    </row>
    <row r="930" spans="2:6">
      <c r="B930" s="4"/>
      <c r="F930" s="4"/>
    </row>
    <row r="931" spans="2:6">
      <c r="B931" s="4"/>
      <c r="F931" s="4"/>
    </row>
    <row r="932" spans="2:6">
      <c r="B932" s="4"/>
      <c r="F932" s="4"/>
    </row>
    <row r="933" spans="2:6">
      <c r="B933" s="4"/>
      <c r="F933" s="4"/>
    </row>
    <row r="934" spans="2:6">
      <c r="B934" s="4"/>
      <c r="F934" s="4"/>
    </row>
    <row r="935" spans="2:6">
      <c r="B935" s="4"/>
      <c r="F935" s="4"/>
    </row>
    <row r="936" spans="2:6">
      <c r="B936" s="4"/>
      <c r="F936" s="4"/>
    </row>
    <row r="937" spans="2:6">
      <c r="B937" s="4"/>
      <c r="F937" s="4"/>
    </row>
    <row r="938" spans="2:6">
      <c r="B938" s="4"/>
      <c r="F938" s="4"/>
    </row>
    <row r="939" spans="2:6">
      <c r="B939" s="4"/>
      <c r="F939" s="4"/>
    </row>
    <row r="940" spans="2:6">
      <c r="B940" s="4"/>
      <c r="F940" s="4"/>
    </row>
    <row r="941" spans="2:6">
      <c r="B941" s="4"/>
      <c r="F941" s="4"/>
    </row>
    <row r="942" spans="2:6">
      <c r="B942" s="4"/>
      <c r="F942" s="4"/>
    </row>
    <row r="943" spans="2:6">
      <c r="B943" s="4"/>
      <c r="F943" s="4"/>
    </row>
    <row r="944" spans="2:6">
      <c r="B944" s="4"/>
      <c r="F944" s="4"/>
    </row>
    <row r="945" spans="2:6">
      <c r="B945" s="4"/>
      <c r="F945" s="4"/>
    </row>
    <row r="946" spans="2:6">
      <c r="B946" s="4"/>
      <c r="F946" s="4"/>
    </row>
    <row r="947" spans="2:6">
      <c r="B947" s="4"/>
      <c r="F947" s="4"/>
    </row>
    <row r="948" spans="2:6">
      <c r="B948" s="4"/>
      <c r="F948" s="4"/>
    </row>
    <row r="949" spans="2:6">
      <c r="B949" s="4"/>
      <c r="F949" s="4"/>
    </row>
    <row r="950" spans="2:6">
      <c r="B950" s="4"/>
      <c r="F950" s="4"/>
    </row>
    <row r="951" spans="2:6">
      <c r="B951" s="4"/>
      <c r="F951" s="4"/>
    </row>
    <row r="952" spans="2:6">
      <c r="B952" s="4"/>
      <c r="F952" s="4"/>
    </row>
    <row r="953" spans="2:6">
      <c r="B953" s="4"/>
      <c r="F953" s="4"/>
    </row>
    <row r="954" spans="2:6">
      <c r="B954" s="4"/>
      <c r="F954" s="4"/>
    </row>
    <row r="955" spans="2:6">
      <c r="B955" s="4"/>
      <c r="F955" s="4"/>
    </row>
    <row r="956" spans="2:6">
      <c r="B956" s="4"/>
      <c r="F956" s="4"/>
    </row>
    <row r="957" spans="2:6">
      <c r="B957" s="4"/>
      <c r="F957" s="4"/>
    </row>
    <row r="958" spans="2:6">
      <c r="B958" s="4"/>
      <c r="F958" s="4"/>
    </row>
    <row r="959" spans="2:6">
      <c r="B959" s="4"/>
      <c r="F959" s="4"/>
    </row>
    <row r="960" spans="2:6">
      <c r="B960" s="4"/>
      <c r="F960" s="4"/>
    </row>
    <row r="961" spans="2:6">
      <c r="B961" s="4"/>
      <c r="F961" s="4"/>
    </row>
    <row r="962" spans="2:6">
      <c r="B962" s="4"/>
      <c r="F962" s="4"/>
    </row>
    <row r="963" spans="2:6">
      <c r="B963" s="4"/>
      <c r="F963" s="4"/>
    </row>
    <row r="964" spans="2:6">
      <c r="B964" s="4"/>
      <c r="F964" s="4"/>
    </row>
    <row r="965" spans="2:6">
      <c r="B965" s="4"/>
      <c r="F965" s="4"/>
    </row>
    <row r="966" spans="2:6">
      <c r="B966" s="4"/>
      <c r="F966" s="4"/>
    </row>
    <row r="967" spans="2:6">
      <c r="B967" s="4"/>
      <c r="F967" s="4"/>
    </row>
    <row r="968" spans="2:6">
      <c r="B968" s="4"/>
      <c r="F968" s="4"/>
    </row>
    <row r="969" spans="2:6">
      <c r="B969" s="4"/>
      <c r="F969" s="4"/>
    </row>
    <row r="970" spans="2:6">
      <c r="B970" s="4"/>
      <c r="F970" s="4"/>
    </row>
    <row r="971" spans="2:6">
      <c r="B971" s="4"/>
      <c r="F971" s="4"/>
    </row>
    <row r="972" spans="2:6">
      <c r="B972" s="4"/>
      <c r="F972" s="4"/>
    </row>
    <row r="973" spans="2:6">
      <c r="B973" s="4"/>
      <c r="F973" s="4"/>
    </row>
    <row r="974" spans="2:6">
      <c r="B974" s="4"/>
      <c r="F974" s="4"/>
    </row>
    <row r="975" spans="2:6">
      <c r="B975" s="4"/>
      <c r="F975" s="4"/>
    </row>
    <row r="976" spans="2:6">
      <c r="B976" s="4"/>
      <c r="F976" s="4"/>
    </row>
    <row r="977" spans="2:6">
      <c r="B977" s="4"/>
      <c r="F977" s="4"/>
    </row>
    <row r="978" spans="2:6">
      <c r="B978" s="4"/>
      <c r="F978" s="4"/>
    </row>
    <row r="979" spans="2:6">
      <c r="B979" s="4"/>
      <c r="F979" s="4"/>
    </row>
    <row r="980" spans="2:6">
      <c r="B980" s="4"/>
      <c r="F980" s="4"/>
    </row>
    <row r="981" spans="2:6">
      <c r="B981" s="4"/>
      <c r="F981" s="4"/>
    </row>
    <row r="982" spans="2:6">
      <c r="B982" s="4"/>
      <c r="F982" s="4"/>
    </row>
    <row r="983" spans="2:6">
      <c r="B983" s="4"/>
      <c r="F983" s="4"/>
    </row>
    <row r="984" spans="2:6">
      <c r="B984" s="4"/>
      <c r="F984" s="4"/>
    </row>
    <row r="985" spans="2:6">
      <c r="B985" s="4"/>
      <c r="F985" s="4"/>
    </row>
    <row r="986" spans="2:6">
      <c r="B986" s="4"/>
      <c r="F986" s="4"/>
    </row>
    <row r="987" spans="2:6">
      <c r="B987" s="4"/>
      <c r="F987" s="4"/>
    </row>
    <row r="988" spans="2:6">
      <c r="B988" s="4"/>
      <c r="F988" s="4"/>
    </row>
    <row r="989" spans="2:6">
      <c r="B989" s="4"/>
      <c r="F989" s="4"/>
    </row>
    <row r="990" spans="2:6">
      <c r="B990" s="4"/>
      <c r="F990" s="4"/>
    </row>
    <row r="991" spans="2:6">
      <c r="B991" s="4"/>
      <c r="F991" s="4"/>
    </row>
    <row r="992" spans="2:6">
      <c r="B992" s="4"/>
      <c r="F992" s="4"/>
    </row>
    <row r="993" spans="2:6">
      <c r="B993" s="4"/>
      <c r="F993" s="4"/>
    </row>
    <row r="994" spans="2:6">
      <c r="B994" s="4"/>
      <c r="F994" s="4"/>
    </row>
    <row r="995" spans="2:6">
      <c r="B995" s="4"/>
      <c r="F995" s="4"/>
    </row>
    <row r="996" spans="2:6">
      <c r="B996" s="4"/>
      <c r="F996" s="4"/>
    </row>
    <row r="997" spans="2:6">
      <c r="B997" s="4"/>
      <c r="F997" s="4"/>
    </row>
    <row r="998" spans="2:6">
      <c r="B998" s="4"/>
      <c r="F998" s="4"/>
    </row>
    <row r="999" spans="2:6">
      <c r="B999" s="4"/>
      <c r="F999" s="4"/>
    </row>
    <row r="1000" spans="2:6">
      <c r="B1000" s="4"/>
      <c r="F1000" s="4"/>
    </row>
    <row r="1001" spans="2:6">
      <c r="B1001" s="4"/>
      <c r="F1001" s="4"/>
    </row>
    <row r="1002" spans="2:6">
      <c r="B1002" s="4"/>
      <c r="F1002" s="4"/>
    </row>
    <row r="1003" spans="2:6">
      <c r="B1003" s="4"/>
      <c r="F1003" s="4"/>
    </row>
    <row r="1004" spans="2:6">
      <c r="B1004" s="4"/>
      <c r="F1004" s="4"/>
    </row>
    <row r="1005" spans="2:6">
      <c r="B1005" s="4"/>
      <c r="F1005" s="4"/>
    </row>
    <row r="1006" spans="2:6">
      <c r="B1006" s="4"/>
      <c r="F1006" s="4"/>
    </row>
    <row r="1007" spans="2:6">
      <c r="B1007" s="4"/>
      <c r="F1007" s="4"/>
    </row>
    <row r="1008" spans="2:6">
      <c r="B1008" s="4"/>
      <c r="F1008" s="4"/>
    </row>
    <row r="1009" spans="2:6">
      <c r="B1009" s="4"/>
      <c r="F1009" s="4"/>
    </row>
    <row r="1010" spans="2:6">
      <c r="B1010" s="4"/>
      <c r="F1010" s="4"/>
    </row>
    <row r="1011" spans="2:6">
      <c r="B1011" s="4"/>
      <c r="F1011" s="4"/>
    </row>
    <row r="1012" spans="2:6">
      <c r="B1012" s="4"/>
      <c r="F1012" s="4"/>
    </row>
    <row r="1013" spans="2:6">
      <c r="B1013" s="4"/>
      <c r="F1013" s="4"/>
    </row>
    <row r="1014" spans="2:6">
      <c r="B1014" s="4"/>
      <c r="F1014" s="4"/>
    </row>
    <row r="1015" spans="2:6">
      <c r="B1015" s="4"/>
      <c r="F1015" s="4"/>
    </row>
    <row r="1016" spans="2:6">
      <c r="B1016" s="4"/>
      <c r="F1016" s="4"/>
    </row>
    <row r="1017" spans="2:6">
      <c r="B1017" s="4"/>
      <c r="F1017" s="4"/>
    </row>
    <row r="1018" spans="2:6">
      <c r="B1018" s="4"/>
      <c r="F1018" s="4"/>
    </row>
    <row r="1019" spans="2:6">
      <c r="B1019" s="4"/>
      <c r="F1019" s="4"/>
    </row>
    <row r="1020" spans="2:6">
      <c r="B1020" s="4"/>
      <c r="F1020" s="4"/>
    </row>
    <row r="1021" spans="2:6">
      <c r="B1021" s="4"/>
      <c r="F1021" s="4"/>
    </row>
    <row r="1022" spans="2:6">
      <c r="B1022" s="4"/>
      <c r="F1022" s="4"/>
    </row>
    <row r="1023" spans="2:6">
      <c r="B1023" s="4"/>
      <c r="F1023" s="4"/>
    </row>
    <row r="1024" spans="2:6">
      <c r="B1024" s="4"/>
      <c r="F1024" s="4"/>
    </row>
    <row r="1025" spans="2:6">
      <c r="B1025" s="4"/>
      <c r="F1025" s="4"/>
    </row>
    <row r="1026" spans="2:6">
      <c r="B1026" s="4"/>
      <c r="F1026" s="4"/>
    </row>
    <row r="1027" spans="2:6">
      <c r="B1027" s="4"/>
      <c r="F1027" s="4"/>
    </row>
    <row r="1028" spans="2:6">
      <c r="B1028" s="4"/>
      <c r="F1028" s="4"/>
    </row>
    <row r="1029" spans="2:6">
      <c r="B1029" s="4"/>
      <c r="F1029" s="4"/>
    </row>
    <row r="1030" spans="2:6">
      <c r="B1030" s="4"/>
      <c r="F1030" s="4"/>
    </row>
    <row r="1031" spans="2:6">
      <c r="B1031" s="4"/>
      <c r="F1031" s="4"/>
    </row>
    <row r="1032" spans="2:6">
      <c r="B1032" s="4"/>
      <c r="F1032" s="4"/>
    </row>
    <row r="1033" spans="2:6">
      <c r="B1033" s="4"/>
      <c r="F1033" s="4"/>
    </row>
    <row r="1034" spans="2:6">
      <c r="B1034" s="4"/>
      <c r="F1034" s="4"/>
    </row>
    <row r="1035" spans="2:6">
      <c r="B1035" s="4"/>
      <c r="F1035" s="4"/>
    </row>
    <row r="1036" spans="2:6">
      <c r="B1036" s="4"/>
      <c r="F1036" s="4"/>
    </row>
    <row r="1037" spans="2:6">
      <c r="B1037" s="4"/>
      <c r="F1037" s="4"/>
    </row>
    <row r="1038" spans="2:6">
      <c r="B1038" s="4"/>
      <c r="F1038" s="4"/>
    </row>
    <row r="1039" spans="2:6">
      <c r="B1039" s="4"/>
      <c r="F1039" s="4"/>
    </row>
    <row r="1040" spans="2:6">
      <c r="B1040" s="4"/>
      <c r="F1040" s="4"/>
    </row>
    <row r="1041" spans="2:6">
      <c r="B1041" s="4"/>
      <c r="F1041" s="4"/>
    </row>
    <row r="1042" spans="2:6">
      <c r="B1042" s="4"/>
      <c r="F1042" s="4"/>
    </row>
    <row r="1043" spans="2:6">
      <c r="B1043" s="4"/>
      <c r="F1043" s="4"/>
    </row>
    <row r="1044" spans="2:6">
      <c r="B1044" s="4"/>
      <c r="F1044" s="4"/>
    </row>
    <row r="1045" spans="2:6">
      <c r="B1045" s="4"/>
      <c r="F1045" s="4"/>
    </row>
    <row r="1046" spans="2:6">
      <c r="B1046" s="4"/>
      <c r="F1046" s="4"/>
    </row>
    <row r="1047" spans="2:6">
      <c r="B1047" s="4"/>
      <c r="F1047" s="4"/>
    </row>
    <row r="1048" spans="2:6">
      <c r="B1048" s="4"/>
      <c r="F1048" s="4"/>
    </row>
    <row r="1049" spans="2:6">
      <c r="B1049" s="4"/>
      <c r="F1049" s="4"/>
    </row>
    <row r="1050" spans="2:6">
      <c r="B1050" s="4"/>
      <c r="F1050" s="4"/>
    </row>
    <row r="1051" spans="2:6">
      <c r="B1051" s="4"/>
      <c r="F1051" s="4"/>
    </row>
    <row r="1052" spans="2:6">
      <c r="B1052" s="4"/>
      <c r="F1052" s="4"/>
    </row>
    <row r="1053" spans="2:6">
      <c r="B1053" s="4"/>
      <c r="F1053" s="4"/>
    </row>
    <row r="1054" spans="2:6">
      <c r="B1054" s="4"/>
      <c r="F1054" s="4"/>
    </row>
    <row r="1055" spans="2:6">
      <c r="B1055" s="4"/>
      <c r="F1055" s="4"/>
    </row>
    <row r="1056" spans="2:6">
      <c r="B1056" s="4"/>
      <c r="F1056" s="4"/>
    </row>
    <row r="1057" spans="2:6">
      <c r="B1057" s="4"/>
      <c r="F1057" s="4"/>
    </row>
    <row r="1058" spans="2:6">
      <c r="B1058" s="4"/>
      <c r="F1058" s="4"/>
    </row>
    <row r="1059" spans="2:6">
      <c r="B1059" s="4"/>
      <c r="F1059" s="4"/>
    </row>
    <row r="1060" spans="2:6">
      <c r="B1060" s="4"/>
      <c r="F1060" s="4"/>
    </row>
    <row r="1061" spans="2:6">
      <c r="B1061" s="4"/>
      <c r="F1061" s="4"/>
    </row>
    <row r="1062" spans="2:6">
      <c r="B1062" s="4"/>
      <c r="F1062" s="4"/>
    </row>
    <row r="1063" spans="2:6">
      <c r="B1063" s="4"/>
      <c r="F1063" s="4"/>
    </row>
    <row r="1064" spans="2:6">
      <c r="B1064" s="4"/>
      <c r="F1064" s="4"/>
    </row>
    <row r="1065" spans="2:6">
      <c r="B1065" s="4"/>
      <c r="F1065" s="4"/>
    </row>
    <row r="1066" spans="2:6">
      <c r="B1066" s="4"/>
      <c r="F1066" s="4"/>
    </row>
    <row r="1067" spans="2:6">
      <c r="B1067" s="4"/>
      <c r="F1067" s="4"/>
    </row>
    <row r="1068" spans="2:6">
      <c r="B1068" s="4"/>
      <c r="F1068" s="4"/>
    </row>
    <row r="1069" spans="2:6">
      <c r="B1069" s="4"/>
      <c r="F1069" s="4"/>
    </row>
    <row r="1070" spans="2:6">
      <c r="B1070" s="4"/>
      <c r="F1070" s="4"/>
    </row>
    <row r="1071" spans="2:6">
      <c r="B1071" s="4"/>
      <c r="F1071" s="4"/>
    </row>
    <row r="1072" spans="2:6">
      <c r="B1072" s="4"/>
      <c r="F1072" s="4"/>
    </row>
    <row r="1073" spans="2:6">
      <c r="B1073" s="4"/>
      <c r="F1073" s="4"/>
    </row>
    <row r="1074" spans="2:6">
      <c r="B1074" s="4"/>
      <c r="F1074" s="4"/>
    </row>
    <row r="1075" spans="2:6">
      <c r="B1075" s="4"/>
      <c r="F1075" s="4"/>
    </row>
    <row r="1076" spans="2:6">
      <c r="B1076" s="4"/>
      <c r="F1076" s="4"/>
    </row>
    <row r="1077" spans="2:6">
      <c r="B1077" s="4"/>
      <c r="F1077" s="4"/>
    </row>
    <row r="1078" spans="2:6">
      <c r="B1078" s="4"/>
      <c r="F1078" s="4"/>
    </row>
    <row r="1079" spans="2:6">
      <c r="B1079" s="4"/>
      <c r="F1079" s="4"/>
    </row>
    <row r="1080" spans="2:6">
      <c r="B1080" s="4"/>
      <c r="F1080" s="4"/>
    </row>
    <row r="1081" spans="2:6">
      <c r="B1081" s="4"/>
      <c r="F1081" s="4"/>
    </row>
    <row r="1082" spans="2:6">
      <c r="B1082" s="4"/>
      <c r="F1082" s="4"/>
    </row>
    <row r="1083" spans="2:6">
      <c r="B1083" s="4"/>
      <c r="F1083" s="4"/>
    </row>
    <row r="1084" spans="2:6">
      <c r="B1084" s="4"/>
      <c r="F1084" s="4"/>
    </row>
    <row r="1085" spans="2:6">
      <c r="B1085" s="4"/>
      <c r="F1085" s="4"/>
    </row>
    <row r="1086" spans="2:6">
      <c r="B1086" s="4"/>
      <c r="F1086" s="4"/>
    </row>
    <row r="1087" spans="2:6">
      <c r="B1087" s="4"/>
      <c r="F1087" s="4"/>
    </row>
    <row r="1088" spans="2:6">
      <c r="B1088" s="4"/>
      <c r="F1088" s="4"/>
    </row>
    <row r="1089" spans="2:6">
      <c r="B1089" s="4"/>
      <c r="F1089" s="4"/>
    </row>
    <row r="1090" spans="2:6">
      <c r="B1090" s="4"/>
      <c r="F1090" s="4"/>
    </row>
    <row r="1091" spans="2:6">
      <c r="B1091" s="4"/>
      <c r="F1091" s="4"/>
    </row>
    <row r="1092" spans="2:6">
      <c r="B1092" s="4"/>
      <c r="F1092" s="4"/>
    </row>
    <row r="1093" spans="2:6">
      <c r="B1093" s="4"/>
      <c r="F1093" s="4"/>
    </row>
    <row r="1094" spans="2:6">
      <c r="B1094" s="4"/>
      <c r="F1094" s="4"/>
    </row>
    <row r="1095" spans="2:6">
      <c r="B1095" s="4"/>
      <c r="F1095" s="4"/>
    </row>
    <row r="1096" spans="2:6">
      <c r="B1096" s="4"/>
      <c r="F1096" s="4"/>
    </row>
    <row r="1097" spans="2:6">
      <c r="B1097" s="4"/>
      <c r="F1097" s="4"/>
    </row>
    <row r="1098" spans="2:6">
      <c r="B1098" s="4"/>
      <c r="F1098" s="4"/>
    </row>
    <row r="1099" spans="2:6">
      <c r="B1099" s="4"/>
      <c r="F1099" s="4"/>
    </row>
    <row r="1100" spans="2:6">
      <c r="B1100" s="4"/>
      <c r="F1100" s="4"/>
    </row>
    <row r="1101" spans="2:6">
      <c r="B1101" s="4"/>
      <c r="F1101" s="4"/>
    </row>
    <row r="1102" spans="2:6">
      <c r="B1102" s="4"/>
      <c r="F1102" s="4"/>
    </row>
    <row r="1103" spans="2:6">
      <c r="B1103" s="4"/>
      <c r="F1103" s="4"/>
    </row>
    <row r="1104" spans="2:6">
      <c r="B1104" s="4"/>
      <c r="F1104" s="4"/>
    </row>
    <row r="1105" spans="2:6">
      <c r="B1105" s="4"/>
      <c r="F1105" s="4"/>
    </row>
    <row r="1106" spans="2:6">
      <c r="B1106" s="4"/>
      <c r="F1106" s="4"/>
    </row>
    <row r="1107" spans="2:6">
      <c r="B1107" s="4"/>
      <c r="F1107" s="4"/>
    </row>
    <row r="1108" spans="2:6">
      <c r="B1108" s="4"/>
      <c r="F1108" s="4"/>
    </row>
    <row r="1109" spans="2:6">
      <c r="B1109" s="4"/>
      <c r="F1109" s="4"/>
    </row>
    <row r="1110" spans="2:6">
      <c r="B1110" s="4"/>
      <c r="F1110" s="4"/>
    </row>
    <row r="1111" spans="2:6">
      <c r="B1111" s="4"/>
      <c r="F1111" s="4"/>
    </row>
    <row r="1112" spans="2:6">
      <c r="B1112" s="4"/>
      <c r="F1112" s="4"/>
    </row>
    <row r="1113" spans="2:6">
      <c r="B1113" s="4"/>
      <c r="F1113" s="4"/>
    </row>
    <row r="1114" spans="2:6">
      <c r="B1114" s="4"/>
      <c r="F1114" s="4"/>
    </row>
    <row r="1115" spans="2:6">
      <c r="B1115" s="4"/>
      <c r="F1115" s="4"/>
    </row>
    <row r="1116" spans="2:6">
      <c r="B1116" s="4"/>
      <c r="F1116" s="4"/>
    </row>
    <row r="1117" spans="2:6">
      <c r="B1117" s="4"/>
      <c r="F1117" s="4"/>
    </row>
    <row r="1118" spans="2:6">
      <c r="B1118" s="4"/>
      <c r="F1118" s="4"/>
    </row>
    <row r="1119" spans="2:6">
      <c r="B1119" s="4"/>
      <c r="F1119" s="4"/>
    </row>
    <row r="1120" spans="2:6">
      <c r="B1120" s="4"/>
      <c r="F1120" s="4"/>
    </row>
    <row r="1121" spans="2:6">
      <c r="B1121" s="4"/>
      <c r="F1121" s="4"/>
    </row>
    <row r="1122" spans="2:6">
      <c r="B1122" s="4"/>
      <c r="F1122" s="4"/>
    </row>
    <row r="1123" spans="2:6">
      <c r="B1123" s="4"/>
      <c r="F1123" s="4"/>
    </row>
    <row r="1124" spans="2:6">
      <c r="B1124" s="4"/>
      <c r="F1124" s="4"/>
    </row>
    <row r="1125" spans="2:6">
      <c r="B1125" s="4"/>
      <c r="F1125" s="4"/>
    </row>
    <row r="1126" spans="2:6">
      <c r="B1126" s="4"/>
      <c r="F1126" s="4"/>
    </row>
    <row r="1127" spans="2:6">
      <c r="B1127" s="4"/>
      <c r="F1127" s="4"/>
    </row>
    <row r="1128" spans="2:6">
      <c r="B1128" s="4"/>
      <c r="F1128" s="4"/>
    </row>
    <row r="1129" spans="2:6">
      <c r="B1129" s="4"/>
      <c r="F1129" s="4"/>
    </row>
    <row r="1130" spans="2:6">
      <c r="B1130" s="4"/>
      <c r="F1130" s="4"/>
    </row>
    <row r="1131" spans="2:6">
      <c r="B1131" s="4"/>
      <c r="F1131" s="4"/>
    </row>
    <row r="1132" spans="2:6">
      <c r="B1132" s="4"/>
      <c r="F1132" s="4"/>
    </row>
    <row r="1133" spans="2:6">
      <c r="B1133" s="4"/>
      <c r="F1133" s="4"/>
    </row>
    <row r="1134" spans="2:6">
      <c r="B1134" s="4"/>
      <c r="F1134" s="4"/>
    </row>
    <row r="1135" spans="2:6">
      <c r="B1135" s="4"/>
      <c r="F1135" s="4"/>
    </row>
    <row r="1136" spans="2:6">
      <c r="B1136" s="4"/>
      <c r="F1136" s="4"/>
    </row>
    <row r="1137" spans="2:6">
      <c r="B1137" s="4"/>
      <c r="F1137" s="4"/>
    </row>
    <row r="1138" spans="2:6">
      <c r="B1138" s="4"/>
      <c r="F1138" s="4"/>
    </row>
    <row r="1139" spans="2:6">
      <c r="B1139" s="4"/>
      <c r="F1139" s="4"/>
    </row>
  </sheetData>
  <phoneticPr fontId="7" type="noConversion"/>
  <hyperlinks>
    <hyperlink ref="P172" r:id="rId1" display="http://www.bav-astro.de/sfs/BAVM_link.php?BAVMnr=4" xr:uid="{00000000-0004-0000-0100-000000000000}"/>
    <hyperlink ref="P50" r:id="rId2" display="http://www.bav-astro.de/sfs/BAVM_link.php?BAVMnr=31" xr:uid="{00000000-0004-0000-0100-000001000000}"/>
    <hyperlink ref="P55" r:id="rId3" display="http://www.bav-astro.de/sfs/BAVM_link.php?BAVMnr=38" xr:uid="{00000000-0004-0000-0100-000002000000}"/>
    <hyperlink ref="P192" r:id="rId4" display="http://www.bav-astro.de/sfs/BAVM_link.php?BAVMnr=36" xr:uid="{00000000-0004-0000-0100-000003000000}"/>
    <hyperlink ref="P56" r:id="rId5" display="http://www.bav-astro.de/sfs/BAVM_link.php?BAVMnr=36" xr:uid="{00000000-0004-0000-0100-000004000000}"/>
    <hyperlink ref="P57" r:id="rId6" display="http://www.bav-astro.de/sfs/BAVM_link.php?BAVMnr=38" xr:uid="{00000000-0004-0000-0100-000005000000}"/>
    <hyperlink ref="P58" r:id="rId7" display="http://www.konkoly.hu/cgi-bin/IBVS?2793" xr:uid="{00000000-0004-0000-0100-000006000000}"/>
    <hyperlink ref="P59" r:id="rId8" display="http://www.konkoly.hu/cgi-bin/IBVS?2793" xr:uid="{00000000-0004-0000-0100-000007000000}"/>
    <hyperlink ref="P60" r:id="rId9" display="http://www.konkoly.hu/cgi-bin/IBVS?2793" xr:uid="{00000000-0004-0000-0100-000008000000}"/>
    <hyperlink ref="P61" r:id="rId10" display="http://www.konkoly.hu/cgi-bin/IBVS?2793" xr:uid="{00000000-0004-0000-0100-000009000000}"/>
    <hyperlink ref="P62" r:id="rId11" display="http://www.konkoly.hu/cgi-bin/IBVS?2793" xr:uid="{00000000-0004-0000-0100-00000A000000}"/>
    <hyperlink ref="P63" r:id="rId12" display="http://www.konkoly.hu/cgi-bin/IBVS?2842" xr:uid="{00000000-0004-0000-0100-00000B000000}"/>
    <hyperlink ref="P64" r:id="rId13" display="http://www.konkoly.hu/cgi-bin/IBVS?2842" xr:uid="{00000000-0004-0000-0100-00000C000000}"/>
    <hyperlink ref="P65" r:id="rId14" display="http://www.konkoly.hu/cgi-bin/IBVS?2842" xr:uid="{00000000-0004-0000-0100-00000D000000}"/>
    <hyperlink ref="P66" r:id="rId15" display="http://www.konkoly.hu/cgi-bin/IBVS?2842" xr:uid="{00000000-0004-0000-0100-00000E000000}"/>
    <hyperlink ref="P67" r:id="rId16" display="http://www.konkoly.hu/cgi-bin/IBVS?2842" xr:uid="{00000000-0004-0000-0100-00000F000000}"/>
    <hyperlink ref="P81" r:id="rId17" display="http://www.bav-astro.de/sfs/BAVM_link.php?BAVMnr=52" xr:uid="{00000000-0004-0000-0100-000010000000}"/>
    <hyperlink ref="P83" r:id="rId18" display="http://www.bav-astro.de/sfs/BAVM_link.php?BAVMnr=52" xr:uid="{00000000-0004-0000-0100-000011000000}"/>
    <hyperlink ref="P87" r:id="rId19" display="http://www.konkoly.hu/cgi-bin/IBVS?3950" xr:uid="{00000000-0004-0000-0100-000012000000}"/>
    <hyperlink ref="P88" r:id="rId20" display="http://www.bav-astro.de/sfs/BAVM_link.php?BAVMnr=60" xr:uid="{00000000-0004-0000-0100-000013000000}"/>
    <hyperlink ref="P89" r:id="rId21" display="http://www.bav-astro.de/sfs/BAVM_link.php?BAVMnr=60" xr:uid="{00000000-0004-0000-0100-000014000000}"/>
    <hyperlink ref="P195" r:id="rId22" display="http://www.bav-astro.de/sfs/BAVM_link.php?BAVMnr=59" xr:uid="{00000000-0004-0000-0100-000015000000}"/>
    <hyperlink ref="P90" r:id="rId23" display="http://www.bav-astro.de/sfs/BAVM_link.php?BAVMnr=59" xr:uid="{00000000-0004-0000-0100-000016000000}"/>
    <hyperlink ref="P91" r:id="rId24" display="http://www.bav-astro.de/sfs/BAVM_link.php?BAVMnr=59" xr:uid="{00000000-0004-0000-0100-000017000000}"/>
    <hyperlink ref="P92" r:id="rId25" display="http://www.konkoly.hu/cgi-bin/IBVS?3950" xr:uid="{00000000-0004-0000-0100-000018000000}"/>
    <hyperlink ref="P196" r:id="rId26" display="http://www.bav-astro.de/sfs/BAVM_link.php?BAVMnr=59" xr:uid="{00000000-0004-0000-0100-000019000000}"/>
    <hyperlink ref="P197" r:id="rId27" display="http://www.bav-astro.de/sfs/BAVM_link.php?BAVMnr=59" xr:uid="{00000000-0004-0000-0100-00001A000000}"/>
    <hyperlink ref="P93" r:id="rId28" display="http://www.konkoly.hu/cgi-bin/IBVS?3950" xr:uid="{00000000-0004-0000-0100-00001B000000}"/>
    <hyperlink ref="P94" r:id="rId29" display="http://www.bav-astro.de/sfs/BAVM_link.php?BAVMnr=59" xr:uid="{00000000-0004-0000-0100-00001C000000}"/>
    <hyperlink ref="P96" r:id="rId30" display="http://www.bav-astro.de/sfs/BAVM_link.php?BAVMnr=60" xr:uid="{00000000-0004-0000-0100-00001D000000}"/>
    <hyperlink ref="P98" r:id="rId31" display="http://www.bav-astro.de/sfs/BAVM_link.php?BAVMnr=60" xr:uid="{00000000-0004-0000-0100-00001E000000}"/>
    <hyperlink ref="P99" r:id="rId32" display="http://www.bav-astro.de/sfs/BAVM_link.php?BAVMnr=60" xr:uid="{00000000-0004-0000-0100-00001F000000}"/>
    <hyperlink ref="P101" r:id="rId33" display="http://www.bav-astro.de/sfs/BAVM_link.php?BAVMnr=60" xr:uid="{00000000-0004-0000-0100-000020000000}"/>
    <hyperlink ref="P102" r:id="rId34" display="http://www.bav-astro.de/sfs/BAVM_link.php?BAVMnr=60" xr:uid="{00000000-0004-0000-0100-000021000000}"/>
    <hyperlink ref="P202" r:id="rId35" display="http://vsolj.cetus-net.org/no47.pdf" xr:uid="{00000000-0004-0000-0100-000022000000}"/>
    <hyperlink ref="P105" r:id="rId36" display="http://www.bav-astro.de/sfs/BAVM_link.php?BAVMnr=60" xr:uid="{00000000-0004-0000-0100-000023000000}"/>
    <hyperlink ref="P204" r:id="rId37" display="http://www.bav-astro.de/sfs/BAVM_link.php?BAVMnr=62" xr:uid="{00000000-0004-0000-0100-000024000000}"/>
    <hyperlink ref="P108" r:id="rId38" display="http://www.bav-astro.de/sfs/BAVM_link.php?BAVMnr=62" xr:uid="{00000000-0004-0000-0100-000025000000}"/>
    <hyperlink ref="P205" r:id="rId39" display="http://www.konkoly.hu/cgi-bin/IBVS?3897" xr:uid="{00000000-0004-0000-0100-000026000000}"/>
    <hyperlink ref="P206" r:id="rId40" display="http://www.konkoly.hu/cgi-bin/IBVS?3897" xr:uid="{00000000-0004-0000-0100-000027000000}"/>
    <hyperlink ref="P109" r:id="rId41" display="http://www.bav-astro.de/sfs/BAVM_link.php?BAVMnr=62" xr:uid="{00000000-0004-0000-0100-000028000000}"/>
    <hyperlink ref="P110" r:id="rId42" display="http://www.bav-astro.de/sfs/BAVM_link.php?BAVMnr=68" xr:uid="{00000000-0004-0000-0100-000029000000}"/>
    <hyperlink ref="P111" r:id="rId43" display="http://www.bav-astro.de/sfs/BAVM_link.php?BAVMnr=68" xr:uid="{00000000-0004-0000-0100-00002A000000}"/>
    <hyperlink ref="P112" r:id="rId44" display="http://www.bav-astro.de/sfs/BAVM_link.php?BAVMnr=80" xr:uid="{00000000-0004-0000-0100-00002B000000}"/>
    <hyperlink ref="P211" r:id="rId45" display="http://www.bav-astro.de/sfs/BAVM_link.php?BAVMnr=80" xr:uid="{00000000-0004-0000-0100-00002C000000}"/>
    <hyperlink ref="P113" r:id="rId46" display="http://www.bav-astro.de/sfs/BAVM_link.php?BAVMnr=80" xr:uid="{00000000-0004-0000-0100-00002D000000}"/>
    <hyperlink ref="P114" r:id="rId47" display="http://www.bav-astro.de/sfs/BAVM_link.php?BAVMnr=80" xr:uid="{00000000-0004-0000-0100-00002E000000}"/>
    <hyperlink ref="P212" r:id="rId48" display="http://www.konkoly.hu/cgi-bin/IBVS?4172" xr:uid="{00000000-0004-0000-0100-00002F000000}"/>
    <hyperlink ref="P115" r:id="rId49" display="http://www.konkoly.hu/cgi-bin/IBVS?4172" xr:uid="{00000000-0004-0000-0100-000030000000}"/>
    <hyperlink ref="P116" r:id="rId50" display="http://www.konkoly.hu/cgi-bin/IBVS?4172" xr:uid="{00000000-0004-0000-0100-000031000000}"/>
    <hyperlink ref="P117" r:id="rId51" display="http://www.bav-astro.de/sfs/BAVM_link.php?BAVMnr=79" xr:uid="{00000000-0004-0000-0100-000032000000}"/>
    <hyperlink ref="P118" r:id="rId52" display="http://www.bav-astro.de/sfs/BAVM_link.php?BAVMnr=91" xr:uid="{00000000-0004-0000-0100-000033000000}"/>
    <hyperlink ref="P119" r:id="rId53" display="http://www.bav-astro.de/sfs/BAVM_link.php?BAVMnr=91" xr:uid="{00000000-0004-0000-0100-000034000000}"/>
    <hyperlink ref="P120" r:id="rId54" display="http://www.bav-astro.de/sfs/BAVM_link.php?BAVMnr=79" xr:uid="{00000000-0004-0000-0100-000035000000}"/>
    <hyperlink ref="P121" r:id="rId55" display="http://www.bav-astro.de/sfs/BAVM_link.php?BAVMnr=91" xr:uid="{00000000-0004-0000-0100-000036000000}"/>
    <hyperlink ref="P122" r:id="rId56" display="http://www.bav-astro.de/sfs/BAVM_link.php?BAVMnr=91" xr:uid="{00000000-0004-0000-0100-000037000000}"/>
    <hyperlink ref="P130" r:id="rId57" display="http://www.bav-astro.de/sfs/BAVM_link.php?BAVMnr=101" xr:uid="{00000000-0004-0000-0100-000038000000}"/>
    <hyperlink ref="P131" r:id="rId58" display="http://www.bav-astro.de/sfs/BAVM_link.php?BAVMnr=102" xr:uid="{00000000-0004-0000-0100-000039000000}"/>
    <hyperlink ref="P132" r:id="rId59" display="http://www.konkoly.hu/cgi-bin/IBVS?4534" xr:uid="{00000000-0004-0000-0100-00003A000000}"/>
    <hyperlink ref="P133" r:id="rId60" display="http://www.bav-astro.de/sfs/BAVM_link.php?BAVMnr=111" xr:uid="{00000000-0004-0000-0100-00003B000000}"/>
    <hyperlink ref="P218" r:id="rId61" display="http://www.bav-astro.de/sfs/BAVM_link.php?BAVMnr=132" xr:uid="{00000000-0004-0000-0100-00003C000000}"/>
    <hyperlink ref="P219" r:id="rId62" display="http://www.bav-astro.de/sfs/BAVM_link.php?BAVMnr=132" xr:uid="{00000000-0004-0000-0100-00003D000000}"/>
    <hyperlink ref="P134" r:id="rId63" display="http://www.bav-astro.de/sfs/BAVM_link.php?BAVMnr=152" xr:uid="{00000000-0004-0000-0100-00003E000000}"/>
    <hyperlink ref="P135" r:id="rId64" display="http://www.bav-astro.de/sfs/BAVM_link.php?BAVMnr=152" xr:uid="{00000000-0004-0000-0100-00003F000000}"/>
    <hyperlink ref="P220" r:id="rId65" display="http://www.bav-astro.de/sfs/BAVM_link.php?BAVMnr=154" xr:uid="{00000000-0004-0000-0100-000040000000}"/>
    <hyperlink ref="P136" r:id="rId66" display="http://www.konkoly.hu/cgi-bin/IBVS?5649" xr:uid="{00000000-0004-0000-0100-000041000000}"/>
    <hyperlink ref="P137" r:id="rId67" display="http://www.konkoly.hu/cgi-bin/IBVS?5649" xr:uid="{00000000-0004-0000-0100-000042000000}"/>
    <hyperlink ref="P138" r:id="rId68" display="http://var.astro.cz/oejv/issues/oejv0074.pdf" xr:uid="{00000000-0004-0000-0100-000043000000}"/>
    <hyperlink ref="P139" r:id="rId69" display="http://www.konkoly.hu/cgi-bin/IBVS?5649" xr:uid="{00000000-0004-0000-0100-000044000000}"/>
    <hyperlink ref="P140" r:id="rId70" display="http://www.konkoly.hu/cgi-bin/IBVS?5649" xr:uid="{00000000-0004-0000-0100-000045000000}"/>
    <hyperlink ref="P141" r:id="rId71" display="http://www.konkoly.hu/cgi-bin/IBVS?5754" xr:uid="{00000000-0004-0000-0100-000046000000}"/>
    <hyperlink ref="P142" r:id="rId72" display="http://var.astro.cz/oejv/issues/oejv0074.pdf" xr:uid="{00000000-0004-0000-0100-000047000000}"/>
    <hyperlink ref="P143" r:id="rId73" display="http://www.konkoly.hu/cgi-bin/IBVS?5777" xr:uid="{00000000-0004-0000-0100-000048000000}"/>
    <hyperlink ref="P144" r:id="rId74" display="http://var.astro.cz/oejv/issues/oejv0074.pdf" xr:uid="{00000000-0004-0000-0100-000049000000}"/>
    <hyperlink ref="P221" r:id="rId75" display="http://vsolj.cetus-net.org/no45.pdf" xr:uid="{00000000-0004-0000-0100-00004A000000}"/>
    <hyperlink ref="P145" r:id="rId76" display="http://var.astro.cz/oejv/issues/oejv0074.pdf" xr:uid="{00000000-0004-0000-0100-00004B000000}"/>
    <hyperlink ref="P147" r:id="rId77" display="http://www.konkoly.hu/cgi-bin/IBVS?5887" xr:uid="{00000000-0004-0000-0100-00004C000000}"/>
    <hyperlink ref="P148" r:id="rId78" display="http://www.konkoly.hu/cgi-bin/IBVS?5887" xr:uid="{00000000-0004-0000-0100-00004D000000}"/>
    <hyperlink ref="P149" r:id="rId79" display="http://www.konkoly.hu/cgi-bin/IBVS?5887" xr:uid="{00000000-0004-0000-0100-00004E000000}"/>
    <hyperlink ref="P150" r:id="rId80" display="http://www.konkoly.hu/cgi-bin/IBVS?5887" xr:uid="{00000000-0004-0000-0100-00004F000000}"/>
    <hyperlink ref="P151" r:id="rId81" display="http://www.konkoly.hu/cgi-bin/IBVS?5887" xr:uid="{00000000-0004-0000-0100-000050000000}"/>
    <hyperlink ref="P152" r:id="rId82" display="http://www.konkoly.hu/cgi-bin/IBVS?5887" xr:uid="{00000000-0004-0000-0100-000051000000}"/>
    <hyperlink ref="P153" r:id="rId83" display="http://www.konkoly.hu/cgi-bin/IBVS?5887" xr:uid="{00000000-0004-0000-0100-000052000000}"/>
    <hyperlink ref="P154" r:id="rId84" display="http://www.konkoly.hu/cgi-bin/IBVS?5887" xr:uid="{00000000-0004-0000-0100-000053000000}"/>
    <hyperlink ref="P155" r:id="rId85" display="http://www.konkoly.hu/cgi-bin/IBVS?5887" xr:uid="{00000000-0004-0000-0100-000054000000}"/>
    <hyperlink ref="P156" r:id="rId86" display="http://www.konkoly.hu/cgi-bin/IBVS?5917" xr:uid="{00000000-0004-0000-0100-000055000000}"/>
    <hyperlink ref="P157" r:id="rId87" display="http://www.konkoly.hu/cgi-bin/IBVS?5924" xr:uid="{00000000-0004-0000-0100-000056000000}"/>
    <hyperlink ref="P158" r:id="rId88" display="http://www.konkoly.hu/cgi-bin/IBVS?5945" xr:uid="{00000000-0004-0000-0100-000057000000}"/>
    <hyperlink ref="P159" r:id="rId89" display="http://www.bav-astro.de/sfs/BAVM_link.php?BAVMnr=228" xr:uid="{00000000-0004-0000-0100-000058000000}"/>
    <hyperlink ref="P160" r:id="rId90" display="http://var.astro.cz/oejv/issues/oejv0160.pdf" xr:uid="{00000000-0004-0000-0100-000059000000}"/>
    <hyperlink ref="P161" r:id="rId91" display="http://www.bav-astro.de/sfs/BAVM_link.php?BAVMnr=231" xr:uid="{00000000-0004-0000-0100-00005A000000}"/>
    <hyperlink ref="P162" r:id="rId92" display="http://www.bav-astro.de/sfs/BAVM_link.php?BAVMnr=231" xr:uid="{00000000-0004-0000-0100-00005B000000}"/>
    <hyperlink ref="P163" r:id="rId93" display="http://www.bav-astro.de/sfs/BAVM_link.php?BAVMnr=234" xr:uid="{00000000-0004-0000-0100-00005C000000}"/>
    <hyperlink ref="P164" r:id="rId94" display="http://www.bav-astro.de/sfs/BAVM_link.php?BAVMnr=238" xr:uid="{00000000-0004-0000-0100-00005D000000}"/>
    <hyperlink ref="P165" r:id="rId95" display="http://www.bav-astro.de/sfs/BAVM_link.php?BAVMnr=238" xr:uid="{00000000-0004-0000-0100-00005E000000}"/>
    <hyperlink ref="P33" r:id="rId96" display="http://www.bav-astro.de/sfs/BAVM_link.php?BAVMnr=241" xr:uid="{00000000-0004-0000-0100-00005F000000}"/>
  </hyperlinks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Active</vt:lpstr>
      <vt:lpstr>BAV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&amp; Bonnie</dc:creator>
  <cp:lastModifiedBy>R &amp; B</cp:lastModifiedBy>
  <cp:lastPrinted>2000-12-22T07:04:52Z</cp:lastPrinted>
  <dcterms:created xsi:type="dcterms:W3CDTF">2000-12-22T06:48:39Z</dcterms:created>
  <dcterms:modified xsi:type="dcterms:W3CDTF">2023-01-12T06:52:09Z</dcterms:modified>
</cp:coreProperties>
</file>