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50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<sst xmlns="http://schemas.openxmlformats.org/spreadsheetml/2006/main" count="234" uniqueCount="131">
  <si>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</si>
  <si>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</si>
  <si>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</si>
  <si>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</si>
  <si>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</si>
  <si>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</si>
  <si>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</si>
  <si>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</si>
  <si>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</si>
  <si>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</si>
  <si>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</si>
  <si>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</si>
  <si>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</si>
  <si>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</si>
  <si>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</si>
  <si>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</si>
  <si>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</si>
  <si>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</si>
  <si>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</si>
  <si>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</si>
  <si>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</si>
  <si>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</si>
  <si>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</si>
  <si>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</si>
  <si>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</si>
  <si>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</si>
  <si>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</si>
  <si>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</si>
  <si>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</si>
  <si>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Bull.81</t>
  </si>
  <si>
    <t>B</t>
  </si>
  <si>
    <t>BBSAG Bull.95</t>
  </si>
  <si>
    <t>IBVS 4887</t>
  </si>
  <si>
    <t># of data points:</t>
  </si>
  <si>
    <t>V435 Cyg / GSC 03151-02195</t>
  </si>
  <si>
    <t>My time zone &gt;&gt;&gt;&gt;&gt;</t>
  </si>
  <si>
    <t>(PST=8, PDT=MDT=7, MDT=CST=6, etc.)</t>
  </si>
  <si>
    <t>JD today</t>
  </si>
  <si>
    <t>New Cycle</t>
  </si>
  <si>
    <t>Next ToM</t>
  </si>
  <si>
    <t>EA/SD</t>
  </si>
  <si>
    <t>Add cycle</t>
  </si>
  <si>
    <t>Old Cycle</t>
  </si>
  <si>
    <t>Start of linear fit &gt;&gt;&gt;&gt;&gt;&gt;&gt;&gt;&gt;&gt;&gt;&gt;&gt;&gt;&gt;&gt;&gt;&gt;&gt;&gt;&gt;</t>
  </si>
  <si>
    <t>IBVS 6010</t>
  </si>
  <si>
    <t>I</t>
  </si>
  <si>
    <t>.0047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</si>
  <si>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</si>
  <si>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</si>
  <si>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</si>
  <si>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</si>
  <si>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</si>
  <si>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</si>
  <si>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</si>
  <si>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</si>
  <si>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</si>
  <si>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</si>
  <si>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</si>
  <si>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2425740.529 </t>
  </si>
  <si>
    <t> 09.05.1929 00:41 </t>
  </si>
  <si>
    <t> -0.089 </t>
  </si>
  <si>
    <t>P </t>
  </si>
  <si>
    <t> H.van Schewick </t>
  </si>
  <si>
    <t> KVBB 24.95 </t>
  </si>
  <si>
    <t>2425828.530 </t>
  </si>
  <si>
    <t> 05.08.1929 00:43 </t>
  </si>
  <si>
    <t> -0.123 </t>
  </si>
  <si>
    <t>2425862.513 </t>
  </si>
  <si>
    <t> 08.09.1929 00:18 </t>
  </si>
  <si>
    <t> 0.000 </t>
  </si>
  <si>
    <t>2426133.517 </t>
  </si>
  <si>
    <t> 06.06.1930 00:24 </t>
  </si>
  <si>
    <t> 0.127 </t>
  </si>
  <si>
    <t>2427284.528 </t>
  </si>
  <si>
    <t> 31.07.1933 00:40 </t>
  </si>
  <si>
    <t>2434591.416 </t>
  </si>
  <si>
    <t> 01.08.1953 21:59 </t>
  </si>
  <si>
    <t> -0.106 </t>
  </si>
  <si>
    <t> G.Romano </t>
  </si>
  <si>
    <t> MSAI 40.389 </t>
  </si>
  <si>
    <t>2437469.490 </t>
  </si>
  <si>
    <t> 18.06.1961 23:45 </t>
  </si>
  <si>
    <t> -0.099 </t>
  </si>
  <si>
    <t>2437530.480 </t>
  </si>
  <si>
    <t> 18.08.1961 23:31 </t>
  </si>
  <si>
    <t> -0.056 </t>
  </si>
  <si>
    <t>2437571.328 </t>
  </si>
  <si>
    <t> 28.09.1961 19:52 </t>
  </si>
  <si>
    <t> 0.160 </t>
  </si>
  <si>
    <t>2437855.543 </t>
  </si>
  <si>
    <t> 10.07.1962 01:01 </t>
  </si>
  <si>
    <t> -0.046 </t>
  </si>
  <si>
    <t>2439765.354 </t>
  </si>
  <si>
    <t> 01.10.1967 20:29 </t>
  </si>
  <si>
    <t> 0.083 </t>
  </si>
  <si>
    <t>2440056.467 </t>
  </si>
  <si>
    <t> 18.07.1968 23:12 </t>
  </si>
  <si>
    <t> 0.003 </t>
  </si>
  <si>
    <t>2440117.471 </t>
  </si>
  <si>
    <t> 17.09.1968 23:18 </t>
  </si>
  <si>
    <t> 0.060 </t>
  </si>
  <si>
    <t>2446645.532 </t>
  </si>
  <si>
    <t> 03.08.1986 00:46 </t>
  </si>
  <si>
    <t> -0.013 </t>
  </si>
  <si>
    <t>V </t>
  </si>
  <si>
    <t> K.Locher </t>
  </si>
  <si>
    <t> BBS 81 </t>
  </si>
  <si>
    <t>2448013.566 </t>
  </si>
  <si>
    <t> 02.05.1990 01:35 </t>
  </si>
  <si>
    <t> 0.093 </t>
  </si>
  <si>
    <t> BBS 95 </t>
  </si>
  <si>
    <t>2450688.5497 </t>
  </si>
  <si>
    <t> 28.08.1997 01:11 </t>
  </si>
  <si>
    <t> 0.1670 </t>
  </si>
  <si>
    <t>E </t>
  </si>
  <si>
    <t>?</t>
  </si>
  <si>
    <t> J.Safar&amp;M.Zejda </t>
  </si>
  <si>
    <t>IBVS 4887 </t>
  </si>
  <si>
    <t>2454995.5385 </t>
  </si>
  <si>
    <t> 13.06.2009 00:55 </t>
  </si>
  <si>
    <t> 0.2128 </t>
  </si>
  <si>
    <t>C </t>
  </si>
  <si>
    <t>o</t>
  </si>
  <si>
    <t> U.Schmidt </t>
  </si>
  <si>
    <t>BAVM 212 </t>
  </si>
  <si>
    <t>2455740.4562 </t>
  </si>
  <si>
    <t> 27.06.2011 22:56 </t>
  </si>
  <si>
    <t> 0.2189 </t>
  </si>
  <si>
    <t>-I</t>
  </si>
  <si>
    <t> F.Agerer </t>
  </si>
  <si>
    <t>BAVM 220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</si>
</sst>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11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V435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525"/>
          <c:w val="0.913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0.0042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0.0042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0.0042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0.0042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0.0042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0.0042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0.0042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0.0042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0.0042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0.0042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0.0042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0.0042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823075"/>
        <c:axId val="25407676"/>
      </c:scatterChart>
      <c:valAx>
        <c:axId val="28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07676"/>
        <c:crosses val="autoZero"/>
        <c:crossBetween val="midCat"/>
        <c:dispUnits/>
      </c:valAx>
      <c:valAx>
        <c:axId val="2540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0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15"/>
          <c:y val="0.9305"/>
          <c:w val="0.624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17</xdr:col>
      <xdr:colOff>304800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81525" y="0"/>
        <a:ext cx="64770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bav-astro.de/sfs/BAVM_link.php?BAVMnr=212" TargetMode="External" /><Relationship Id="rId3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1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2.75">
      <c r="A2" t="s">
        <v>24</v>
      </c>
      <c r="B2" s="25" t="s">
        <v>40</v>
      </c>
    </row>
    <row r="4" spans="1:4" ht="14.25" thickBot="1" thickTop="1">
      <c r="A4" s="6" t="s">
        <v>0</v>
      </c>
      <c r="C4" s="3">
        <v>25862.513</v>
      </c>
      <c r="D4" s="4">
        <v>6.771923</v>
      </c>
    </row>
    <row r="5" spans="1:4" ht="13.5" thickTop="1">
      <c r="A5" s="12" t="s">
        <v>35</v>
      </c>
      <c r="B5" s="13"/>
      <c r="C5" s="14">
        <v>-9.5</v>
      </c>
      <c r="D5" s="13" t="s">
        <v>36</v>
      </c>
    </row>
    <row r="6" ht="12.75">
      <c r="A6" s="6" t="s">
        <v>1</v>
      </c>
    </row>
    <row r="7" spans="1:3" ht="12.75">
      <c r="A7" t="s">
        <v>2</v>
      </c>
      <c r="C7">
        <f>+C4</f>
        <v>25862.513</v>
      </c>
    </row>
    <row r="8" spans="1:3" ht="12.75">
      <c r="A8" t="s">
        <v>3</v>
      </c>
      <c r="C8">
        <f>+D4</f>
        <v>6.771923</v>
      </c>
    </row>
    <row r="9" spans="1:4" ht="12.75">
      <c r="A9" s="28" t="s">
        <v>43</v>
      </c>
      <c r="B9" s="29">
        <v>36</v>
      </c>
      <c r="C9" s="27" t="str">
        <f>"F"&amp;B9</f>
        <v>F36</v>
      </c>
      <c r="D9" s="9" t="str">
        <f>"G"&amp;B9</f>
        <v>G36</v>
      </c>
    </row>
    <row r="10" spans="1:5" ht="13.5" thickBot="1">
      <c r="A10" s="13"/>
      <c r="B10" s="13"/>
      <c r="C10" s="5" t="s">
        <v>20</v>
      </c>
      <c r="D10" s="5" t="s">
        <v>21</v>
      </c>
      <c r="E10" s="13"/>
    </row>
    <row r="11" spans="1:5" ht="12.75">
      <c r="A11" s="13" t="s">
        <v>16</v>
      </c>
      <c r="B11" s="13"/>
      <c r="C11" s="26">
        <f ca="1">INTERCEPT(INDIRECT($D$9):G992,INDIRECT($C$9):F992)</f>
        <v>-0.09109689983027272</v>
      </c>
      <c r="D11" s="15"/>
      <c r="E11" s="13"/>
    </row>
    <row r="12" spans="1:5" ht="12.75">
      <c r="A12" s="13" t="s">
        <v>17</v>
      </c>
      <c r="B12" s="13"/>
      <c r="C12" s="26">
        <f ca="1">SLOPE(INDIRECT($D$9):G992,INDIRECT($C$9):F992)</f>
        <v>7.043220512876497E-05</v>
      </c>
      <c r="D12" s="15"/>
      <c r="E12" s="13"/>
    </row>
    <row r="13" spans="1:3" ht="12.75">
      <c r="A13" s="13" t="s">
        <v>19</v>
      </c>
      <c r="B13" s="13"/>
      <c r="C13" s="15" t="s">
        <v>14</v>
      </c>
    </row>
    <row r="14" spans="1:3" ht="12.75">
      <c r="A14" s="13"/>
      <c r="B14" s="13"/>
      <c r="C14" s="13"/>
    </row>
    <row r="15" spans="1:6" ht="12.75">
      <c r="A15" s="16" t="s">
        <v>18</v>
      </c>
      <c r="B15" s="13"/>
      <c r="C15" s="17">
        <f>(C7+C11)+(C8+C12)*INT(MAX(F21:F3533))</f>
        <v>55740.4569259892</v>
      </c>
      <c r="E15" s="18" t="s">
        <v>41</v>
      </c>
      <c r="F15" s="14">
        <v>1</v>
      </c>
    </row>
    <row r="16" spans="1:6" ht="12.75">
      <c r="A16" s="20" t="s">
        <v>4</v>
      </c>
      <c r="B16" s="13"/>
      <c r="C16" s="21">
        <f>+C8+C12</f>
        <v>6.771993432205129</v>
      </c>
      <c r="E16" s="18" t="s">
        <v>37</v>
      </c>
      <c r="F16" s="19">
        <f ca="1">NOW()+15018.5+$C$5/24</f>
        <v>59896.76967743055</v>
      </c>
    </row>
    <row r="17" spans="1:6" ht="13.5" thickBot="1">
      <c r="A17" s="18" t="s">
        <v>33</v>
      </c>
      <c r="B17" s="13"/>
      <c r="C17" s="13">
        <f>COUNT(C21:C2191)</f>
        <v>18</v>
      </c>
      <c r="E17" s="18" t="s">
        <v>42</v>
      </c>
      <c r="F17" s="19">
        <f>ROUND(2*(F16-$C$7)/$C$8,0)/2+F15</f>
        <v>5027</v>
      </c>
    </row>
    <row r="18" spans="1:6" ht="14.25" thickBot="1" thickTop="1">
      <c r="A18" s="20" t="s">
        <v>5</v>
      </c>
      <c r="B18" s="13"/>
      <c r="C18" s="23">
        <f>+C15</f>
        <v>55740.4569259892</v>
      </c>
      <c r="D18" s="24">
        <f>+C16</f>
        <v>6.771993432205129</v>
      </c>
      <c r="E18" s="18" t="s">
        <v>38</v>
      </c>
      <c r="F18" s="9">
        <f>ROUND(2*(F16-$C$15)/$C$16,0)/2+F15</f>
        <v>615</v>
      </c>
    </row>
    <row r="19" spans="5:6" ht="13.5" thickTop="1">
      <c r="E19" s="18" t="s">
        <v>39</v>
      </c>
      <c r="F19" s="22">
        <f>+$C$15+$C$16*F18-15018.5-$C$5/24</f>
        <v>44887.12872012869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54</v>
      </c>
      <c r="I20" s="8" t="s">
        <v>57</v>
      </c>
      <c r="J20" s="8" t="s">
        <v>51</v>
      </c>
      <c r="K20" s="8" t="s">
        <v>49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s="45" t="s">
        <v>63</v>
      </c>
      <c r="B21" s="46" t="s">
        <v>45</v>
      </c>
      <c r="C21" s="45">
        <v>25740.529</v>
      </c>
      <c r="D21" s="45" t="s">
        <v>57</v>
      </c>
      <c r="E21">
        <f aca="true" t="shared" si="0" ref="E21:E38">+(C21-C$7)/C$8</f>
        <v>-18.013199500348776</v>
      </c>
      <c r="F21">
        <f aca="true" t="shared" si="1" ref="F21:F38">ROUND(2*E21,0)/2</f>
        <v>-18</v>
      </c>
      <c r="G21">
        <f>+C21-(C$7+F21*C$8)</f>
        <v>-0.08938599999964936</v>
      </c>
      <c r="H21">
        <f>+G21</f>
        <v>-0.08938599999964936</v>
      </c>
      <c r="O21">
        <f aca="true" t="shared" si="2" ref="O21:O38">+C$11+C$12*F21</f>
        <v>-0.09236467952259049</v>
      </c>
      <c r="Q21" s="2">
        <f aca="true" t="shared" si="3" ref="Q21:Q38">+C21-15018.5</f>
        <v>10722.028999999999</v>
      </c>
    </row>
    <row r="22" spans="1:17" ht="12.75">
      <c r="A22" s="45" t="s">
        <v>63</v>
      </c>
      <c r="B22" s="46" t="s">
        <v>45</v>
      </c>
      <c r="C22" s="45">
        <v>25828.53</v>
      </c>
      <c r="D22" s="45" t="s">
        <v>57</v>
      </c>
      <c r="E22">
        <f t="shared" si="0"/>
        <v>-5.018220083128555</v>
      </c>
      <c r="F22">
        <f t="shared" si="1"/>
        <v>-5</v>
      </c>
      <c r="G22">
        <f>+C22-(C$7+F22*C$8)</f>
        <v>-0.12338499999896158</v>
      </c>
      <c r="H22">
        <f>+G22</f>
        <v>-0.12338499999896158</v>
      </c>
      <c r="O22">
        <f t="shared" si="2"/>
        <v>-0.09144906085591654</v>
      </c>
      <c r="Q22" s="2">
        <f t="shared" si="3"/>
        <v>10810.029999999999</v>
      </c>
    </row>
    <row r="23" spans="1:17" ht="12.75">
      <c r="A23" t="s">
        <v>12</v>
      </c>
      <c r="C23" s="11">
        <v>25862.513</v>
      </c>
      <c r="D23" s="11" t="s">
        <v>14</v>
      </c>
      <c r="E23">
        <f t="shared" si="0"/>
        <v>0</v>
      </c>
      <c r="F23">
        <f t="shared" si="1"/>
        <v>0</v>
      </c>
      <c r="H23" s="9">
        <v>0</v>
      </c>
      <c r="O23">
        <f t="shared" si="2"/>
        <v>-0.09109689983027272</v>
      </c>
      <c r="Q23" s="2">
        <f t="shared" si="3"/>
        <v>10844.012999999999</v>
      </c>
    </row>
    <row r="24" spans="1:17" ht="12.75">
      <c r="A24" s="45" t="s">
        <v>63</v>
      </c>
      <c r="B24" s="46" t="s">
        <v>45</v>
      </c>
      <c r="C24" s="45">
        <v>26133.517</v>
      </c>
      <c r="D24" s="45" t="s">
        <v>57</v>
      </c>
      <c r="E24">
        <f t="shared" si="0"/>
        <v>40.01876571839355</v>
      </c>
      <c r="F24">
        <f t="shared" si="1"/>
        <v>40</v>
      </c>
      <c r="G24">
        <f aca="true" t="shared" si="4" ref="G24:G38">+C24-(C$7+F24*C$8)</f>
        <v>0.12708000000202446</v>
      </c>
      <c r="H24">
        <f aca="true" t="shared" si="5" ref="H24:H33">+G24</f>
        <v>0.12708000000202446</v>
      </c>
      <c r="O24">
        <f t="shared" si="2"/>
        <v>-0.08827961162512213</v>
      </c>
      <c r="Q24" s="2">
        <f t="shared" si="3"/>
        <v>11115.017</v>
      </c>
    </row>
    <row r="25" spans="1:17" ht="12.75">
      <c r="A25" s="45" t="s">
        <v>63</v>
      </c>
      <c r="B25" s="46" t="s">
        <v>45</v>
      </c>
      <c r="C25" s="45">
        <v>27284.528</v>
      </c>
      <c r="D25" s="45" t="s">
        <v>57</v>
      </c>
      <c r="E25">
        <f t="shared" si="0"/>
        <v>209.98688260336087</v>
      </c>
      <c r="F25">
        <f t="shared" si="1"/>
        <v>210</v>
      </c>
      <c r="G25">
        <f t="shared" si="4"/>
        <v>-0.08883000000059837</v>
      </c>
      <c r="H25">
        <f t="shared" si="5"/>
        <v>-0.08883000000059837</v>
      </c>
      <c r="O25">
        <f t="shared" si="2"/>
        <v>-0.07630613675323207</v>
      </c>
      <c r="Q25" s="2">
        <f t="shared" si="3"/>
        <v>12266.027999999998</v>
      </c>
    </row>
    <row r="26" spans="1:17" ht="12.75">
      <c r="A26" s="45" t="s">
        <v>79</v>
      </c>
      <c r="B26" s="46" t="s">
        <v>45</v>
      </c>
      <c r="C26" s="45">
        <v>34591.416</v>
      </c>
      <c r="D26" s="45" t="s">
        <v>57</v>
      </c>
      <c r="E26">
        <f t="shared" si="0"/>
        <v>1288.9843844946256</v>
      </c>
      <c r="F26">
        <f t="shared" si="1"/>
        <v>1289</v>
      </c>
      <c r="G26">
        <f t="shared" si="4"/>
        <v>-0.10574700000142911</v>
      </c>
      <c r="H26">
        <f t="shared" si="5"/>
        <v>-0.10574700000142911</v>
      </c>
      <c r="O26">
        <f t="shared" si="2"/>
        <v>-0.00030978741929467424</v>
      </c>
      <c r="Q26" s="2">
        <f t="shared" si="3"/>
        <v>19572.915999999997</v>
      </c>
    </row>
    <row r="27" spans="1:17" ht="12.75">
      <c r="A27" s="45" t="s">
        <v>79</v>
      </c>
      <c r="B27" s="46" t="s">
        <v>45</v>
      </c>
      <c r="C27" s="45">
        <v>37469.49</v>
      </c>
      <c r="D27" s="45" t="s">
        <v>57</v>
      </c>
      <c r="E27">
        <f t="shared" si="0"/>
        <v>1713.9853775655747</v>
      </c>
      <c r="F27">
        <f t="shared" si="1"/>
        <v>1714</v>
      </c>
      <c r="G27">
        <f t="shared" si="4"/>
        <v>-0.09902200000215089</v>
      </c>
      <c r="H27">
        <f t="shared" si="5"/>
        <v>-0.09902200000215089</v>
      </c>
      <c r="O27">
        <f t="shared" si="2"/>
        <v>0.029623899760430436</v>
      </c>
      <c r="Q27" s="2">
        <f t="shared" si="3"/>
        <v>22450.989999999998</v>
      </c>
    </row>
    <row r="28" spans="1:17" ht="12.75">
      <c r="A28" s="45" t="s">
        <v>79</v>
      </c>
      <c r="B28" s="46" t="s">
        <v>45</v>
      </c>
      <c r="C28" s="45">
        <v>37530.48</v>
      </c>
      <c r="D28" s="45" t="s">
        <v>57</v>
      </c>
      <c r="E28">
        <f t="shared" si="0"/>
        <v>1722.9916819786645</v>
      </c>
      <c r="F28">
        <f t="shared" si="1"/>
        <v>1723</v>
      </c>
      <c r="G28">
        <f t="shared" si="4"/>
        <v>-0.05632899999181973</v>
      </c>
      <c r="H28">
        <f t="shared" si="5"/>
        <v>-0.05632899999181973</v>
      </c>
      <c r="O28">
        <f t="shared" si="2"/>
        <v>0.030257789606589328</v>
      </c>
      <c r="Q28" s="2">
        <f t="shared" si="3"/>
        <v>22511.980000000003</v>
      </c>
    </row>
    <row r="29" spans="1:17" ht="12.75">
      <c r="A29" s="45" t="s">
        <v>79</v>
      </c>
      <c r="B29" s="46" t="s">
        <v>45</v>
      </c>
      <c r="C29" s="45">
        <v>37571.328</v>
      </c>
      <c r="D29" s="45" t="s">
        <v>57</v>
      </c>
      <c r="E29">
        <f t="shared" si="0"/>
        <v>1729.0236466067322</v>
      </c>
      <c r="F29">
        <f t="shared" si="1"/>
        <v>1729</v>
      </c>
      <c r="G29">
        <f t="shared" si="4"/>
        <v>0.16013300000486197</v>
      </c>
      <c r="H29">
        <f t="shared" si="5"/>
        <v>0.16013300000486197</v>
      </c>
      <c r="O29">
        <f t="shared" si="2"/>
        <v>0.030680382837361922</v>
      </c>
      <c r="Q29" s="2">
        <f t="shared" si="3"/>
        <v>22552.828</v>
      </c>
    </row>
    <row r="30" spans="1:17" ht="12.75">
      <c r="A30" s="45" t="s">
        <v>79</v>
      </c>
      <c r="B30" s="46" t="s">
        <v>45</v>
      </c>
      <c r="C30" s="45">
        <v>37855.543</v>
      </c>
      <c r="D30" s="45" t="s">
        <v>57</v>
      </c>
      <c r="E30">
        <f t="shared" si="0"/>
        <v>1770.9932614413954</v>
      </c>
      <c r="F30">
        <f t="shared" si="1"/>
        <v>1771</v>
      </c>
      <c r="G30">
        <f t="shared" si="4"/>
        <v>-0.04563300000154413</v>
      </c>
      <c r="H30">
        <f t="shared" si="5"/>
        <v>-0.04563300000154413</v>
      </c>
      <c r="O30">
        <f t="shared" si="2"/>
        <v>0.03363853545277004</v>
      </c>
      <c r="Q30" s="2">
        <f t="shared" si="3"/>
        <v>22837.042999999998</v>
      </c>
    </row>
    <row r="31" spans="1:17" ht="12.75">
      <c r="A31" s="45" t="s">
        <v>79</v>
      </c>
      <c r="B31" s="46" t="s">
        <v>45</v>
      </c>
      <c r="C31" s="45">
        <v>39765.354</v>
      </c>
      <c r="D31" s="45" t="s">
        <v>57</v>
      </c>
      <c r="E31">
        <f t="shared" si="0"/>
        <v>2053.0122684501875</v>
      </c>
      <c r="F31">
        <f t="shared" si="1"/>
        <v>2053</v>
      </c>
      <c r="G31">
        <f t="shared" si="4"/>
        <v>0.083080999997037</v>
      </c>
      <c r="H31">
        <f t="shared" si="5"/>
        <v>0.083080999997037</v>
      </c>
      <c r="O31">
        <f t="shared" si="2"/>
        <v>0.05350041729908178</v>
      </c>
      <c r="Q31" s="2">
        <f t="shared" si="3"/>
        <v>24746.854</v>
      </c>
    </row>
    <row r="32" spans="1:17" ht="12.75">
      <c r="A32" s="45" t="s">
        <v>79</v>
      </c>
      <c r="B32" s="46" t="s">
        <v>45</v>
      </c>
      <c r="C32" s="45">
        <v>40056.467</v>
      </c>
      <c r="D32" s="45" t="s">
        <v>57</v>
      </c>
      <c r="E32">
        <f t="shared" si="0"/>
        <v>2096.000500891696</v>
      </c>
      <c r="F32">
        <f t="shared" si="1"/>
        <v>2096</v>
      </c>
      <c r="G32">
        <f t="shared" si="4"/>
        <v>0.003391999998711981</v>
      </c>
      <c r="H32">
        <f t="shared" si="5"/>
        <v>0.003391999998711981</v>
      </c>
      <c r="O32">
        <f t="shared" si="2"/>
        <v>0.05652900211961867</v>
      </c>
      <c r="Q32" s="2">
        <f t="shared" si="3"/>
        <v>25037.966999999997</v>
      </c>
    </row>
    <row r="33" spans="1:17" ht="12.75">
      <c r="A33" s="45" t="s">
        <v>79</v>
      </c>
      <c r="B33" s="46" t="s">
        <v>45</v>
      </c>
      <c r="C33" s="45">
        <v>40117.471</v>
      </c>
      <c r="D33" s="45" t="s">
        <v>57</v>
      </c>
      <c r="E33">
        <f t="shared" si="0"/>
        <v>2105.0088726643817</v>
      </c>
      <c r="F33">
        <f t="shared" si="1"/>
        <v>2105</v>
      </c>
      <c r="G33">
        <f t="shared" si="4"/>
        <v>0.0600849999973434</v>
      </c>
      <c r="H33">
        <f t="shared" si="5"/>
        <v>0.0600849999973434</v>
      </c>
      <c r="O33">
        <f t="shared" si="2"/>
        <v>0.057162891965777535</v>
      </c>
      <c r="Q33" s="2">
        <f t="shared" si="3"/>
        <v>25098.970999999998</v>
      </c>
    </row>
    <row r="34" spans="1:30" ht="12.75">
      <c r="A34" t="s">
        <v>29</v>
      </c>
      <c r="C34" s="11">
        <v>46645.532</v>
      </c>
      <c r="D34" s="11"/>
      <c r="E34">
        <f t="shared" si="0"/>
        <v>3068.9981265292</v>
      </c>
      <c r="F34">
        <f t="shared" si="1"/>
        <v>3069</v>
      </c>
      <c r="G34">
        <f t="shared" si="4"/>
        <v>-0.012687000002188142</v>
      </c>
      <c r="I34">
        <f>+G34</f>
        <v>-0.012687000002188142</v>
      </c>
      <c r="O34">
        <f t="shared" si="2"/>
        <v>0.125059537709907</v>
      </c>
      <c r="Q34" s="2">
        <f t="shared" si="3"/>
        <v>31627.032</v>
      </c>
      <c r="AA34">
        <v>7</v>
      </c>
      <c r="AB34" t="s">
        <v>28</v>
      </c>
      <c r="AD34" t="s">
        <v>30</v>
      </c>
    </row>
    <row r="35" spans="1:30" ht="12.75">
      <c r="A35" t="s">
        <v>31</v>
      </c>
      <c r="C35" s="11">
        <v>48013.566</v>
      </c>
      <c r="D35" s="11"/>
      <c r="E35">
        <f t="shared" si="0"/>
        <v>3271.0137135345453</v>
      </c>
      <c r="F35">
        <f t="shared" si="1"/>
        <v>3271</v>
      </c>
      <c r="G35">
        <f t="shared" si="4"/>
        <v>0.09286699999938719</v>
      </c>
      <c r="I35">
        <f>+G35</f>
        <v>0.09286699999938719</v>
      </c>
      <c r="O35">
        <f t="shared" si="2"/>
        <v>0.1392868431459175</v>
      </c>
      <c r="Q35" s="2">
        <f t="shared" si="3"/>
        <v>32995.066</v>
      </c>
      <c r="AA35">
        <v>8</v>
      </c>
      <c r="AB35" t="s">
        <v>28</v>
      </c>
      <c r="AD35" t="s">
        <v>30</v>
      </c>
    </row>
    <row r="36" spans="1:17" ht="12.75">
      <c r="A36" t="s">
        <v>32</v>
      </c>
      <c r="C36" s="11">
        <v>50688.5497</v>
      </c>
      <c r="D36" s="11">
        <v>0.0042</v>
      </c>
      <c r="E36">
        <f t="shared" si="0"/>
        <v>3666.0246579885807</v>
      </c>
      <c r="F36">
        <f t="shared" si="1"/>
        <v>3666</v>
      </c>
      <c r="G36">
        <f t="shared" si="4"/>
        <v>0.16698200000246288</v>
      </c>
      <c r="K36">
        <f>+G36</f>
        <v>0.16698200000246288</v>
      </c>
      <c r="O36">
        <f t="shared" si="2"/>
        <v>0.16710756417177966</v>
      </c>
      <c r="Q36" s="2">
        <f t="shared" si="3"/>
        <v>35670.0497</v>
      </c>
    </row>
    <row r="37" spans="1:17" ht="12.75">
      <c r="A37" s="45" t="s">
        <v>124</v>
      </c>
      <c r="B37" s="46" t="s">
        <v>45</v>
      </c>
      <c r="C37" s="45">
        <v>54995.5385</v>
      </c>
      <c r="D37" s="45" t="s">
        <v>57</v>
      </c>
      <c r="E37">
        <f t="shared" si="0"/>
        <v>4302.031417073113</v>
      </c>
      <c r="F37">
        <f t="shared" si="1"/>
        <v>4302</v>
      </c>
      <c r="G37">
        <f t="shared" si="4"/>
        <v>0.21275400000013178</v>
      </c>
      <c r="K37">
        <f>+G37</f>
        <v>0.21275400000013178</v>
      </c>
      <c r="O37">
        <f t="shared" si="2"/>
        <v>0.21190244663367422</v>
      </c>
      <c r="Q37" s="2">
        <f t="shared" si="3"/>
        <v>39977.0385</v>
      </c>
    </row>
    <row r="38" spans="1:17" ht="12.75">
      <c r="A38" s="30" t="s">
        <v>44</v>
      </c>
      <c r="B38" s="31" t="s">
        <v>45</v>
      </c>
      <c r="C38" s="30">
        <v>55740.4562</v>
      </c>
      <c r="D38" s="30" t="s">
        <v>46</v>
      </c>
      <c r="E38">
        <f t="shared" si="0"/>
        <v>4412.03232818802</v>
      </c>
      <c r="F38">
        <f t="shared" si="1"/>
        <v>4412</v>
      </c>
      <c r="G38">
        <f t="shared" si="4"/>
        <v>0.21892400000069756</v>
      </c>
      <c r="J38">
        <f>+G38</f>
        <v>0.21892400000069756</v>
      </c>
      <c r="O38">
        <f t="shared" si="2"/>
        <v>0.21964998919783832</v>
      </c>
      <c r="Q38" s="2">
        <f t="shared" si="3"/>
        <v>40721.9562</v>
      </c>
    </row>
    <row r="39" spans="2:4" ht="12.75">
      <c r="B39" s="15"/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0"/>
  <sheetViews>
    <sheetView zoomScalePageLayoutView="0" workbookViewId="0" topLeftCell="A6">
      <selection activeCell="A16" sqref="A16:D28"/>
    </sheetView>
  </sheetViews>
  <sheetFormatPr defaultColWidth="9.140625" defaultRowHeight="12.75"/>
  <cols>
    <col min="1" max="1" width="19.7109375" style="10" customWidth="1"/>
    <col min="2" max="2" width="4.421875" style="13" customWidth="1"/>
    <col min="3" max="3" width="12.7109375" style="10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0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32" t="s">
        <v>47</v>
      </c>
      <c r="I1" s="33" t="s">
        <v>48</v>
      </c>
      <c r="J1" s="34" t="s">
        <v>49</v>
      </c>
    </row>
    <row r="2" spans="9:10" ht="12.75">
      <c r="I2" s="35" t="s">
        <v>50</v>
      </c>
      <c r="J2" s="36" t="s">
        <v>51</v>
      </c>
    </row>
    <row r="3" spans="1:10" ht="12.75">
      <c r="A3" s="37" t="s">
        <v>52</v>
      </c>
      <c r="I3" s="35" t="s">
        <v>53</v>
      </c>
      <c r="J3" s="36" t="s">
        <v>54</v>
      </c>
    </row>
    <row r="4" spans="9:10" ht="12.75">
      <c r="I4" s="35" t="s">
        <v>55</v>
      </c>
      <c r="J4" s="36" t="s">
        <v>54</v>
      </c>
    </row>
    <row r="5" spans="9:10" ht="13.5" thickBot="1">
      <c r="I5" s="38" t="s">
        <v>56</v>
      </c>
      <c r="J5" s="39" t="s">
        <v>57</v>
      </c>
    </row>
    <row r="10" ht="13.5" thickBot="1"/>
    <row r="11" spans="1:16" ht="12.75" customHeight="1" thickBot="1">
      <c r="A11" s="10" t="str">
        <f aca="true" t="shared" si="0" ref="A11:A28">P11</f>
        <v> KVBB 24.95 </v>
      </c>
      <c r="B11" s="15" t="str">
        <f aca="true" t="shared" si="1" ref="B11:B28">IF(H11=INT(H11),"I","II")</f>
        <v>I</v>
      </c>
      <c r="C11" s="10">
        <f aca="true" t="shared" si="2" ref="C11:C28">1*G11</f>
        <v>25862.513</v>
      </c>
      <c r="D11" s="13" t="str">
        <f aca="true" t="shared" si="3" ref="D11:D28">VLOOKUP(F11,I$1:J$5,2,FALSE)</f>
        <v>vis</v>
      </c>
      <c r="E11" s="40">
        <f>VLOOKUP(C11,A!C$21:E$973,3,FALSE)</f>
        <v>0</v>
      </c>
      <c r="F11" s="15" t="s">
        <v>56</v>
      </c>
      <c r="G11" s="13" t="str">
        <f aca="true" t="shared" si="4" ref="G11:G28">MID(I11,3,LEN(I11)-3)</f>
        <v>25862.513</v>
      </c>
      <c r="H11" s="10">
        <f aca="true" t="shared" si="5" ref="H11:H28">1*K11</f>
        <v>0</v>
      </c>
      <c r="I11" s="41" t="s">
        <v>67</v>
      </c>
      <c r="J11" s="42" t="s">
        <v>68</v>
      </c>
      <c r="K11" s="41">
        <v>0</v>
      </c>
      <c r="L11" s="41" t="s">
        <v>69</v>
      </c>
      <c r="M11" s="42" t="s">
        <v>61</v>
      </c>
      <c r="N11" s="42"/>
      <c r="O11" s="43" t="s">
        <v>62</v>
      </c>
      <c r="P11" s="43" t="s">
        <v>63</v>
      </c>
    </row>
    <row r="12" spans="1:16" ht="12.75" customHeight="1" thickBot="1">
      <c r="A12" s="10" t="str">
        <f t="shared" si="0"/>
        <v> BBS 81 </v>
      </c>
      <c r="B12" s="15" t="str">
        <f t="shared" si="1"/>
        <v>I</v>
      </c>
      <c r="C12" s="10">
        <f t="shared" si="2"/>
        <v>46645.532</v>
      </c>
      <c r="D12" s="13" t="str">
        <f t="shared" si="3"/>
        <v>vis</v>
      </c>
      <c r="E12" s="40">
        <f>VLOOKUP(C12,A!C$21:E$973,3,FALSE)</f>
        <v>3068.9981265292</v>
      </c>
      <c r="F12" s="15" t="s">
        <v>56</v>
      </c>
      <c r="G12" s="13" t="str">
        <f t="shared" si="4"/>
        <v>46645.532</v>
      </c>
      <c r="H12" s="10">
        <f t="shared" si="5"/>
        <v>3069</v>
      </c>
      <c r="I12" s="41" t="s">
        <v>101</v>
      </c>
      <c r="J12" s="42" t="s">
        <v>102</v>
      </c>
      <c r="K12" s="41">
        <v>3069</v>
      </c>
      <c r="L12" s="41" t="s">
        <v>103</v>
      </c>
      <c r="M12" s="42" t="s">
        <v>104</v>
      </c>
      <c r="N12" s="42"/>
      <c r="O12" s="43" t="s">
        <v>105</v>
      </c>
      <c r="P12" s="43" t="s">
        <v>106</v>
      </c>
    </row>
    <row r="13" spans="1:16" ht="12.75" customHeight="1" thickBot="1">
      <c r="A13" s="10" t="str">
        <f t="shared" si="0"/>
        <v> BBS 95 </v>
      </c>
      <c r="B13" s="15" t="str">
        <f t="shared" si="1"/>
        <v>I</v>
      </c>
      <c r="C13" s="10">
        <f t="shared" si="2"/>
        <v>48013.566</v>
      </c>
      <c r="D13" s="13" t="str">
        <f t="shared" si="3"/>
        <v>vis</v>
      </c>
      <c r="E13" s="40">
        <f>VLOOKUP(C13,A!C$21:E$973,3,FALSE)</f>
        <v>3271.0137135345453</v>
      </c>
      <c r="F13" s="15" t="s">
        <v>56</v>
      </c>
      <c r="G13" s="13" t="str">
        <f t="shared" si="4"/>
        <v>48013.566</v>
      </c>
      <c r="H13" s="10">
        <f t="shared" si="5"/>
        <v>3271</v>
      </c>
      <c r="I13" s="41" t="s">
        <v>107</v>
      </c>
      <c r="J13" s="42" t="s">
        <v>108</v>
      </c>
      <c r="K13" s="41">
        <v>3271</v>
      </c>
      <c r="L13" s="41" t="s">
        <v>109</v>
      </c>
      <c r="M13" s="42" t="s">
        <v>104</v>
      </c>
      <c r="N13" s="42"/>
      <c r="O13" s="43" t="s">
        <v>105</v>
      </c>
      <c r="P13" s="43" t="s">
        <v>110</v>
      </c>
    </row>
    <row r="14" spans="1:16" ht="12.75" customHeight="1" thickBot="1">
      <c r="A14" s="10" t="str">
        <f t="shared" si="0"/>
        <v>IBVS 4887 </v>
      </c>
      <c r="B14" s="15" t="str">
        <f t="shared" si="1"/>
        <v>I</v>
      </c>
      <c r="C14" s="10">
        <f t="shared" si="2"/>
        <v>50688.5497</v>
      </c>
      <c r="D14" s="13" t="str">
        <f t="shared" si="3"/>
        <v>vis</v>
      </c>
      <c r="E14" s="40">
        <f>VLOOKUP(C14,A!C$21:E$973,3,FALSE)</f>
        <v>3666.0246579885807</v>
      </c>
      <c r="F14" s="15" t="s">
        <v>56</v>
      </c>
      <c r="G14" s="13" t="str">
        <f t="shared" si="4"/>
        <v>50688.5497</v>
      </c>
      <c r="H14" s="10">
        <f t="shared" si="5"/>
        <v>3666</v>
      </c>
      <c r="I14" s="41" t="s">
        <v>111</v>
      </c>
      <c r="J14" s="42" t="s">
        <v>112</v>
      </c>
      <c r="K14" s="41">
        <v>3666</v>
      </c>
      <c r="L14" s="41" t="s">
        <v>113</v>
      </c>
      <c r="M14" s="42" t="s">
        <v>114</v>
      </c>
      <c r="N14" s="42" t="s">
        <v>115</v>
      </c>
      <c r="O14" s="43" t="s">
        <v>116</v>
      </c>
      <c r="P14" s="44" t="s">
        <v>117</v>
      </c>
    </row>
    <row r="15" spans="1:16" ht="12.75" customHeight="1" thickBot="1">
      <c r="A15" s="10" t="str">
        <f t="shared" si="0"/>
        <v>BAVM 220 </v>
      </c>
      <c r="B15" s="15" t="str">
        <f t="shared" si="1"/>
        <v>I</v>
      </c>
      <c r="C15" s="10">
        <f t="shared" si="2"/>
        <v>55740.4562</v>
      </c>
      <c r="D15" s="13" t="str">
        <f t="shared" si="3"/>
        <v>vis</v>
      </c>
      <c r="E15" s="40">
        <f>VLOOKUP(C15,A!C$21:E$973,3,FALSE)</f>
        <v>4412.03232818802</v>
      </c>
      <c r="F15" s="15" t="s">
        <v>56</v>
      </c>
      <c r="G15" s="13" t="str">
        <f t="shared" si="4"/>
        <v>55740.4562</v>
      </c>
      <c r="H15" s="10">
        <f t="shared" si="5"/>
        <v>4412</v>
      </c>
      <c r="I15" s="41" t="s">
        <v>125</v>
      </c>
      <c r="J15" s="42" t="s">
        <v>126</v>
      </c>
      <c r="K15" s="41">
        <v>4412</v>
      </c>
      <c r="L15" s="41" t="s">
        <v>127</v>
      </c>
      <c r="M15" s="42" t="s">
        <v>121</v>
      </c>
      <c r="N15" s="42" t="s">
        <v>128</v>
      </c>
      <c r="O15" s="43" t="s">
        <v>129</v>
      </c>
      <c r="P15" s="44" t="s">
        <v>130</v>
      </c>
    </row>
    <row r="16" spans="1:16" ht="12.75" customHeight="1" thickBot="1">
      <c r="A16" s="10" t="str">
        <f t="shared" si="0"/>
        <v> KVBB 24.95 </v>
      </c>
      <c r="B16" s="15" t="str">
        <f t="shared" si="1"/>
        <v>I</v>
      </c>
      <c r="C16" s="10">
        <f t="shared" si="2"/>
        <v>25740.529</v>
      </c>
      <c r="D16" s="13" t="str">
        <f t="shared" si="3"/>
        <v>vis</v>
      </c>
      <c r="E16" s="40">
        <f>VLOOKUP(C16,A!C$21:E$973,3,FALSE)</f>
        <v>-18.013199500348776</v>
      </c>
      <c r="F16" s="15" t="s">
        <v>56</v>
      </c>
      <c r="G16" s="13" t="str">
        <f t="shared" si="4"/>
        <v>25740.529</v>
      </c>
      <c r="H16" s="10">
        <f t="shared" si="5"/>
        <v>-18</v>
      </c>
      <c r="I16" s="41" t="s">
        <v>58</v>
      </c>
      <c r="J16" s="42" t="s">
        <v>59</v>
      </c>
      <c r="K16" s="41">
        <v>-18</v>
      </c>
      <c r="L16" s="41" t="s">
        <v>60</v>
      </c>
      <c r="M16" s="42" t="s">
        <v>61</v>
      </c>
      <c r="N16" s="42"/>
      <c r="O16" s="43" t="s">
        <v>62</v>
      </c>
      <c r="P16" s="43" t="s">
        <v>63</v>
      </c>
    </row>
    <row r="17" spans="1:16" ht="12.75" customHeight="1" thickBot="1">
      <c r="A17" s="10" t="str">
        <f t="shared" si="0"/>
        <v> KVBB 24.95 </v>
      </c>
      <c r="B17" s="15" t="str">
        <f t="shared" si="1"/>
        <v>I</v>
      </c>
      <c r="C17" s="10">
        <f t="shared" si="2"/>
        <v>25828.53</v>
      </c>
      <c r="D17" s="13" t="str">
        <f t="shared" si="3"/>
        <v>vis</v>
      </c>
      <c r="E17" s="40">
        <f>VLOOKUP(C17,A!C$21:E$973,3,FALSE)</f>
        <v>-5.018220083128555</v>
      </c>
      <c r="F17" s="15" t="s">
        <v>56</v>
      </c>
      <c r="G17" s="13" t="str">
        <f t="shared" si="4"/>
        <v>25828.530</v>
      </c>
      <c r="H17" s="10">
        <f t="shared" si="5"/>
        <v>-5</v>
      </c>
      <c r="I17" s="41" t="s">
        <v>64</v>
      </c>
      <c r="J17" s="42" t="s">
        <v>65</v>
      </c>
      <c r="K17" s="41">
        <v>-5</v>
      </c>
      <c r="L17" s="41" t="s">
        <v>66</v>
      </c>
      <c r="M17" s="42" t="s">
        <v>61</v>
      </c>
      <c r="N17" s="42"/>
      <c r="O17" s="43" t="s">
        <v>62</v>
      </c>
      <c r="P17" s="43" t="s">
        <v>63</v>
      </c>
    </row>
    <row r="18" spans="1:16" ht="12.75" customHeight="1" thickBot="1">
      <c r="A18" s="10" t="str">
        <f t="shared" si="0"/>
        <v> KVBB 24.95 </v>
      </c>
      <c r="B18" s="15" t="str">
        <f t="shared" si="1"/>
        <v>I</v>
      </c>
      <c r="C18" s="10">
        <f t="shared" si="2"/>
        <v>26133.517</v>
      </c>
      <c r="D18" s="13" t="str">
        <f t="shared" si="3"/>
        <v>vis</v>
      </c>
      <c r="E18" s="40">
        <f>VLOOKUP(C18,A!C$21:E$973,3,FALSE)</f>
        <v>40.01876571839355</v>
      </c>
      <c r="F18" s="15" t="s">
        <v>56</v>
      </c>
      <c r="G18" s="13" t="str">
        <f t="shared" si="4"/>
        <v>26133.517</v>
      </c>
      <c r="H18" s="10">
        <f t="shared" si="5"/>
        <v>40</v>
      </c>
      <c r="I18" s="41" t="s">
        <v>70</v>
      </c>
      <c r="J18" s="42" t="s">
        <v>71</v>
      </c>
      <c r="K18" s="41">
        <v>40</v>
      </c>
      <c r="L18" s="41" t="s">
        <v>72</v>
      </c>
      <c r="M18" s="42" t="s">
        <v>61</v>
      </c>
      <c r="N18" s="42"/>
      <c r="O18" s="43" t="s">
        <v>62</v>
      </c>
      <c r="P18" s="43" t="s">
        <v>63</v>
      </c>
    </row>
    <row r="19" spans="1:16" ht="12.75" customHeight="1" thickBot="1">
      <c r="A19" s="10" t="str">
        <f t="shared" si="0"/>
        <v> KVBB 24.95 </v>
      </c>
      <c r="B19" s="15" t="str">
        <f t="shared" si="1"/>
        <v>I</v>
      </c>
      <c r="C19" s="10">
        <f t="shared" si="2"/>
        <v>27284.528</v>
      </c>
      <c r="D19" s="13" t="str">
        <f t="shared" si="3"/>
        <v>vis</v>
      </c>
      <c r="E19" s="40">
        <f>VLOOKUP(C19,A!C$21:E$973,3,FALSE)</f>
        <v>209.98688260336087</v>
      </c>
      <c r="F19" s="15" t="s">
        <v>56</v>
      </c>
      <c r="G19" s="13" t="str">
        <f t="shared" si="4"/>
        <v>27284.528</v>
      </c>
      <c r="H19" s="10">
        <f t="shared" si="5"/>
        <v>210</v>
      </c>
      <c r="I19" s="41" t="s">
        <v>73</v>
      </c>
      <c r="J19" s="42" t="s">
        <v>74</v>
      </c>
      <c r="K19" s="41">
        <v>210</v>
      </c>
      <c r="L19" s="41" t="s">
        <v>60</v>
      </c>
      <c r="M19" s="42" t="s">
        <v>61</v>
      </c>
      <c r="N19" s="42"/>
      <c r="O19" s="43" t="s">
        <v>62</v>
      </c>
      <c r="P19" s="43" t="s">
        <v>63</v>
      </c>
    </row>
    <row r="20" spans="1:16" ht="12.75" customHeight="1" thickBot="1">
      <c r="A20" s="10" t="str">
        <f t="shared" si="0"/>
        <v> MSAI 40.389 </v>
      </c>
      <c r="B20" s="15" t="str">
        <f t="shared" si="1"/>
        <v>I</v>
      </c>
      <c r="C20" s="10">
        <f t="shared" si="2"/>
        <v>34591.416</v>
      </c>
      <c r="D20" s="13" t="str">
        <f t="shared" si="3"/>
        <v>vis</v>
      </c>
      <c r="E20" s="40">
        <f>VLOOKUP(C20,A!C$21:E$973,3,FALSE)</f>
        <v>1288.9843844946256</v>
      </c>
      <c r="F20" s="15" t="s">
        <v>56</v>
      </c>
      <c r="G20" s="13" t="str">
        <f t="shared" si="4"/>
        <v>34591.416</v>
      </c>
      <c r="H20" s="10">
        <f t="shared" si="5"/>
        <v>1289</v>
      </c>
      <c r="I20" s="41" t="s">
        <v>75</v>
      </c>
      <c r="J20" s="42" t="s">
        <v>76</v>
      </c>
      <c r="K20" s="41">
        <v>1289</v>
      </c>
      <c r="L20" s="41" t="s">
        <v>77</v>
      </c>
      <c r="M20" s="42" t="s">
        <v>61</v>
      </c>
      <c r="N20" s="42"/>
      <c r="O20" s="43" t="s">
        <v>78</v>
      </c>
      <c r="P20" s="43" t="s">
        <v>79</v>
      </c>
    </row>
    <row r="21" spans="1:16" ht="12.75" customHeight="1" thickBot="1">
      <c r="A21" s="10" t="str">
        <f t="shared" si="0"/>
        <v> MSAI 40.389 </v>
      </c>
      <c r="B21" s="15" t="str">
        <f t="shared" si="1"/>
        <v>I</v>
      </c>
      <c r="C21" s="10">
        <f t="shared" si="2"/>
        <v>37469.49</v>
      </c>
      <c r="D21" s="13" t="str">
        <f t="shared" si="3"/>
        <v>vis</v>
      </c>
      <c r="E21" s="40">
        <f>VLOOKUP(C21,A!C$21:E$973,3,FALSE)</f>
        <v>1713.9853775655747</v>
      </c>
      <c r="F21" s="15" t="s">
        <v>56</v>
      </c>
      <c r="G21" s="13" t="str">
        <f t="shared" si="4"/>
        <v>37469.490</v>
      </c>
      <c r="H21" s="10">
        <f t="shared" si="5"/>
        <v>1714</v>
      </c>
      <c r="I21" s="41" t="s">
        <v>80</v>
      </c>
      <c r="J21" s="42" t="s">
        <v>81</v>
      </c>
      <c r="K21" s="41">
        <v>1714</v>
      </c>
      <c r="L21" s="41" t="s">
        <v>82</v>
      </c>
      <c r="M21" s="42" t="s">
        <v>61</v>
      </c>
      <c r="N21" s="42"/>
      <c r="O21" s="43" t="s">
        <v>78</v>
      </c>
      <c r="P21" s="43" t="s">
        <v>79</v>
      </c>
    </row>
    <row r="22" spans="1:16" ht="12.75" customHeight="1" thickBot="1">
      <c r="A22" s="10" t="str">
        <f t="shared" si="0"/>
        <v> MSAI 40.389 </v>
      </c>
      <c r="B22" s="15" t="str">
        <f t="shared" si="1"/>
        <v>I</v>
      </c>
      <c r="C22" s="10">
        <f t="shared" si="2"/>
        <v>37530.48</v>
      </c>
      <c r="D22" s="13" t="str">
        <f t="shared" si="3"/>
        <v>vis</v>
      </c>
      <c r="E22" s="40">
        <f>VLOOKUP(C22,A!C$21:E$973,3,FALSE)</f>
        <v>1722.9916819786645</v>
      </c>
      <c r="F22" s="15" t="s">
        <v>56</v>
      </c>
      <c r="G22" s="13" t="str">
        <f t="shared" si="4"/>
        <v>37530.480</v>
      </c>
      <c r="H22" s="10">
        <f t="shared" si="5"/>
        <v>1723</v>
      </c>
      <c r="I22" s="41" t="s">
        <v>83</v>
      </c>
      <c r="J22" s="42" t="s">
        <v>84</v>
      </c>
      <c r="K22" s="41">
        <v>1723</v>
      </c>
      <c r="L22" s="41" t="s">
        <v>85</v>
      </c>
      <c r="M22" s="42" t="s">
        <v>61</v>
      </c>
      <c r="N22" s="42"/>
      <c r="O22" s="43" t="s">
        <v>78</v>
      </c>
      <c r="P22" s="43" t="s">
        <v>79</v>
      </c>
    </row>
    <row r="23" spans="1:16" ht="12.75" customHeight="1" thickBot="1">
      <c r="A23" s="10" t="str">
        <f t="shared" si="0"/>
        <v> MSAI 40.389 </v>
      </c>
      <c r="B23" s="15" t="str">
        <f t="shared" si="1"/>
        <v>I</v>
      </c>
      <c r="C23" s="10">
        <f t="shared" si="2"/>
        <v>37571.328</v>
      </c>
      <c r="D23" s="13" t="str">
        <f t="shared" si="3"/>
        <v>vis</v>
      </c>
      <c r="E23" s="40">
        <f>VLOOKUP(C23,A!C$21:E$973,3,FALSE)</f>
        <v>1729.0236466067322</v>
      </c>
      <c r="F23" s="15" t="s">
        <v>56</v>
      </c>
      <c r="G23" s="13" t="str">
        <f t="shared" si="4"/>
        <v>37571.328</v>
      </c>
      <c r="H23" s="10">
        <f t="shared" si="5"/>
        <v>1729</v>
      </c>
      <c r="I23" s="41" t="s">
        <v>86</v>
      </c>
      <c r="J23" s="42" t="s">
        <v>87</v>
      </c>
      <c r="K23" s="41">
        <v>1729</v>
      </c>
      <c r="L23" s="41" t="s">
        <v>88</v>
      </c>
      <c r="M23" s="42" t="s">
        <v>61</v>
      </c>
      <c r="N23" s="42"/>
      <c r="O23" s="43" t="s">
        <v>78</v>
      </c>
      <c r="P23" s="43" t="s">
        <v>79</v>
      </c>
    </row>
    <row r="24" spans="1:16" ht="12.75" customHeight="1" thickBot="1">
      <c r="A24" s="10" t="str">
        <f t="shared" si="0"/>
        <v> MSAI 40.389 </v>
      </c>
      <c r="B24" s="15" t="str">
        <f t="shared" si="1"/>
        <v>I</v>
      </c>
      <c r="C24" s="10">
        <f t="shared" si="2"/>
        <v>37855.543</v>
      </c>
      <c r="D24" s="13" t="str">
        <f t="shared" si="3"/>
        <v>vis</v>
      </c>
      <c r="E24" s="40">
        <f>VLOOKUP(C24,A!C$21:E$973,3,FALSE)</f>
        <v>1770.9932614413954</v>
      </c>
      <c r="F24" s="15" t="s">
        <v>56</v>
      </c>
      <c r="G24" s="13" t="str">
        <f t="shared" si="4"/>
        <v>37855.543</v>
      </c>
      <c r="H24" s="10">
        <f t="shared" si="5"/>
        <v>1771</v>
      </c>
      <c r="I24" s="41" t="s">
        <v>89</v>
      </c>
      <c r="J24" s="42" t="s">
        <v>90</v>
      </c>
      <c r="K24" s="41">
        <v>1771</v>
      </c>
      <c r="L24" s="41" t="s">
        <v>91</v>
      </c>
      <c r="M24" s="42" t="s">
        <v>61</v>
      </c>
      <c r="N24" s="42"/>
      <c r="O24" s="43" t="s">
        <v>78</v>
      </c>
      <c r="P24" s="43" t="s">
        <v>79</v>
      </c>
    </row>
    <row r="25" spans="1:16" ht="12.75" customHeight="1" thickBot="1">
      <c r="A25" s="10" t="str">
        <f t="shared" si="0"/>
        <v> MSAI 40.389 </v>
      </c>
      <c r="B25" s="15" t="str">
        <f t="shared" si="1"/>
        <v>I</v>
      </c>
      <c r="C25" s="10">
        <f t="shared" si="2"/>
        <v>39765.354</v>
      </c>
      <c r="D25" s="13" t="str">
        <f t="shared" si="3"/>
        <v>vis</v>
      </c>
      <c r="E25" s="40">
        <f>VLOOKUP(C25,A!C$21:E$973,3,FALSE)</f>
        <v>2053.0122684501875</v>
      </c>
      <c r="F25" s="15" t="s">
        <v>56</v>
      </c>
      <c r="G25" s="13" t="str">
        <f t="shared" si="4"/>
        <v>39765.354</v>
      </c>
      <c r="H25" s="10">
        <f t="shared" si="5"/>
        <v>2053</v>
      </c>
      <c r="I25" s="41" t="s">
        <v>92</v>
      </c>
      <c r="J25" s="42" t="s">
        <v>93</v>
      </c>
      <c r="K25" s="41">
        <v>2053</v>
      </c>
      <c r="L25" s="41" t="s">
        <v>94</v>
      </c>
      <c r="M25" s="42" t="s">
        <v>61</v>
      </c>
      <c r="N25" s="42"/>
      <c r="O25" s="43" t="s">
        <v>78</v>
      </c>
      <c r="P25" s="43" t="s">
        <v>79</v>
      </c>
    </row>
    <row r="26" spans="1:16" ht="12.75" customHeight="1" thickBot="1">
      <c r="A26" s="10" t="str">
        <f t="shared" si="0"/>
        <v> MSAI 40.389 </v>
      </c>
      <c r="B26" s="15" t="str">
        <f t="shared" si="1"/>
        <v>I</v>
      </c>
      <c r="C26" s="10">
        <f t="shared" si="2"/>
        <v>40056.467</v>
      </c>
      <c r="D26" s="13" t="str">
        <f t="shared" si="3"/>
        <v>vis</v>
      </c>
      <c r="E26" s="40">
        <f>VLOOKUP(C26,A!C$21:E$973,3,FALSE)</f>
        <v>2096.000500891696</v>
      </c>
      <c r="F26" s="15" t="s">
        <v>56</v>
      </c>
      <c r="G26" s="13" t="str">
        <f t="shared" si="4"/>
        <v>40056.467</v>
      </c>
      <c r="H26" s="10">
        <f t="shared" si="5"/>
        <v>2096</v>
      </c>
      <c r="I26" s="41" t="s">
        <v>95</v>
      </c>
      <c r="J26" s="42" t="s">
        <v>96</v>
      </c>
      <c r="K26" s="41">
        <v>2096</v>
      </c>
      <c r="L26" s="41" t="s">
        <v>97</v>
      </c>
      <c r="M26" s="42" t="s">
        <v>61</v>
      </c>
      <c r="N26" s="42"/>
      <c r="O26" s="43" t="s">
        <v>78</v>
      </c>
      <c r="P26" s="43" t="s">
        <v>79</v>
      </c>
    </row>
    <row r="27" spans="1:16" ht="12.75" customHeight="1" thickBot="1">
      <c r="A27" s="10" t="str">
        <f t="shared" si="0"/>
        <v> MSAI 40.389 </v>
      </c>
      <c r="B27" s="15" t="str">
        <f t="shared" si="1"/>
        <v>I</v>
      </c>
      <c r="C27" s="10">
        <f t="shared" si="2"/>
        <v>40117.471</v>
      </c>
      <c r="D27" s="13" t="str">
        <f t="shared" si="3"/>
        <v>vis</v>
      </c>
      <c r="E27" s="40">
        <f>VLOOKUP(C27,A!C$21:E$973,3,FALSE)</f>
        <v>2105.0088726643817</v>
      </c>
      <c r="F27" s="15" t="s">
        <v>56</v>
      </c>
      <c r="G27" s="13" t="str">
        <f t="shared" si="4"/>
        <v>40117.471</v>
      </c>
      <c r="H27" s="10">
        <f t="shared" si="5"/>
        <v>2105</v>
      </c>
      <c r="I27" s="41" t="s">
        <v>98</v>
      </c>
      <c r="J27" s="42" t="s">
        <v>99</v>
      </c>
      <c r="K27" s="41">
        <v>2105</v>
      </c>
      <c r="L27" s="41" t="s">
        <v>100</v>
      </c>
      <c r="M27" s="42" t="s">
        <v>61</v>
      </c>
      <c r="N27" s="42"/>
      <c r="O27" s="43" t="s">
        <v>78</v>
      </c>
      <c r="P27" s="43" t="s">
        <v>79</v>
      </c>
    </row>
    <row r="28" spans="1:16" ht="12.75" customHeight="1" thickBot="1">
      <c r="A28" s="10" t="str">
        <f t="shared" si="0"/>
        <v>BAVM 212 </v>
      </c>
      <c r="B28" s="15" t="str">
        <f t="shared" si="1"/>
        <v>I</v>
      </c>
      <c r="C28" s="10">
        <f t="shared" si="2"/>
        <v>54995.5385</v>
      </c>
      <c r="D28" s="13" t="str">
        <f t="shared" si="3"/>
        <v>vis</v>
      </c>
      <c r="E28" s="40">
        <f>VLOOKUP(C28,A!C$21:E$973,3,FALSE)</f>
        <v>4302.031417073113</v>
      </c>
      <c r="F28" s="15" t="s">
        <v>56</v>
      </c>
      <c r="G28" s="13" t="str">
        <f t="shared" si="4"/>
        <v>54995.5385</v>
      </c>
      <c r="H28" s="10">
        <f t="shared" si="5"/>
        <v>4302</v>
      </c>
      <c r="I28" s="41" t="s">
        <v>118</v>
      </c>
      <c r="J28" s="42" t="s">
        <v>119</v>
      </c>
      <c r="K28" s="41">
        <v>4302</v>
      </c>
      <c r="L28" s="41" t="s">
        <v>120</v>
      </c>
      <c r="M28" s="42" t="s">
        <v>121</v>
      </c>
      <c r="N28" s="42" t="s">
        <v>122</v>
      </c>
      <c r="O28" s="43" t="s">
        <v>123</v>
      </c>
      <c r="P28" s="44" t="s">
        <v>124</v>
      </c>
    </row>
    <row r="29" spans="2:6" ht="12.75">
      <c r="B29" s="15"/>
      <c r="E29" s="40"/>
      <c r="F29" s="15"/>
    </row>
    <row r="30" spans="2:6" ht="12.75">
      <c r="B30" s="15"/>
      <c r="E30" s="40"/>
      <c r="F30" s="15"/>
    </row>
    <row r="31" spans="2:6" ht="12.75">
      <c r="B31" s="15"/>
      <c r="E31" s="40"/>
      <c r="F31" s="15"/>
    </row>
    <row r="32" spans="2:6" ht="12.75">
      <c r="B32" s="15"/>
      <c r="E32" s="40"/>
      <c r="F32" s="15"/>
    </row>
    <row r="33" spans="2:6" ht="12.75">
      <c r="B33" s="15"/>
      <c r="F33" s="15"/>
    </row>
    <row r="34" spans="2:6" ht="12.75">
      <c r="B34" s="15"/>
      <c r="F34" s="15"/>
    </row>
    <row r="35" spans="2:6" ht="12.75">
      <c r="B35" s="15"/>
      <c r="F35" s="15"/>
    </row>
    <row r="36" spans="2:6" ht="12.75">
      <c r="B36" s="15"/>
      <c r="F36" s="15"/>
    </row>
    <row r="37" spans="2:6" ht="12.75">
      <c r="B37" s="15"/>
      <c r="F37" s="15"/>
    </row>
    <row r="38" spans="2:6" ht="12.75">
      <c r="B38" s="15"/>
      <c r="F38" s="15"/>
    </row>
    <row r="39" spans="2:6" ht="12.75">
      <c r="B39" s="15"/>
      <c r="F39" s="15"/>
    </row>
    <row r="40" spans="2:6" ht="12.75">
      <c r="B40" s="15"/>
      <c r="F40" s="15"/>
    </row>
    <row r="41" spans="2:6" ht="12.75">
      <c r="B41" s="15"/>
      <c r="F41" s="15"/>
    </row>
    <row r="42" spans="2:6" ht="12.75">
      <c r="B42" s="15"/>
      <c r="F42" s="15"/>
    </row>
    <row r="43" spans="2:6" ht="12.75">
      <c r="B43" s="15"/>
      <c r="F43" s="15"/>
    </row>
    <row r="44" spans="2:6" ht="12.75">
      <c r="B44" s="15"/>
      <c r="F44" s="15"/>
    </row>
    <row r="45" spans="2:6" ht="12.75">
      <c r="B45" s="15"/>
      <c r="F45" s="15"/>
    </row>
    <row r="46" spans="2:6" ht="12.75">
      <c r="B46" s="15"/>
      <c r="F46" s="15"/>
    </row>
    <row r="47" spans="2:6" ht="12.75">
      <c r="B47" s="15"/>
      <c r="F47" s="15"/>
    </row>
    <row r="48" spans="2:6" ht="12.75">
      <c r="B48" s="15"/>
      <c r="F48" s="15"/>
    </row>
    <row r="49" spans="2:6" ht="12.75">
      <c r="B49" s="15"/>
      <c r="F49" s="15"/>
    </row>
    <row r="50" spans="2:6" ht="12.75">
      <c r="B50" s="15"/>
      <c r="F50" s="15"/>
    </row>
    <row r="51" spans="2:6" ht="12.75">
      <c r="B51" s="15"/>
      <c r="F51" s="15"/>
    </row>
    <row r="52" spans="2:6" ht="12.75">
      <c r="B52" s="15"/>
      <c r="F52" s="15"/>
    </row>
    <row r="53" spans="2:6" ht="12.75">
      <c r="B53" s="15"/>
      <c r="F53" s="15"/>
    </row>
    <row r="54" spans="2:6" ht="12.75">
      <c r="B54" s="15"/>
      <c r="F54" s="15"/>
    </row>
    <row r="55" spans="2:6" ht="12.75">
      <c r="B55" s="15"/>
      <c r="F55" s="15"/>
    </row>
    <row r="56" spans="2:6" ht="12.75">
      <c r="B56" s="15"/>
      <c r="F56" s="15"/>
    </row>
    <row r="57" spans="2:6" ht="12.75">
      <c r="B57" s="15"/>
      <c r="F57" s="15"/>
    </row>
    <row r="58" spans="2:6" ht="12.75">
      <c r="B58" s="15"/>
      <c r="F58" s="15"/>
    </row>
    <row r="59" spans="2:6" ht="12.75">
      <c r="B59" s="15"/>
      <c r="F59" s="15"/>
    </row>
    <row r="60" spans="2:6" ht="12.75">
      <c r="B60" s="15"/>
      <c r="F60" s="15"/>
    </row>
    <row r="61" spans="2:6" ht="12.75">
      <c r="B61" s="15"/>
      <c r="F61" s="15"/>
    </row>
    <row r="62" spans="2:6" ht="12.75">
      <c r="B62" s="15"/>
      <c r="F62" s="15"/>
    </row>
    <row r="63" spans="2:6" ht="12.75">
      <c r="B63" s="15"/>
      <c r="F63" s="15"/>
    </row>
    <row r="64" spans="2:6" ht="12.75">
      <c r="B64" s="15"/>
      <c r="F64" s="15"/>
    </row>
    <row r="65" spans="2:6" ht="12.75">
      <c r="B65" s="15"/>
      <c r="F65" s="15"/>
    </row>
    <row r="66" spans="2:6" ht="12.75">
      <c r="B66" s="15"/>
      <c r="F66" s="15"/>
    </row>
    <row r="67" spans="2:6" ht="12.75">
      <c r="B67" s="15"/>
      <c r="F67" s="15"/>
    </row>
    <row r="68" spans="2:6" ht="12.75">
      <c r="B68" s="15"/>
      <c r="F68" s="15"/>
    </row>
    <row r="69" spans="2:6" ht="12.75">
      <c r="B69" s="15"/>
      <c r="F69" s="15"/>
    </row>
    <row r="70" spans="2:6" ht="12.75">
      <c r="B70" s="15"/>
      <c r="F70" s="15"/>
    </row>
    <row r="71" spans="2:6" ht="12.75">
      <c r="B71" s="15"/>
      <c r="F71" s="15"/>
    </row>
    <row r="72" spans="2:6" ht="12.75">
      <c r="B72" s="15"/>
      <c r="F72" s="15"/>
    </row>
    <row r="73" spans="2:6" ht="12.75">
      <c r="B73" s="15"/>
      <c r="F73" s="15"/>
    </row>
    <row r="74" spans="2:6" ht="12.75">
      <c r="B74" s="15"/>
      <c r="F74" s="15"/>
    </row>
    <row r="75" spans="2:6" ht="12.75">
      <c r="B75" s="15"/>
      <c r="F75" s="15"/>
    </row>
    <row r="76" spans="2:6" ht="12.75">
      <c r="B76" s="15"/>
      <c r="F76" s="15"/>
    </row>
    <row r="77" spans="2:6" ht="12.75">
      <c r="B77" s="15"/>
      <c r="F77" s="15"/>
    </row>
    <row r="78" spans="2:6" ht="12.75">
      <c r="B78" s="15"/>
      <c r="F78" s="15"/>
    </row>
    <row r="79" spans="2:6" ht="12.75">
      <c r="B79" s="15"/>
      <c r="F79" s="15"/>
    </row>
    <row r="80" spans="2:6" ht="12.75">
      <c r="B80" s="15"/>
      <c r="F80" s="15"/>
    </row>
    <row r="81" spans="2:6" ht="12.75">
      <c r="B81" s="15"/>
      <c r="F81" s="15"/>
    </row>
    <row r="82" spans="2:6" ht="12.75">
      <c r="B82" s="15"/>
      <c r="F82" s="15"/>
    </row>
    <row r="83" spans="2:6" ht="12.75">
      <c r="B83" s="15"/>
      <c r="F83" s="15"/>
    </row>
    <row r="84" spans="2:6" ht="12.75">
      <c r="B84" s="15"/>
      <c r="F84" s="15"/>
    </row>
    <row r="85" spans="2:6" ht="12.75">
      <c r="B85" s="15"/>
      <c r="F85" s="15"/>
    </row>
    <row r="86" spans="2:6" ht="12.75">
      <c r="B86" s="15"/>
      <c r="F86" s="15"/>
    </row>
    <row r="87" spans="2:6" ht="12.75">
      <c r="B87" s="15"/>
      <c r="F87" s="15"/>
    </row>
    <row r="88" spans="2:6" ht="12.75">
      <c r="B88" s="15"/>
      <c r="F88" s="15"/>
    </row>
    <row r="89" spans="2:6" ht="12.75">
      <c r="B89" s="15"/>
      <c r="F89" s="15"/>
    </row>
    <row r="90" spans="2:6" ht="12.75">
      <c r="B90" s="15"/>
      <c r="F90" s="15"/>
    </row>
    <row r="91" spans="2:6" ht="12.75">
      <c r="B91" s="15"/>
      <c r="F91" s="15"/>
    </row>
    <row r="92" spans="2:6" ht="12.75">
      <c r="B92" s="15"/>
      <c r="F92" s="15"/>
    </row>
    <row r="93" spans="2:6" ht="12.75">
      <c r="B93" s="15"/>
      <c r="F93" s="15"/>
    </row>
    <row r="94" spans="2:6" ht="12.75">
      <c r="B94" s="15"/>
      <c r="F94" s="15"/>
    </row>
    <row r="95" spans="2:6" ht="12.75">
      <c r="B95" s="15"/>
      <c r="F95" s="15"/>
    </row>
    <row r="96" spans="2:6" ht="12.75">
      <c r="B96" s="15"/>
      <c r="F96" s="15"/>
    </row>
    <row r="97" spans="2:6" ht="12.75">
      <c r="B97" s="15"/>
      <c r="F97" s="15"/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  <row r="764" spans="2:6" ht="12.75">
      <c r="B764" s="15"/>
      <c r="F764" s="15"/>
    </row>
    <row r="765" spans="2:6" ht="12.75">
      <c r="B765" s="15"/>
      <c r="F765" s="15"/>
    </row>
    <row r="766" spans="2:6" ht="12.75">
      <c r="B766" s="15"/>
      <c r="F766" s="15"/>
    </row>
    <row r="767" spans="2:6" ht="12.75">
      <c r="B767" s="15"/>
      <c r="F767" s="15"/>
    </row>
    <row r="768" spans="2:6" ht="12.75">
      <c r="B768" s="15"/>
      <c r="F768" s="15"/>
    </row>
    <row r="769" spans="2:6" ht="12.75">
      <c r="B769" s="15"/>
      <c r="F769" s="15"/>
    </row>
    <row r="770" spans="2:6" ht="12.75">
      <c r="B770" s="15"/>
      <c r="F770" s="15"/>
    </row>
    <row r="771" spans="2:6" ht="12.75">
      <c r="B771" s="15"/>
      <c r="F771" s="15"/>
    </row>
    <row r="772" spans="2:6" ht="12.75">
      <c r="B772" s="15"/>
      <c r="F772" s="15"/>
    </row>
    <row r="773" spans="2:6" ht="12.75">
      <c r="B773" s="15"/>
      <c r="F773" s="15"/>
    </row>
    <row r="774" spans="2:6" ht="12.75">
      <c r="B774" s="15"/>
      <c r="F774" s="15"/>
    </row>
    <row r="775" spans="2:6" ht="12.75">
      <c r="B775" s="15"/>
      <c r="F775" s="15"/>
    </row>
    <row r="776" spans="2:6" ht="12.75">
      <c r="B776" s="15"/>
      <c r="F776" s="15"/>
    </row>
    <row r="777" spans="2:6" ht="12.75">
      <c r="B777" s="15"/>
      <c r="F777" s="15"/>
    </row>
    <row r="778" spans="2:6" ht="12.75">
      <c r="B778" s="15"/>
      <c r="F778" s="15"/>
    </row>
    <row r="779" spans="2:6" ht="12.75">
      <c r="B779" s="15"/>
      <c r="F779" s="15"/>
    </row>
    <row r="780" spans="2:6" ht="12.75">
      <c r="B780" s="15"/>
      <c r="F780" s="15"/>
    </row>
    <row r="781" spans="2:6" ht="12.75">
      <c r="B781" s="15"/>
      <c r="F781" s="15"/>
    </row>
    <row r="782" spans="2:6" ht="12.75">
      <c r="B782" s="15"/>
      <c r="F782" s="15"/>
    </row>
    <row r="783" spans="2:6" ht="12.75">
      <c r="B783" s="15"/>
      <c r="F783" s="15"/>
    </row>
    <row r="784" spans="2:6" ht="12.75">
      <c r="B784" s="15"/>
      <c r="F784" s="15"/>
    </row>
    <row r="785" spans="2:6" ht="12.75">
      <c r="B785" s="15"/>
      <c r="F785" s="15"/>
    </row>
    <row r="786" spans="2:6" ht="12.75">
      <c r="B786" s="15"/>
      <c r="F786" s="15"/>
    </row>
    <row r="787" spans="2:6" ht="12.75">
      <c r="B787" s="15"/>
      <c r="F787" s="15"/>
    </row>
    <row r="788" spans="2:6" ht="12.75">
      <c r="B788" s="15"/>
      <c r="F788" s="15"/>
    </row>
    <row r="789" spans="2:6" ht="12.75">
      <c r="B789" s="15"/>
      <c r="F789" s="15"/>
    </row>
    <row r="790" spans="2:6" ht="12.75">
      <c r="B790" s="15"/>
      <c r="F790" s="15"/>
    </row>
    <row r="791" spans="2:6" ht="12.75">
      <c r="B791" s="15"/>
      <c r="F791" s="15"/>
    </row>
    <row r="792" spans="2:6" ht="12.75">
      <c r="B792" s="15"/>
      <c r="F792" s="15"/>
    </row>
    <row r="793" spans="2:6" ht="12.75">
      <c r="B793" s="15"/>
      <c r="F793" s="15"/>
    </row>
    <row r="794" spans="2:6" ht="12.75">
      <c r="B794" s="15"/>
      <c r="F794" s="15"/>
    </row>
    <row r="795" spans="2:6" ht="12.75">
      <c r="B795" s="15"/>
      <c r="F795" s="15"/>
    </row>
    <row r="796" spans="2:6" ht="12.75">
      <c r="B796" s="15"/>
      <c r="F796" s="15"/>
    </row>
    <row r="797" spans="2:6" ht="12.75">
      <c r="B797" s="15"/>
      <c r="F797" s="15"/>
    </row>
    <row r="798" spans="2:6" ht="12.75">
      <c r="B798" s="15"/>
      <c r="F798" s="15"/>
    </row>
    <row r="799" spans="2:6" ht="12.75">
      <c r="B799" s="15"/>
      <c r="F799" s="15"/>
    </row>
    <row r="800" spans="2:6" ht="12.75">
      <c r="B800" s="15"/>
      <c r="F800" s="15"/>
    </row>
    <row r="801" spans="2:6" ht="12.75">
      <c r="B801" s="15"/>
      <c r="F801" s="15"/>
    </row>
    <row r="802" spans="2:6" ht="12.75">
      <c r="B802" s="15"/>
      <c r="F802" s="15"/>
    </row>
    <row r="803" spans="2:6" ht="12.75">
      <c r="B803" s="15"/>
      <c r="F803" s="15"/>
    </row>
    <row r="804" spans="2:6" ht="12.75">
      <c r="B804" s="15"/>
      <c r="F804" s="15"/>
    </row>
    <row r="805" spans="2:6" ht="12.75">
      <c r="B805" s="15"/>
      <c r="F805" s="15"/>
    </row>
    <row r="806" spans="2:6" ht="12.75">
      <c r="B806" s="15"/>
      <c r="F806" s="15"/>
    </row>
    <row r="807" spans="2:6" ht="12.75">
      <c r="B807" s="15"/>
      <c r="F807" s="15"/>
    </row>
    <row r="808" spans="2:6" ht="12.75">
      <c r="B808" s="15"/>
      <c r="F808" s="15"/>
    </row>
    <row r="809" spans="2:6" ht="12.75">
      <c r="B809" s="15"/>
      <c r="F809" s="15"/>
    </row>
    <row r="810" spans="2:6" ht="12.75">
      <c r="B810" s="15"/>
      <c r="F810" s="15"/>
    </row>
    <row r="811" spans="2:6" ht="12.75">
      <c r="B811" s="15"/>
      <c r="F811" s="15"/>
    </row>
    <row r="812" spans="2:6" ht="12.75">
      <c r="B812" s="15"/>
      <c r="F812" s="15"/>
    </row>
    <row r="813" spans="2:6" ht="12.75">
      <c r="B813" s="15"/>
      <c r="F813" s="15"/>
    </row>
    <row r="814" spans="2:6" ht="12.75">
      <c r="B814" s="15"/>
      <c r="F814" s="15"/>
    </row>
    <row r="815" spans="2:6" ht="12.75">
      <c r="B815" s="15"/>
      <c r="F815" s="15"/>
    </row>
    <row r="816" spans="2:6" ht="12.75">
      <c r="B816" s="15"/>
      <c r="F816" s="15"/>
    </row>
    <row r="817" spans="2:6" ht="12.75">
      <c r="B817" s="15"/>
      <c r="F817" s="15"/>
    </row>
    <row r="818" spans="2:6" ht="12.75">
      <c r="B818" s="15"/>
      <c r="F818" s="15"/>
    </row>
    <row r="819" spans="2:6" ht="12.75">
      <c r="B819" s="15"/>
      <c r="F819" s="15"/>
    </row>
    <row r="820" spans="2:6" ht="12.75">
      <c r="B820" s="15"/>
      <c r="F820" s="15"/>
    </row>
  </sheetData>
  <sheetProtection/>
  <hyperlinks>
    <hyperlink ref="P14" r:id="rId1" display="http://www.konkoly.hu/cgi-bin/IBVS?4887"/>
    <hyperlink ref="P28" r:id="rId2" display="http://www.bav-astro.de/sfs/BAVM_link.php?BAVMnr=212"/>
    <hyperlink ref="P15" r:id="rId3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