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759DC65-1850-416D-9C9D-58D321649D43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2" r:id="rId2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128" i="1" l="1"/>
  <c r="F128" i="1" s="1"/>
  <c r="Q128" i="1"/>
  <c r="E129" i="1"/>
  <c r="F129" i="1" s="1"/>
  <c r="Q129" i="1"/>
  <c r="E107" i="1"/>
  <c r="F107" i="1" s="1"/>
  <c r="Q107" i="1"/>
  <c r="E117" i="1"/>
  <c r="F117" i="1" s="1"/>
  <c r="Q117" i="1"/>
  <c r="E118" i="1"/>
  <c r="F118" i="1" s="1"/>
  <c r="Q118" i="1"/>
  <c r="E119" i="1"/>
  <c r="F119" i="1" s="1"/>
  <c r="Q119" i="1"/>
  <c r="E121" i="1"/>
  <c r="F121" i="1" s="1"/>
  <c r="Q121" i="1"/>
  <c r="E122" i="1"/>
  <c r="F122" i="1" s="1"/>
  <c r="Q122" i="1"/>
  <c r="E123" i="1"/>
  <c r="F123" i="1" s="1"/>
  <c r="Q123" i="1"/>
  <c r="E124" i="1"/>
  <c r="F124" i="1" s="1"/>
  <c r="Q124" i="1"/>
  <c r="E125" i="1"/>
  <c r="F125" i="1" s="1"/>
  <c r="Q125" i="1"/>
  <c r="E126" i="1"/>
  <c r="F126" i="1" s="1"/>
  <c r="Q126" i="1"/>
  <c r="E127" i="1"/>
  <c r="F127" i="1" s="1"/>
  <c r="Q127" i="1"/>
  <c r="Q116" i="1"/>
  <c r="Q120" i="1"/>
  <c r="E115" i="1"/>
  <c r="F115" i="1" s="1"/>
  <c r="E110" i="1"/>
  <c r="F110" i="1" s="1"/>
  <c r="D11" i="1"/>
  <c r="D12" i="1"/>
  <c r="X27" i="1" s="1"/>
  <c r="Q113" i="1"/>
  <c r="Q115" i="1"/>
  <c r="Q114" i="1"/>
  <c r="Q110" i="1"/>
  <c r="C7" i="1"/>
  <c r="E116" i="1"/>
  <c r="F116" i="1" s="1"/>
  <c r="C8" i="1"/>
  <c r="E87" i="1"/>
  <c r="F87" i="1"/>
  <c r="E104" i="1"/>
  <c r="F104" i="1"/>
  <c r="P104" i="1" s="1"/>
  <c r="E21" i="1"/>
  <c r="F21" i="1" s="1"/>
  <c r="G21" i="1" s="1"/>
  <c r="I21" i="1" s="1"/>
  <c r="E22" i="1"/>
  <c r="F22" i="1" s="1"/>
  <c r="E23" i="1"/>
  <c r="F23" i="1" s="1"/>
  <c r="E25" i="1"/>
  <c r="F25" i="1" s="1"/>
  <c r="E26" i="1"/>
  <c r="F26" i="1" s="1"/>
  <c r="E27" i="1"/>
  <c r="F27" i="1" s="1"/>
  <c r="E29" i="1"/>
  <c r="F29" i="1" s="1"/>
  <c r="E30" i="1"/>
  <c r="F30" i="1" s="1"/>
  <c r="E31" i="1"/>
  <c r="E81" i="2" s="1"/>
  <c r="E33" i="1"/>
  <c r="F33" i="1" s="1"/>
  <c r="E34" i="1"/>
  <c r="F34" i="1" s="1"/>
  <c r="E35" i="1"/>
  <c r="F35" i="1" s="1"/>
  <c r="E38" i="1"/>
  <c r="F38" i="1"/>
  <c r="G38" i="1" s="1"/>
  <c r="I38" i="1" s="1"/>
  <c r="E39" i="1"/>
  <c r="F39" i="1" s="1"/>
  <c r="E40" i="1"/>
  <c r="F40" i="1" s="1"/>
  <c r="G40" i="1" s="1"/>
  <c r="I40" i="1" s="1"/>
  <c r="E99" i="1"/>
  <c r="F99" i="1" s="1"/>
  <c r="E101" i="1"/>
  <c r="F101" i="1" s="1"/>
  <c r="E105" i="1"/>
  <c r="F105" i="1"/>
  <c r="G105" i="1" s="1"/>
  <c r="E48" i="1"/>
  <c r="F48" i="1" s="1"/>
  <c r="E49" i="1"/>
  <c r="E18" i="2" s="1"/>
  <c r="E50" i="1"/>
  <c r="F50" i="1" s="1"/>
  <c r="E52" i="1"/>
  <c r="F52" i="1" s="1"/>
  <c r="E53" i="1"/>
  <c r="F53" i="1" s="1"/>
  <c r="G53" i="1" s="1"/>
  <c r="J53" i="1" s="1"/>
  <c r="E54" i="1"/>
  <c r="F54" i="1" s="1"/>
  <c r="E56" i="1"/>
  <c r="F56" i="1" s="1"/>
  <c r="E57" i="1"/>
  <c r="E26" i="2" s="1"/>
  <c r="E58" i="1"/>
  <c r="F58" i="1" s="1"/>
  <c r="E60" i="1"/>
  <c r="F60" i="1" s="1"/>
  <c r="E61" i="1"/>
  <c r="E30" i="2" s="1"/>
  <c r="E62" i="1"/>
  <c r="F62" i="1" s="1"/>
  <c r="E64" i="1"/>
  <c r="F64" i="1" s="1"/>
  <c r="E65" i="1"/>
  <c r="F65" i="1"/>
  <c r="G65" i="1" s="1"/>
  <c r="J65" i="1" s="1"/>
  <c r="E66" i="1"/>
  <c r="F66" i="1" s="1"/>
  <c r="E68" i="1"/>
  <c r="F68" i="1" s="1"/>
  <c r="E69" i="1"/>
  <c r="F69" i="1" s="1"/>
  <c r="G69" i="1" s="1"/>
  <c r="J69" i="1" s="1"/>
  <c r="E70" i="1"/>
  <c r="F70" i="1" s="1"/>
  <c r="E72" i="1"/>
  <c r="F72" i="1" s="1"/>
  <c r="E73" i="1"/>
  <c r="F73" i="1" s="1"/>
  <c r="E74" i="1"/>
  <c r="F74" i="1" s="1"/>
  <c r="E76" i="1"/>
  <c r="F76" i="1"/>
  <c r="G76" i="1" s="1"/>
  <c r="J76" i="1" s="1"/>
  <c r="E78" i="1"/>
  <c r="F78" i="1"/>
  <c r="G78" i="1" s="1"/>
  <c r="J78" i="1" s="1"/>
  <c r="E79" i="1"/>
  <c r="F79" i="1" s="1"/>
  <c r="E82" i="1"/>
  <c r="F82" i="1" s="1"/>
  <c r="E83" i="1"/>
  <c r="F83" i="1" s="1"/>
  <c r="E84" i="1"/>
  <c r="F84" i="1" s="1"/>
  <c r="E86" i="1"/>
  <c r="F86" i="1" s="1"/>
  <c r="E88" i="1"/>
  <c r="F88" i="1" s="1"/>
  <c r="G88" i="1" s="1"/>
  <c r="J88" i="1" s="1"/>
  <c r="E89" i="1"/>
  <c r="F89" i="1" s="1"/>
  <c r="E93" i="1"/>
  <c r="F93" i="1" s="1"/>
  <c r="E91" i="1"/>
  <c r="F91" i="1" s="1"/>
  <c r="E94" i="1"/>
  <c r="F94" i="1" s="1"/>
  <c r="G94" i="1" s="1"/>
  <c r="J94" i="1" s="1"/>
  <c r="E96" i="1"/>
  <c r="F96" i="1"/>
  <c r="G96" i="1" s="1"/>
  <c r="J96" i="1" s="1"/>
  <c r="E97" i="1"/>
  <c r="F97" i="1" s="1"/>
  <c r="E98" i="1"/>
  <c r="F98" i="1" s="1"/>
  <c r="E103" i="1"/>
  <c r="F103" i="1" s="1"/>
  <c r="E102" i="1"/>
  <c r="F102" i="1" s="1"/>
  <c r="G102" i="1" s="1"/>
  <c r="J102" i="1" s="1"/>
  <c r="E77" i="1"/>
  <c r="F77" i="1" s="1"/>
  <c r="E46" i="1"/>
  <c r="E15" i="2" s="1"/>
  <c r="F46" i="1"/>
  <c r="E47" i="1"/>
  <c r="F47" i="1" s="1"/>
  <c r="E9" i="1"/>
  <c r="D9" i="1"/>
  <c r="E80" i="1"/>
  <c r="F80" i="1" s="1"/>
  <c r="D13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99" i="1"/>
  <c r="Q101" i="1"/>
  <c r="Q105" i="1"/>
  <c r="Q106" i="1"/>
  <c r="Q108" i="1"/>
  <c r="Q109" i="1"/>
  <c r="Q111" i="1"/>
  <c r="Q112" i="1"/>
  <c r="G98" i="2"/>
  <c r="C98" i="2"/>
  <c r="G97" i="2"/>
  <c r="C97" i="2"/>
  <c r="G96" i="2"/>
  <c r="C96" i="2"/>
  <c r="G95" i="2"/>
  <c r="C95" i="2"/>
  <c r="G94" i="2"/>
  <c r="C94" i="2"/>
  <c r="G93" i="2"/>
  <c r="C93" i="2"/>
  <c r="E93" i="2"/>
  <c r="G70" i="2"/>
  <c r="C70" i="2"/>
  <c r="E70" i="2"/>
  <c r="G69" i="2"/>
  <c r="C69" i="2"/>
  <c r="G68" i="2"/>
  <c r="C68" i="2"/>
  <c r="E68" i="2"/>
  <c r="G92" i="2"/>
  <c r="C92" i="2"/>
  <c r="E92" i="2"/>
  <c r="G67" i="2"/>
  <c r="C67" i="2"/>
  <c r="G91" i="2"/>
  <c r="C91" i="2"/>
  <c r="E91" i="2"/>
  <c r="G66" i="2"/>
  <c r="C66" i="2"/>
  <c r="E66" i="2"/>
  <c r="G65" i="2"/>
  <c r="C65" i="2"/>
  <c r="G64" i="2"/>
  <c r="C64" i="2"/>
  <c r="E64" i="2"/>
  <c r="G63" i="2"/>
  <c r="C63" i="2"/>
  <c r="G62" i="2"/>
  <c r="C62" i="2"/>
  <c r="E62" i="2"/>
  <c r="G61" i="2"/>
  <c r="C61" i="2"/>
  <c r="E61" i="2"/>
  <c r="G60" i="2"/>
  <c r="C60" i="2"/>
  <c r="E60" i="2"/>
  <c r="G59" i="2"/>
  <c r="C59" i="2"/>
  <c r="G58" i="2"/>
  <c r="C58" i="2"/>
  <c r="E58" i="2"/>
  <c r="G57" i="2"/>
  <c r="C57" i="2"/>
  <c r="G56" i="2"/>
  <c r="C56" i="2"/>
  <c r="E56" i="2"/>
  <c r="G55" i="2"/>
  <c r="C55" i="2"/>
  <c r="G54" i="2"/>
  <c r="C54" i="2"/>
  <c r="G53" i="2"/>
  <c r="C53" i="2"/>
  <c r="E53" i="2"/>
  <c r="G52" i="2"/>
  <c r="C52" i="2"/>
  <c r="E52" i="2"/>
  <c r="G51" i="2"/>
  <c r="C51" i="2"/>
  <c r="E51" i="2"/>
  <c r="G50" i="2"/>
  <c r="C50" i="2"/>
  <c r="G49" i="2"/>
  <c r="C49" i="2"/>
  <c r="E49" i="2"/>
  <c r="G48" i="2"/>
  <c r="C48" i="2"/>
  <c r="E48" i="2"/>
  <c r="G47" i="2"/>
  <c r="C47" i="2"/>
  <c r="E47" i="2"/>
  <c r="G46" i="2"/>
  <c r="C46" i="2"/>
  <c r="E46" i="2"/>
  <c r="G45" i="2"/>
  <c r="C45" i="2"/>
  <c r="E45" i="2"/>
  <c r="G44" i="2"/>
  <c r="C44" i="2"/>
  <c r="G43" i="2"/>
  <c r="C43" i="2"/>
  <c r="E43" i="2"/>
  <c r="G42" i="2"/>
  <c r="C42" i="2"/>
  <c r="E42" i="2"/>
  <c r="G41" i="2"/>
  <c r="C41" i="2"/>
  <c r="E41" i="2"/>
  <c r="G40" i="2"/>
  <c r="C40" i="2"/>
  <c r="G39" i="2"/>
  <c r="C39" i="2"/>
  <c r="G38" i="2"/>
  <c r="C38" i="2"/>
  <c r="E38" i="2"/>
  <c r="G37" i="2"/>
  <c r="C37" i="2"/>
  <c r="E37" i="2"/>
  <c r="G36" i="2"/>
  <c r="C36" i="2"/>
  <c r="G35" i="2"/>
  <c r="C35" i="2"/>
  <c r="G34" i="2"/>
  <c r="C34" i="2"/>
  <c r="E34" i="2"/>
  <c r="G33" i="2"/>
  <c r="C33" i="2"/>
  <c r="E33" i="2"/>
  <c r="G32" i="2"/>
  <c r="C32" i="2"/>
  <c r="G31" i="2"/>
  <c r="C31" i="2"/>
  <c r="E31" i="2"/>
  <c r="G30" i="2"/>
  <c r="C30" i="2"/>
  <c r="G29" i="2"/>
  <c r="C29" i="2"/>
  <c r="E29" i="2"/>
  <c r="G28" i="2"/>
  <c r="C28" i="2"/>
  <c r="G27" i="2"/>
  <c r="C27" i="2"/>
  <c r="G26" i="2"/>
  <c r="C26" i="2"/>
  <c r="G25" i="2"/>
  <c r="C25" i="2"/>
  <c r="E25" i="2"/>
  <c r="G24" i="2"/>
  <c r="C24" i="2"/>
  <c r="G23" i="2"/>
  <c r="C23" i="2"/>
  <c r="E23" i="2"/>
  <c r="G22" i="2"/>
  <c r="C22" i="2"/>
  <c r="E22" i="2"/>
  <c r="G21" i="2"/>
  <c r="C21" i="2"/>
  <c r="E21" i="2"/>
  <c r="G20" i="2"/>
  <c r="C20" i="2"/>
  <c r="G19" i="2"/>
  <c r="C19" i="2"/>
  <c r="E19" i="2"/>
  <c r="G18" i="2"/>
  <c r="C18" i="2"/>
  <c r="G17" i="2"/>
  <c r="C17" i="2"/>
  <c r="E17" i="2"/>
  <c r="G16" i="2"/>
  <c r="C16" i="2"/>
  <c r="G15" i="2"/>
  <c r="C15" i="2"/>
  <c r="G14" i="2"/>
  <c r="C14" i="2"/>
  <c r="E45" i="1"/>
  <c r="E14" i="2" s="1"/>
  <c r="G13" i="2"/>
  <c r="C13" i="2"/>
  <c r="E13" i="2"/>
  <c r="E44" i="1"/>
  <c r="G12" i="2"/>
  <c r="C12" i="2"/>
  <c r="E43" i="1"/>
  <c r="F43" i="1" s="1"/>
  <c r="G11" i="2"/>
  <c r="C11" i="2"/>
  <c r="E42" i="1"/>
  <c r="F42" i="1" s="1"/>
  <c r="G90" i="2"/>
  <c r="C90" i="2"/>
  <c r="G89" i="2"/>
  <c r="C89" i="2"/>
  <c r="E89" i="2"/>
  <c r="G88" i="2"/>
  <c r="C88" i="2"/>
  <c r="G87" i="2"/>
  <c r="C87" i="2"/>
  <c r="E87" i="2"/>
  <c r="G86" i="2"/>
  <c r="C86" i="2"/>
  <c r="G85" i="2"/>
  <c r="C85" i="2"/>
  <c r="E85" i="2"/>
  <c r="G84" i="2"/>
  <c r="C84" i="2"/>
  <c r="E84" i="2"/>
  <c r="G83" i="2"/>
  <c r="C83" i="2"/>
  <c r="E83" i="2"/>
  <c r="G82" i="2"/>
  <c r="C82" i="2"/>
  <c r="G81" i="2"/>
  <c r="C81" i="2"/>
  <c r="G80" i="2"/>
  <c r="C80" i="2"/>
  <c r="E80" i="2"/>
  <c r="G79" i="2"/>
  <c r="C79" i="2"/>
  <c r="G78" i="2"/>
  <c r="C78" i="2"/>
  <c r="G77" i="2"/>
  <c r="C77" i="2"/>
  <c r="E77" i="2"/>
  <c r="G76" i="2"/>
  <c r="C76" i="2"/>
  <c r="E76" i="2"/>
  <c r="G75" i="2"/>
  <c r="C75" i="2"/>
  <c r="E75" i="2"/>
  <c r="G74" i="2"/>
  <c r="C74" i="2"/>
  <c r="G73" i="2"/>
  <c r="C73" i="2"/>
  <c r="E73" i="2"/>
  <c r="G72" i="2"/>
  <c r="C72" i="2"/>
  <c r="E72" i="2"/>
  <c r="G71" i="2"/>
  <c r="C71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70" i="2"/>
  <c r="B70" i="2"/>
  <c r="D70" i="2"/>
  <c r="A70" i="2"/>
  <c r="H69" i="2"/>
  <c r="B69" i="2"/>
  <c r="D69" i="2"/>
  <c r="A69" i="2"/>
  <c r="H68" i="2"/>
  <c r="B68" i="2"/>
  <c r="D68" i="2"/>
  <c r="A68" i="2"/>
  <c r="H92" i="2"/>
  <c r="B92" i="2"/>
  <c r="D92" i="2"/>
  <c r="A92" i="2"/>
  <c r="H67" i="2"/>
  <c r="B67" i="2"/>
  <c r="D67" i="2"/>
  <c r="A67" i="2"/>
  <c r="H91" i="2"/>
  <c r="B91" i="2"/>
  <c r="D91" i="2"/>
  <c r="A91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F62" i="2"/>
  <c r="D62" i="2"/>
  <c r="B62" i="2"/>
  <c r="A62" i="2"/>
  <c r="H61" i="2"/>
  <c r="B61" i="2"/>
  <c r="F61" i="2"/>
  <c r="D61" i="2"/>
  <c r="A61" i="2"/>
  <c r="H60" i="2"/>
  <c r="B60" i="2"/>
  <c r="F60" i="2"/>
  <c r="D60" i="2"/>
  <c r="A60" i="2"/>
  <c r="H59" i="2"/>
  <c r="B59" i="2"/>
  <c r="F59" i="2"/>
  <c r="D59" i="2"/>
  <c r="A59" i="2"/>
  <c r="H58" i="2"/>
  <c r="B58" i="2"/>
  <c r="F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Q103" i="1"/>
  <c r="Q102" i="1"/>
  <c r="Q59" i="1"/>
  <c r="Q100" i="1"/>
  <c r="Q104" i="1"/>
  <c r="F44" i="1"/>
  <c r="P44" i="1" s="1"/>
  <c r="F16" i="1"/>
  <c r="F17" i="1" s="1"/>
  <c r="Q77" i="1"/>
  <c r="Q91" i="1"/>
  <c r="Q94" i="1"/>
  <c r="Q96" i="1"/>
  <c r="Q95" i="1"/>
  <c r="Q97" i="1"/>
  <c r="Q98" i="1"/>
  <c r="X29" i="1"/>
  <c r="X31" i="1"/>
  <c r="X37" i="1"/>
  <c r="R37" i="1" s="1"/>
  <c r="X39" i="1"/>
  <c r="X45" i="1"/>
  <c r="X47" i="1"/>
  <c r="X53" i="1"/>
  <c r="X55" i="1"/>
  <c r="X61" i="1"/>
  <c r="X63" i="1"/>
  <c r="X69" i="1"/>
  <c r="X72" i="1"/>
  <c r="X77" i="1"/>
  <c r="X79" i="1"/>
  <c r="X85" i="1"/>
  <c r="X87" i="1"/>
  <c r="X93" i="1"/>
  <c r="X95" i="1"/>
  <c r="X101" i="1"/>
  <c r="X103" i="1"/>
  <c r="X109" i="1"/>
  <c r="X111" i="1"/>
  <c r="X117" i="1"/>
  <c r="X119" i="1"/>
  <c r="X125" i="1"/>
  <c r="X127" i="1"/>
  <c r="X133" i="1"/>
  <c r="X135" i="1"/>
  <c r="X141" i="1"/>
  <c r="X143" i="1"/>
  <c r="X149" i="1"/>
  <c r="X151" i="1"/>
  <c r="X157" i="1"/>
  <c r="X159" i="1"/>
  <c r="X165" i="1"/>
  <c r="X167" i="1"/>
  <c r="X173" i="1"/>
  <c r="X175" i="1"/>
  <c r="X181" i="1"/>
  <c r="X183" i="1"/>
  <c r="X189" i="1"/>
  <c r="X191" i="1"/>
  <c r="X197" i="1"/>
  <c r="X199" i="1"/>
  <c r="X205" i="1"/>
  <c r="X207" i="1"/>
  <c r="X213" i="1"/>
  <c r="X215" i="1"/>
  <c r="X221" i="1"/>
  <c r="X223" i="1"/>
  <c r="X229" i="1"/>
  <c r="X231" i="1"/>
  <c r="X237" i="1"/>
  <c r="X238" i="1"/>
  <c r="X239" i="1"/>
  <c r="Q88" i="1"/>
  <c r="Q89" i="1"/>
  <c r="Q90" i="1"/>
  <c r="Q92" i="1"/>
  <c r="Q87" i="1"/>
  <c r="Q93" i="1"/>
  <c r="Q83" i="1"/>
  <c r="Q84" i="1"/>
  <c r="Q85" i="1"/>
  <c r="Q86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8" i="1"/>
  <c r="Q79" i="1"/>
  <c r="Q80" i="1"/>
  <c r="Q81" i="1"/>
  <c r="Q82" i="1"/>
  <c r="E11" i="2"/>
  <c r="E37" i="1"/>
  <c r="F37" i="1" s="1"/>
  <c r="P37" i="1" s="1"/>
  <c r="C17" i="1"/>
  <c r="Q37" i="1"/>
  <c r="E40" i="2"/>
  <c r="E92" i="1"/>
  <c r="F92" i="1" s="1"/>
  <c r="E100" i="1"/>
  <c r="E67" i="2" s="1"/>
  <c r="E95" i="1"/>
  <c r="F95" i="1"/>
  <c r="G95" i="1" s="1"/>
  <c r="J95" i="1" s="1"/>
  <c r="E90" i="1"/>
  <c r="F90" i="1" s="1"/>
  <c r="G90" i="1" s="1"/>
  <c r="J90" i="1" s="1"/>
  <c r="E85" i="1"/>
  <c r="E54" i="2" s="1"/>
  <c r="E81" i="1"/>
  <c r="F81" i="1" s="1"/>
  <c r="E75" i="1"/>
  <c r="F75" i="1" s="1"/>
  <c r="E71" i="1"/>
  <c r="F71" i="1" s="1"/>
  <c r="E67" i="1"/>
  <c r="F67" i="1" s="1"/>
  <c r="E63" i="1"/>
  <c r="F63" i="1"/>
  <c r="G63" i="1" s="1"/>
  <c r="E59" i="1"/>
  <c r="F59" i="1" s="1"/>
  <c r="E55" i="1"/>
  <c r="F55" i="1" s="1"/>
  <c r="E51" i="1"/>
  <c r="F51" i="1" s="1"/>
  <c r="E106" i="1"/>
  <c r="F106" i="1" s="1"/>
  <c r="E41" i="1"/>
  <c r="F41" i="1" s="1"/>
  <c r="E36" i="1"/>
  <c r="F36" i="1" s="1"/>
  <c r="E32" i="1"/>
  <c r="F32" i="1" s="1"/>
  <c r="P32" i="1" s="1"/>
  <c r="E28" i="1"/>
  <c r="F28" i="1" s="1"/>
  <c r="E24" i="1"/>
  <c r="F24" i="1" s="1"/>
  <c r="G87" i="1"/>
  <c r="J87" i="1" s="1"/>
  <c r="E94" i="2"/>
  <c r="E20" i="2"/>
  <c r="E59" i="2"/>
  <c r="P95" i="1"/>
  <c r="E63" i="2"/>
  <c r="E44" i="2"/>
  <c r="E90" i="2"/>
  <c r="E74" i="2"/>
  <c r="E36" i="2"/>
  <c r="F100" i="1"/>
  <c r="G100" i="1" s="1"/>
  <c r="J100" i="1" s="1"/>
  <c r="E82" i="2"/>
  <c r="E32" i="2"/>
  <c r="E112" i="1"/>
  <c r="F112" i="1" s="1"/>
  <c r="E109" i="1"/>
  <c r="F109" i="1" s="1"/>
  <c r="E120" i="1"/>
  <c r="F120" i="1" s="1"/>
  <c r="E111" i="1"/>
  <c r="F111" i="1" s="1"/>
  <c r="E113" i="1"/>
  <c r="F113" i="1" s="1"/>
  <c r="G113" i="1" s="1"/>
  <c r="K113" i="1" s="1"/>
  <c r="E108" i="1"/>
  <c r="F108" i="1"/>
  <c r="E114" i="1"/>
  <c r="F114" i="1" s="1"/>
  <c r="P100" i="1"/>
  <c r="R100" i="1" s="1"/>
  <c r="E96" i="2"/>
  <c r="E95" i="2"/>
  <c r="X228" i="1" l="1"/>
  <c r="X188" i="1"/>
  <c r="X132" i="1"/>
  <c r="P92" i="1"/>
  <c r="R92" i="1" s="1"/>
  <c r="X227" i="1"/>
  <c r="X211" i="1"/>
  <c r="X203" i="1"/>
  <c r="X195" i="1"/>
  <c r="X187" i="1"/>
  <c r="X179" i="1"/>
  <c r="X163" i="1"/>
  <c r="X155" i="1"/>
  <c r="X147" i="1"/>
  <c r="X139" i="1"/>
  <c r="X131" i="1"/>
  <c r="X123" i="1"/>
  <c r="X115" i="1"/>
  <c r="X107" i="1"/>
  <c r="X99" i="1"/>
  <c r="X91" i="1"/>
  <c r="X83" i="1"/>
  <c r="X74" i="1"/>
  <c r="X67" i="1"/>
  <c r="X59" i="1"/>
  <c r="X51" i="1"/>
  <c r="X43" i="1"/>
  <c r="X35" i="1"/>
  <c r="X21" i="1"/>
  <c r="X234" i="1"/>
  <c r="X226" i="1"/>
  <c r="X218" i="1"/>
  <c r="X210" i="1"/>
  <c r="X202" i="1"/>
  <c r="X194" i="1"/>
  <c r="X186" i="1"/>
  <c r="X178" i="1"/>
  <c r="X170" i="1"/>
  <c r="X162" i="1"/>
  <c r="X154" i="1"/>
  <c r="X146" i="1"/>
  <c r="X138" i="1"/>
  <c r="X130" i="1"/>
  <c r="X122" i="1"/>
  <c r="X114" i="1"/>
  <c r="X106" i="1"/>
  <c r="X98" i="1"/>
  <c r="X90" i="1"/>
  <c r="X82" i="1"/>
  <c r="X75" i="1"/>
  <c r="X66" i="1"/>
  <c r="X58" i="1"/>
  <c r="X50" i="1"/>
  <c r="X42" i="1"/>
  <c r="X34" i="1"/>
  <c r="X26" i="1"/>
  <c r="P38" i="1"/>
  <c r="R38" i="1" s="1"/>
  <c r="P96" i="1"/>
  <c r="R96" i="1" s="1"/>
  <c r="X241" i="1"/>
  <c r="X233" i="1"/>
  <c r="X225" i="1"/>
  <c r="X217" i="1"/>
  <c r="X209" i="1"/>
  <c r="X201" i="1"/>
  <c r="X193" i="1"/>
  <c r="X185" i="1"/>
  <c r="X177" i="1"/>
  <c r="X169" i="1"/>
  <c r="X161" i="1"/>
  <c r="X153" i="1"/>
  <c r="X145" i="1"/>
  <c r="X137" i="1"/>
  <c r="X129" i="1"/>
  <c r="X121" i="1"/>
  <c r="X113" i="1"/>
  <c r="X105" i="1"/>
  <c r="X97" i="1"/>
  <c r="X89" i="1"/>
  <c r="X81" i="1"/>
  <c r="X73" i="1"/>
  <c r="X65" i="1"/>
  <c r="X57" i="1"/>
  <c r="X49" i="1"/>
  <c r="X41" i="1"/>
  <c r="X33" i="1"/>
  <c r="X25" i="1"/>
  <c r="P108" i="1"/>
  <c r="X236" i="1"/>
  <c r="X212" i="1"/>
  <c r="X196" i="1"/>
  <c r="X172" i="1"/>
  <c r="X156" i="1"/>
  <c r="X116" i="1"/>
  <c r="X235" i="1"/>
  <c r="X219" i="1"/>
  <c r="X171" i="1"/>
  <c r="P105" i="1"/>
  <c r="R105" i="1" s="1"/>
  <c r="X240" i="1"/>
  <c r="X232" i="1"/>
  <c r="X224" i="1"/>
  <c r="X216" i="1"/>
  <c r="X208" i="1"/>
  <c r="X200" i="1"/>
  <c r="X192" i="1"/>
  <c r="X184" i="1"/>
  <c r="X176" i="1"/>
  <c r="X168" i="1"/>
  <c r="X160" i="1"/>
  <c r="X152" i="1"/>
  <c r="X144" i="1"/>
  <c r="X136" i="1"/>
  <c r="X128" i="1"/>
  <c r="X120" i="1"/>
  <c r="X112" i="1"/>
  <c r="X104" i="1"/>
  <c r="X96" i="1"/>
  <c r="X88" i="1"/>
  <c r="X80" i="1"/>
  <c r="X70" i="1"/>
  <c r="X64" i="1"/>
  <c r="X56" i="1"/>
  <c r="X48" i="1"/>
  <c r="X40" i="1"/>
  <c r="X32" i="1"/>
  <c r="X24" i="1"/>
  <c r="X23" i="1"/>
  <c r="X230" i="1"/>
  <c r="X222" i="1"/>
  <c r="X214" i="1"/>
  <c r="X206" i="1"/>
  <c r="X198" i="1"/>
  <c r="X190" i="1"/>
  <c r="X182" i="1"/>
  <c r="X174" i="1"/>
  <c r="X166" i="1"/>
  <c r="X158" i="1"/>
  <c r="X150" i="1"/>
  <c r="X142" i="1"/>
  <c r="X134" i="1"/>
  <c r="X126" i="1"/>
  <c r="X118" i="1"/>
  <c r="X110" i="1"/>
  <c r="X102" i="1"/>
  <c r="X94" i="1"/>
  <c r="X86" i="1"/>
  <c r="X78" i="1"/>
  <c r="X71" i="1"/>
  <c r="X62" i="1"/>
  <c r="X54" i="1"/>
  <c r="X46" i="1"/>
  <c r="X38" i="1"/>
  <c r="X30" i="1"/>
  <c r="X22" i="1"/>
  <c r="P46" i="1"/>
  <c r="X220" i="1"/>
  <c r="X204" i="1"/>
  <c r="X180" i="1"/>
  <c r="X164" i="1"/>
  <c r="X148" i="1"/>
  <c r="X140" i="1"/>
  <c r="X124" i="1"/>
  <c r="X108" i="1"/>
  <c r="X100" i="1"/>
  <c r="X92" i="1"/>
  <c r="X84" i="1"/>
  <c r="X76" i="1"/>
  <c r="X68" i="1"/>
  <c r="X60" i="1"/>
  <c r="X52" i="1"/>
  <c r="X44" i="1"/>
  <c r="X36" i="1"/>
  <c r="X28" i="1"/>
  <c r="G129" i="1"/>
  <c r="K129" i="1" s="1"/>
  <c r="P129" i="1"/>
  <c r="R129" i="1" s="1"/>
  <c r="G128" i="1"/>
  <c r="K128" i="1" s="1"/>
  <c r="P128" i="1"/>
  <c r="R128" i="1" s="1"/>
  <c r="G24" i="1"/>
  <c r="I24" i="1" s="1"/>
  <c r="P24" i="1"/>
  <c r="R24" i="1" s="1"/>
  <c r="P64" i="1"/>
  <c r="R64" i="1" s="1"/>
  <c r="G64" i="1"/>
  <c r="J64" i="1" s="1"/>
  <c r="G99" i="1"/>
  <c r="K99" i="1" s="1"/>
  <c r="P99" i="1"/>
  <c r="R99" i="1" s="1"/>
  <c r="P39" i="1"/>
  <c r="G39" i="1"/>
  <c r="I39" i="1" s="1"/>
  <c r="G28" i="1"/>
  <c r="I28" i="1" s="1"/>
  <c r="P28" i="1"/>
  <c r="R28" i="1" s="1"/>
  <c r="P51" i="1"/>
  <c r="R51" i="1" s="1"/>
  <c r="G51" i="1"/>
  <c r="J51" i="1" s="1"/>
  <c r="G80" i="1"/>
  <c r="P80" i="1"/>
  <c r="G103" i="1"/>
  <c r="J103" i="1" s="1"/>
  <c r="P103" i="1"/>
  <c r="R103" i="1" s="1"/>
  <c r="G112" i="1"/>
  <c r="K112" i="1" s="1"/>
  <c r="P112" i="1"/>
  <c r="R112" i="1" s="1"/>
  <c r="G23" i="1"/>
  <c r="P23" i="1"/>
  <c r="R23" i="1" s="1"/>
  <c r="P22" i="1"/>
  <c r="R22" i="1" s="1"/>
  <c r="G22" i="1"/>
  <c r="I22" i="1" s="1"/>
  <c r="P76" i="1"/>
  <c r="R76" i="1" s="1"/>
  <c r="E12" i="2"/>
  <c r="E65" i="2"/>
  <c r="E24" i="2"/>
  <c r="E27" i="2"/>
  <c r="E69" i="2"/>
  <c r="R95" i="1"/>
  <c r="E98" i="2"/>
  <c r="E78" i="2"/>
  <c r="P63" i="1"/>
  <c r="R63" i="1" s="1"/>
  <c r="E57" i="2"/>
  <c r="R46" i="1"/>
  <c r="E79" i="2"/>
  <c r="E88" i="2"/>
  <c r="E55" i="2"/>
  <c r="E86" i="2"/>
  <c r="G46" i="1"/>
  <c r="J46" i="1" s="1"/>
  <c r="E71" i="2"/>
  <c r="E35" i="2"/>
  <c r="G41" i="1"/>
  <c r="I41" i="1" s="1"/>
  <c r="P41" i="1"/>
  <c r="G106" i="1"/>
  <c r="K106" i="1" s="1"/>
  <c r="P106" i="1"/>
  <c r="R106" i="1" s="1"/>
  <c r="P73" i="1"/>
  <c r="G73" i="1"/>
  <c r="J73" i="1" s="1"/>
  <c r="P35" i="1"/>
  <c r="G35" i="1"/>
  <c r="I35" i="1" s="1"/>
  <c r="P111" i="1"/>
  <c r="G111" i="1"/>
  <c r="K111" i="1" s="1"/>
  <c r="G75" i="1"/>
  <c r="J75" i="1" s="1"/>
  <c r="P75" i="1"/>
  <c r="P91" i="1"/>
  <c r="R91" i="1" s="1"/>
  <c r="G91" i="1"/>
  <c r="J91" i="1" s="1"/>
  <c r="P82" i="1"/>
  <c r="R82" i="1" s="1"/>
  <c r="G82" i="1"/>
  <c r="J82" i="1" s="1"/>
  <c r="P72" i="1"/>
  <c r="G72" i="1"/>
  <c r="J72" i="1" s="1"/>
  <c r="G34" i="1"/>
  <c r="I34" i="1" s="1"/>
  <c r="P34" i="1"/>
  <c r="I23" i="1"/>
  <c r="G120" i="1"/>
  <c r="K120" i="1" s="1"/>
  <c r="P120" i="1"/>
  <c r="G79" i="1"/>
  <c r="J79" i="1" s="1"/>
  <c r="P79" i="1"/>
  <c r="G109" i="1"/>
  <c r="K109" i="1" s="1"/>
  <c r="P109" i="1"/>
  <c r="P55" i="1"/>
  <c r="G55" i="1"/>
  <c r="J55" i="1" s="1"/>
  <c r="P89" i="1"/>
  <c r="G89" i="1"/>
  <c r="J89" i="1" s="1"/>
  <c r="G50" i="1"/>
  <c r="J50" i="1" s="1"/>
  <c r="P50" i="1"/>
  <c r="P116" i="1"/>
  <c r="G116" i="1"/>
  <c r="K116" i="1" s="1"/>
  <c r="P110" i="1"/>
  <c r="G110" i="1"/>
  <c r="K110" i="1" s="1"/>
  <c r="G81" i="1"/>
  <c r="J81" i="1" s="1"/>
  <c r="P81" i="1"/>
  <c r="G42" i="1"/>
  <c r="J42" i="1" s="1"/>
  <c r="P42" i="1"/>
  <c r="G70" i="1"/>
  <c r="J70" i="1" s="1"/>
  <c r="P70" i="1"/>
  <c r="R70" i="1" s="1"/>
  <c r="G52" i="1"/>
  <c r="J52" i="1" s="1"/>
  <c r="P52" i="1"/>
  <c r="R52" i="1" s="1"/>
  <c r="G114" i="1"/>
  <c r="K114" i="1" s="1"/>
  <c r="P114" i="1"/>
  <c r="G47" i="1"/>
  <c r="J47" i="1" s="1"/>
  <c r="P47" i="1"/>
  <c r="G98" i="1"/>
  <c r="J98" i="1" s="1"/>
  <c r="P98" i="1"/>
  <c r="R98" i="1" s="1"/>
  <c r="P68" i="1"/>
  <c r="G68" i="1"/>
  <c r="J68" i="1" s="1"/>
  <c r="P60" i="1"/>
  <c r="G60" i="1"/>
  <c r="J60" i="1" s="1"/>
  <c r="G30" i="1"/>
  <c r="I30" i="1" s="1"/>
  <c r="P30" i="1"/>
  <c r="P115" i="1"/>
  <c r="G115" i="1"/>
  <c r="K115" i="1" s="1"/>
  <c r="P93" i="1"/>
  <c r="G93" i="1"/>
  <c r="K93" i="1" s="1"/>
  <c r="G62" i="1"/>
  <c r="J62" i="1" s="1"/>
  <c r="P62" i="1"/>
  <c r="G33" i="1"/>
  <c r="I33" i="1" s="1"/>
  <c r="P33" i="1"/>
  <c r="G59" i="1"/>
  <c r="J59" i="1" s="1"/>
  <c r="P59" i="1"/>
  <c r="R59" i="1" s="1"/>
  <c r="G36" i="1"/>
  <c r="I36" i="1" s="1"/>
  <c r="P36" i="1"/>
  <c r="J63" i="1"/>
  <c r="G43" i="1"/>
  <c r="J43" i="1" s="1"/>
  <c r="P43" i="1"/>
  <c r="P97" i="1"/>
  <c r="G97" i="1"/>
  <c r="J97" i="1" s="1"/>
  <c r="G66" i="1"/>
  <c r="J66" i="1" s="1"/>
  <c r="P66" i="1"/>
  <c r="G58" i="1"/>
  <c r="J58" i="1" s="1"/>
  <c r="P58" i="1"/>
  <c r="G48" i="1"/>
  <c r="J48" i="1" s="1"/>
  <c r="P48" i="1"/>
  <c r="G29" i="1"/>
  <c r="I29" i="1" s="1"/>
  <c r="P29" i="1"/>
  <c r="G86" i="1"/>
  <c r="J86" i="1" s="1"/>
  <c r="P86" i="1"/>
  <c r="K105" i="1"/>
  <c r="P27" i="1"/>
  <c r="R27" i="1" s="1"/>
  <c r="G27" i="1"/>
  <c r="I27" i="1" s="1"/>
  <c r="P67" i="1"/>
  <c r="G67" i="1"/>
  <c r="J67" i="1" s="1"/>
  <c r="G84" i="1"/>
  <c r="J84" i="1" s="1"/>
  <c r="P84" i="1"/>
  <c r="G74" i="1"/>
  <c r="J74" i="1" s="1"/>
  <c r="P74" i="1"/>
  <c r="G56" i="1"/>
  <c r="J56" i="1" s="1"/>
  <c r="P56" i="1"/>
  <c r="P26" i="1"/>
  <c r="G26" i="1"/>
  <c r="I26" i="1" s="1"/>
  <c r="P77" i="1"/>
  <c r="G77" i="1"/>
  <c r="K77" i="1" s="1"/>
  <c r="G71" i="1"/>
  <c r="J71" i="1" s="1"/>
  <c r="P71" i="1"/>
  <c r="P83" i="1"/>
  <c r="G83" i="1"/>
  <c r="J83" i="1" s="1"/>
  <c r="G54" i="1"/>
  <c r="J54" i="1" s="1"/>
  <c r="P54" i="1"/>
  <c r="P101" i="1"/>
  <c r="G101" i="1"/>
  <c r="K101" i="1" s="1"/>
  <c r="G25" i="1"/>
  <c r="I25" i="1" s="1"/>
  <c r="P25" i="1"/>
  <c r="E97" i="2"/>
  <c r="P90" i="1"/>
  <c r="R90" i="1" s="1"/>
  <c r="G32" i="1"/>
  <c r="I32" i="1" s="1"/>
  <c r="D16" i="1"/>
  <c r="D19" i="1" s="1"/>
  <c r="G44" i="1"/>
  <c r="J44" i="1" s="1"/>
  <c r="F45" i="1"/>
  <c r="E16" i="2"/>
  <c r="E39" i="2"/>
  <c r="P102" i="1"/>
  <c r="R102" i="1" s="1"/>
  <c r="P88" i="1"/>
  <c r="R88" i="1" s="1"/>
  <c r="P78" i="1"/>
  <c r="R78" i="1" s="1"/>
  <c r="F61" i="1"/>
  <c r="G61" i="1" s="1"/>
  <c r="J61" i="1" s="1"/>
  <c r="F57" i="1"/>
  <c r="G57" i="1" s="1"/>
  <c r="J57" i="1" s="1"/>
  <c r="F49" i="1"/>
  <c r="G49" i="1" s="1"/>
  <c r="J49" i="1" s="1"/>
  <c r="F31" i="1"/>
  <c r="E28" i="2"/>
  <c r="G104" i="1"/>
  <c r="K104" i="1" s="1"/>
  <c r="F85" i="1"/>
  <c r="G108" i="1"/>
  <c r="K108" i="1" s="1"/>
  <c r="P113" i="1"/>
  <c r="R113" i="1" s="1"/>
  <c r="E50" i="2"/>
  <c r="P21" i="1"/>
  <c r="R21" i="1" s="1"/>
  <c r="G118" i="1"/>
  <c r="K118" i="1" s="1"/>
  <c r="P118" i="1"/>
  <c r="G122" i="1"/>
  <c r="K122" i="1" s="1"/>
  <c r="P122" i="1"/>
  <c r="G125" i="1"/>
  <c r="K125" i="1" s="1"/>
  <c r="P125" i="1"/>
  <c r="G121" i="1"/>
  <c r="K121" i="1" s="1"/>
  <c r="P121" i="1"/>
  <c r="G117" i="1"/>
  <c r="K117" i="1" s="1"/>
  <c r="P117" i="1"/>
  <c r="G126" i="1"/>
  <c r="K126" i="1" s="1"/>
  <c r="P126" i="1"/>
  <c r="G124" i="1"/>
  <c r="K124" i="1" s="1"/>
  <c r="P124" i="1"/>
  <c r="G127" i="1"/>
  <c r="K127" i="1" s="1"/>
  <c r="P127" i="1"/>
  <c r="G123" i="1"/>
  <c r="K123" i="1" s="1"/>
  <c r="P123" i="1"/>
  <c r="G119" i="1"/>
  <c r="K119" i="1" s="1"/>
  <c r="P119" i="1"/>
  <c r="G107" i="1"/>
  <c r="P107" i="1"/>
  <c r="P69" i="1"/>
  <c r="R69" i="1" s="1"/>
  <c r="P65" i="1"/>
  <c r="R65" i="1" s="1"/>
  <c r="P57" i="1"/>
  <c r="R57" i="1" s="1"/>
  <c r="P87" i="1"/>
  <c r="R87" i="1" s="1"/>
  <c r="P40" i="1"/>
  <c r="R40" i="1" s="1"/>
  <c r="P53" i="1"/>
  <c r="R53" i="1" s="1"/>
  <c r="P94" i="1"/>
  <c r="R94" i="1" s="1"/>
  <c r="R80" i="1" l="1"/>
  <c r="R127" i="1"/>
  <c r="R121" i="1"/>
  <c r="R56" i="1"/>
  <c r="R104" i="1"/>
  <c r="R97" i="1"/>
  <c r="N80" i="1"/>
  <c r="R39" i="1"/>
  <c r="R62" i="1"/>
  <c r="R114" i="1"/>
  <c r="R81" i="1"/>
  <c r="R72" i="1"/>
  <c r="R119" i="1"/>
  <c r="R84" i="1"/>
  <c r="R41" i="1"/>
  <c r="R32" i="1"/>
  <c r="R117" i="1"/>
  <c r="R118" i="1"/>
  <c r="R54" i="1"/>
  <c r="R83" i="1"/>
  <c r="R48" i="1"/>
  <c r="R43" i="1"/>
  <c r="R115" i="1"/>
  <c r="R116" i="1"/>
  <c r="R109" i="1"/>
  <c r="R34" i="1"/>
  <c r="R44" i="1"/>
  <c r="R73" i="1"/>
  <c r="P61" i="1"/>
  <c r="R61" i="1" s="1"/>
  <c r="R123" i="1"/>
  <c r="R124" i="1"/>
  <c r="R125" i="1"/>
  <c r="R25" i="1"/>
  <c r="R71" i="1"/>
  <c r="R74" i="1"/>
  <c r="R33" i="1"/>
  <c r="R30" i="1"/>
  <c r="R47" i="1"/>
  <c r="R42" i="1"/>
  <c r="R50" i="1"/>
  <c r="R75" i="1"/>
  <c r="G31" i="1"/>
  <c r="I31" i="1" s="1"/>
  <c r="P31" i="1"/>
  <c r="R58" i="1"/>
  <c r="R79" i="1"/>
  <c r="P45" i="1"/>
  <c r="R45" i="1" s="1"/>
  <c r="G45" i="1"/>
  <c r="J45" i="1" s="1"/>
  <c r="P49" i="1"/>
  <c r="R49" i="1" s="1"/>
  <c r="R101" i="1"/>
  <c r="R77" i="1"/>
  <c r="R86" i="1"/>
  <c r="R66" i="1"/>
  <c r="R36" i="1"/>
  <c r="R60" i="1"/>
  <c r="R89" i="1"/>
  <c r="R120" i="1"/>
  <c r="R111" i="1"/>
  <c r="P85" i="1"/>
  <c r="G85" i="1"/>
  <c r="D15" i="1"/>
  <c r="C19" i="1" s="1"/>
  <c r="R26" i="1"/>
  <c r="R67" i="1"/>
  <c r="R29" i="1"/>
  <c r="R108" i="1"/>
  <c r="R93" i="1"/>
  <c r="R68" i="1"/>
  <c r="R110" i="1"/>
  <c r="R55" i="1"/>
  <c r="R35" i="1"/>
  <c r="R126" i="1"/>
  <c r="R122" i="1"/>
  <c r="R107" i="1"/>
  <c r="K107" i="1"/>
  <c r="C12" i="1"/>
  <c r="C11" i="1"/>
  <c r="O128" i="1" l="1"/>
  <c r="O129" i="1"/>
  <c r="R85" i="1"/>
  <c r="O84" i="1"/>
  <c r="O73" i="1"/>
  <c r="O22" i="1"/>
  <c r="O51" i="1"/>
  <c r="O77" i="1"/>
  <c r="O88" i="1"/>
  <c r="O116" i="1"/>
  <c r="O38" i="1"/>
  <c r="O40" i="1"/>
  <c r="O102" i="1"/>
  <c r="O71" i="1"/>
  <c r="O55" i="1"/>
  <c r="O60" i="1"/>
  <c r="O121" i="1"/>
  <c r="O92" i="1"/>
  <c r="O56" i="1"/>
  <c r="O33" i="1"/>
  <c r="O114" i="1"/>
  <c r="O27" i="1"/>
  <c r="O106" i="1"/>
  <c r="O25" i="1"/>
  <c r="O80" i="1"/>
  <c r="O39" i="1"/>
  <c r="O111" i="1"/>
  <c r="O26" i="1"/>
  <c r="O120" i="1"/>
  <c r="O122" i="1"/>
  <c r="O113" i="1"/>
  <c r="O58" i="1"/>
  <c r="C15" i="1"/>
  <c r="O104" i="1"/>
  <c r="O115" i="1"/>
  <c r="O63" i="1"/>
  <c r="O35" i="1"/>
  <c r="O49" i="1"/>
  <c r="O68" i="1"/>
  <c r="O99" i="1"/>
  <c r="O44" i="1"/>
  <c r="O50" i="1"/>
  <c r="O107" i="1"/>
  <c r="O123" i="1"/>
  <c r="O108" i="1"/>
  <c r="O81" i="1"/>
  <c r="O32" i="1"/>
  <c r="O69" i="1"/>
  <c r="O65" i="1"/>
  <c r="O85" i="1"/>
  <c r="O86" i="1"/>
  <c r="O97" i="1"/>
  <c r="O70" i="1"/>
  <c r="O109" i="1"/>
  <c r="O57" i="1"/>
  <c r="O66" i="1"/>
  <c r="O124" i="1"/>
  <c r="O82" i="1"/>
  <c r="O45" i="1"/>
  <c r="O53" i="1"/>
  <c r="O24" i="1"/>
  <c r="O61" i="1"/>
  <c r="O90" i="1"/>
  <c r="O54" i="1"/>
  <c r="O72" i="1"/>
  <c r="O100" i="1"/>
  <c r="O89" i="1"/>
  <c r="O79" i="1"/>
  <c r="O91" i="1"/>
  <c r="O117" i="1"/>
  <c r="O125" i="1"/>
  <c r="O96" i="1"/>
  <c r="O36" i="1"/>
  <c r="O101" i="1"/>
  <c r="O41" i="1"/>
  <c r="O74" i="1"/>
  <c r="O47" i="1"/>
  <c r="O43" i="1"/>
  <c r="O94" i="1"/>
  <c r="O31" i="1"/>
  <c r="O23" i="1"/>
  <c r="O48" i="1"/>
  <c r="O112" i="1"/>
  <c r="O118" i="1"/>
  <c r="O126" i="1"/>
  <c r="O52" i="1"/>
  <c r="O21" i="1"/>
  <c r="O59" i="1"/>
  <c r="O105" i="1"/>
  <c r="O103" i="1"/>
  <c r="O42" i="1"/>
  <c r="O75" i="1"/>
  <c r="O34" i="1"/>
  <c r="O87" i="1"/>
  <c r="O37" i="1"/>
  <c r="O30" i="1"/>
  <c r="O110" i="1"/>
  <c r="O119" i="1"/>
  <c r="O127" i="1"/>
  <c r="O67" i="1"/>
  <c r="O28" i="1"/>
  <c r="O93" i="1"/>
  <c r="O98" i="1"/>
  <c r="O62" i="1"/>
  <c r="O78" i="1"/>
  <c r="O29" i="1"/>
  <c r="O64" i="1"/>
  <c r="O46" i="1"/>
  <c r="O83" i="1"/>
  <c r="O76" i="1"/>
  <c r="O95" i="1"/>
  <c r="C16" i="1"/>
  <c r="D18" i="1" s="1"/>
  <c r="J85" i="1"/>
  <c r="R31" i="1"/>
  <c r="E14" i="1" s="1"/>
  <c r="C18" i="1" l="1"/>
  <c r="F18" i="1"/>
  <c r="F19" i="1" s="1"/>
</calcChain>
</file>

<file path=xl/sharedStrings.xml><?xml version="1.0" encoding="utf-8"?>
<sst xmlns="http://schemas.openxmlformats.org/spreadsheetml/2006/main" count="994" uniqueCount="412">
  <si>
    <t>IBVS 6244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</si>
  <si>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</si>
  <si>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</si>
  <si>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</si>
  <si>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</si>
  <si>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</si>
  <si>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</si>
  <si>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</si>
  <si>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</si>
  <si>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</si>
  <si>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</si>
  <si>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</si>
  <si>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</si>
  <si>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</si>
  <si>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</si>
  <si>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</si>
  <si>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</si>
  <si>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</si>
  <si>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</si>
  <si>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</si>
  <si>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</si>
  <si>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</si>
  <si>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</si>
  <si>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</si>
  <si>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</si>
  <si>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</si>
  <si>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</si>
  <si>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</si>
  <si>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GCVS 4</t>
  </si>
  <si>
    <t>Sp:  G0</t>
  </si>
  <si>
    <t>EB</t>
  </si>
  <si>
    <t>IBVS 4222</t>
  </si>
  <si>
    <t>II?</t>
  </si>
  <si>
    <t>IBVS 4606</t>
  </si>
  <si>
    <t>II</t>
  </si>
  <si>
    <t>IBVS 4711</t>
  </si>
  <si>
    <t>IBVS 4912</t>
  </si>
  <si>
    <t>IBVS 5016</t>
  </si>
  <si>
    <t>IBVS 5296</t>
  </si>
  <si>
    <t>IBVS 5484</t>
  </si>
  <si>
    <t>BBSAG</t>
  </si>
  <si>
    <t>IBVS 5643</t>
  </si>
  <si>
    <t>Quad fit??</t>
  </si>
  <si>
    <t>IBVS 5657</t>
  </si>
  <si>
    <t># of data points:</t>
  </si>
  <si>
    <t>IBVS 5731</t>
  </si>
  <si>
    <t>IBVS 5760</t>
  </si>
  <si>
    <t>IBVS 5761</t>
  </si>
  <si>
    <t>I</t>
  </si>
  <si>
    <t>Start of linear fit (row #)</t>
  </si>
  <si>
    <t>OEJV 0074</t>
  </si>
  <si>
    <t>CCD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</si>
  <si>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</si>
  <si>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</si>
  <si>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</si>
  <si>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</si>
  <si>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</si>
  <si>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</si>
  <si>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</si>
  <si>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IBVS 5974</t>
  </si>
  <si>
    <t>IBVS 5918</t>
  </si>
  <si>
    <t>IBVS 6118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</si>
  <si>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</si>
  <si>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</si>
  <si>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</si>
  <si>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</si>
  <si>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</si>
  <si>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</si>
  <si>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</si>
  <si>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</si>
  <si>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</si>
  <si>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</si>
  <si>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</si>
  <si>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2428096.277 </t>
  </si>
  <si>
    <t> 20.10.1935 18:38 </t>
  </si>
  <si>
    <t> 0.032 </t>
  </si>
  <si>
    <t>P </t>
  </si>
  <si>
    <t> A.A.Wachmann </t>
  </si>
  <si>
    <t> AAAN 11.5.28 </t>
  </si>
  <si>
    <t>2428097.384 </t>
  </si>
  <si>
    <t> 21.10.1935 21:12 </t>
  </si>
  <si>
    <t> 0.018 </t>
  </si>
  <si>
    <t>2428098.460 </t>
  </si>
  <si>
    <t> 22.10.1935 23:02 </t>
  </si>
  <si>
    <t> -0.027 </t>
  </si>
  <si>
    <t>2428339.492 </t>
  </si>
  <si>
    <t> 19.06.1936 23:48 </t>
  </si>
  <si>
    <t> -0.016 </t>
  </si>
  <si>
    <t>2428421.331 </t>
  </si>
  <si>
    <t> 09.09.1936 19:56 </t>
  </si>
  <si>
    <t> -0.012 </t>
  </si>
  <si>
    <t>2428426.367 </t>
  </si>
  <si>
    <t> 14.09.1936 20:48 </t>
  </si>
  <si>
    <t> -0.020 </t>
  </si>
  <si>
    <t>2428449.363 </t>
  </si>
  <si>
    <t> 07.10.1936 20:42 </t>
  </si>
  <si>
    <t> -0.005 </t>
  </si>
  <si>
    <t>2428545.235 </t>
  </si>
  <si>
    <t> 11.01.1937 17:38 </t>
  </si>
  <si>
    <t> 0.019 </t>
  </si>
  <si>
    <t>2428783.405 </t>
  </si>
  <si>
    <t> 06.09.1937 21:43 </t>
  </si>
  <si>
    <t> -0.029 </t>
  </si>
  <si>
    <t>2428784.573 </t>
  </si>
  <si>
    <t> 08.09.1937 01:45 </t>
  </si>
  <si>
    <t>2428834.449 </t>
  </si>
  <si>
    <t> 27.10.1937 22:46 </t>
  </si>
  <si>
    <t> 0.008 </t>
  </si>
  <si>
    <t>2428847.327 </t>
  </si>
  <si>
    <t> 09.11.1937 19:50 </t>
  </si>
  <si>
    <t>2428860.223 </t>
  </si>
  <si>
    <t> 22.11.1937 17:21 </t>
  </si>
  <si>
    <t> -0.001 </t>
  </si>
  <si>
    <t>2428865.296 </t>
  </si>
  <si>
    <t> 27.11.1937 19:06 </t>
  </si>
  <si>
    <t> 0.027 </t>
  </si>
  <si>
    <t>2429135.447 </t>
  </si>
  <si>
    <t> 24.08.1938 22:43 </t>
  </si>
  <si>
    <t> 0.011 </t>
  </si>
  <si>
    <t>2429194.266 </t>
  </si>
  <si>
    <t> 22.10.1938 18:23 </t>
  </si>
  <si>
    <t> -0.024 </t>
  </si>
  <si>
    <t>2429195.426 </t>
  </si>
  <si>
    <t> 23.10.1938 22:13 </t>
  </si>
  <si>
    <t> 0.015 </t>
  </si>
  <si>
    <t>2429249.210 </t>
  </si>
  <si>
    <t> 16.12.1938 17:02 </t>
  </si>
  <si>
    <t> -0.010 </t>
  </si>
  <si>
    <t>2429340.588 </t>
  </si>
  <si>
    <t> 18.03.1939 02:06 </t>
  </si>
  <si>
    <t> 0.004 </t>
  </si>
  <si>
    <t>2429372.531 </t>
  </si>
  <si>
    <t> 19.04.1939 00:44 </t>
  </si>
  <si>
    <t> -0.002 </t>
  </si>
  <si>
    <t>2449570.4531 </t>
  </si>
  <si>
    <t> 05.08.1994 22:52 </t>
  </si>
  <si>
    <t> -1.8475 </t>
  </si>
  <si>
    <t>E </t>
  </si>
  <si>
    <t>o</t>
  </si>
  <si>
    <t> F.Agerer </t>
  </si>
  <si>
    <t>BAVM 80 </t>
  </si>
  <si>
    <t>2449641.358 </t>
  </si>
  <si>
    <t> 15.10.1994 20:35 </t>
  </si>
  <si>
    <t> -1.847 </t>
  </si>
  <si>
    <t>2450686.4273 </t>
  </si>
  <si>
    <t> 25.08.1997 22:15 </t>
  </si>
  <si>
    <t> -1.8547 </t>
  </si>
  <si>
    <t>BAVM 111 </t>
  </si>
  <si>
    <t>2450700.4395 </t>
  </si>
  <si>
    <t> 08.09.1997 22:32 </t>
  </si>
  <si>
    <t> -1.8553 </t>
  </si>
  <si>
    <t> P.Frank </t>
  </si>
  <si>
    <t>BAVM 117 </t>
  </si>
  <si>
    <t>2450703.5189 </t>
  </si>
  <si>
    <t> 12.09.1997 00:27 </t>
  </si>
  <si>
    <t> -1.8587 </t>
  </si>
  <si>
    <t>2450745.2825 </t>
  </si>
  <si>
    <t> 23.10.1997 18:46 </t>
  </si>
  <si>
    <t> -1.8533 </t>
  </si>
  <si>
    <t>2450750.3258 </t>
  </si>
  <si>
    <t> 28.10.1997 19:49 </t>
  </si>
  <si>
    <t>2450751.4475 </t>
  </si>
  <si>
    <t> 29.10.1997 22:44 </t>
  </si>
  <si>
    <t> -1.8540 </t>
  </si>
  <si>
    <t>2450753.4152 </t>
  </si>
  <si>
    <t> 31.10.1997 21:57 </t>
  </si>
  <si>
    <t> -1.8481 </t>
  </si>
  <si>
    <t>2450754.2490 </t>
  </si>
  <si>
    <t> 01.11.1997 17:58 </t>
  </si>
  <si>
    <t> -1.8551 </t>
  </si>
  <si>
    <t>2450755.3704 </t>
  </si>
  <si>
    <t> 02.11.1997 20:53 </t>
  </si>
  <si>
    <t>2450944.5411 </t>
  </si>
  <si>
    <t> 11.05.1998 00:59 </t>
  </si>
  <si>
    <t> -1.8571 </t>
  </si>
  <si>
    <t>2450948.4671 </t>
  </si>
  <si>
    <t> 14.05.1998 23:12 </t>
  </si>
  <si>
    <t>2451032.5394 </t>
  </si>
  <si>
    <t> 07.08.1998 00:56 </t>
  </si>
  <si>
    <t> -1.8594 </t>
  </si>
  <si>
    <t>2451033.3800 </t>
  </si>
  <si>
    <t> 07.08.1998 21:07 </t>
  </si>
  <si>
    <t> -1.8595 </t>
  </si>
  <si>
    <t>2451034.5027 </t>
  </si>
  <si>
    <t> 09.08.1998 00:03 </t>
  </si>
  <si>
    <t> -1.8579 </t>
  </si>
  <si>
    <t>2451036.4688 </t>
  </si>
  <si>
    <t> 10.08.1998 23:15 </t>
  </si>
  <si>
    <t> -1.8536 </t>
  </si>
  <si>
    <t>2451040.3909 </t>
  </si>
  <si>
    <t> 14.08.1998 21:22 </t>
  </si>
  <si>
    <t> -1.8550 </t>
  </si>
  <si>
    <t>2451166.2226 </t>
  </si>
  <si>
    <t> 18.12.1998 17:20 </t>
  </si>
  <si>
    <t> -1.8585 </t>
  </si>
  <si>
    <t>BAVM 128 </t>
  </si>
  <si>
    <t>2451325.4070 </t>
  </si>
  <si>
    <t> 26.05.1999 21:46 </t>
  </si>
  <si>
    <t> -1.8598 </t>
  </si>
  <si>
    <t>BAVM 132 </t>
  </si>
  <si>
    <t>2451391.5439 </t>
  </si>
  <si>
    <t> 01.08.1999 01:03 </t>
  </si>
  <si>
    <t> -1.8634 </t>
  </si>
  <si>
    <t>2451393.5033 </t>
  </si>
  <si>
    <t> 03.08.1999 00:04 </t>
  </si>
  <si>
    <t> -1.8658 </t>
  </si>
  <si>
    <t>2451416.4821 </t>
  </si>
  <si>
    <t> 25.08.1999 23:34 </t>
  </si>
  <si>
    <t> -1.8681 </t>
  </si>
  <si>
    <t>2451443.3931 </t>
  </si>
  <si>
    <t> 21.09.1999 21:26 </t>
  </si>
  <si>
    <t> -1.8617 </t>
  </si>
  <si>
    <t>2451459.3679 </t>
  </si>
  <si>
    <t> 07.10.1999 20:49 </t>
  </si>
  <si>
    <t> -1.8615 </t>
  </si>
  <si>
    <t>2451468.3372 </t>
  </si>
  <si>
    <t> 16.10.1999 20:05 </t>
  </si>
  <si>
    <t> -1.8604 </t>
  </si>
  <si>
    <t>2451705.4292 </t>
  </si>
  <si>
    <t> 09.06.2000 22:18 </t>
  </si>
  <si>
    <t> -1.8654 </t>
  </si>
  <si>
    <t>BAVM 152 </t>
  </si>
  <si>
    <t>2451773.5290 </t>
  </si>
  <si>
    <t> 17.08.2000 00:41 </t>
  </si>
  <si>
    <t> -1.8679 </t>
  </si>
  <si>
    <t>2451797.3521 </t>
  </si>
  <si>
    <t> 09.09.2000 20:27 </t>
  </si>
  <si>
    <t> -1.8667 </t>
  </si>
  <si>
    <t>2451798.4747 </t>
  </si>
  <si>
    <t> 10.09.2000 23:23 </t>
  </si>
  <si>
    <t> -1.8651 </t>
  </si>
  <si>
    <t>2451816.4095 </t>
  </si>
  <si>
    <t> 28.09.2000 21:49 </t>
  </si>
  <si>
    <t>2451850.3245 </t>
  </si>
  <si>
    <t> 01.11.2000 19:47 </t>
  </si>
  <si>
    <t> -1.8627 </t>
  </si>
  <si>
    <t>2451854.2435 </t>
  </si>
  <si>
    <t> 05.11.2000 17:50 </t>
  </si>
  <si>
    <t> -1.8673 </t>
  </si>
  <si>
    <t>2452113.4814 </t>
  </si>
  <si>
    <t> 22.07.2001 23:33 </t>
  </si>
  <si>
    <t>-I</t>
  </si>
  <si>
    <t>2452115.4420 </t>
  </si>
  <si>
    <t> 24.07.2001 22:36 </t>
  </si>
  <si>
    <t>40894.5</t>
  </si>
  <si>
    <t>2452129.45380 </t>
  </si>
  <si>
    <t> 07.08.2001 22:53 </t>
  </si>
  <si>
    <t>40919.5</t>
  </si>
  <si>
    <t> -1.86890 </t>
  </si>
  <si>
    <t>C </t>
  </si>
  <si>
    <t> K.Koss </t>
  </si>
  <si>
    <t>OEJV 0074 </t>
  </si>
  <si>
    <t>2452195.3144 </t>
  </si>
  <si>
    <t> 12.10.2001 19:32 </t>
  </si>
  <si>
    <t>41037</t>
  </si>
  <si>
    <t> -1.8686 </t>
  </si>
  <si>
    <t>2452451.4659 </t>
  </si>
  <si>
    <t> 25.06.2002 23:10 </t>
  </si>
  <si>
    <t>41494</t>
  </si>
  <si>
    <t> -1.8715 </t>
  </si>
  <si>
    <t>BAVM 158 </t>
  </si>
  <si>
    <t>2452460.4344 </t>
  </si>
  <si>
    <t> 04.07.2002 22:25 </t>
  </si>
  <si>
    <t>41510</t>
  </si>
  <si>
    <t> -1.8712 </t>
  </si>
  <si>
    <t>?</t>
  </si>
  <si>
    <t> R.Diethelm </t>
  </si>
  <si>
    <t> BBS 128 </t>
  </si>
  <si>
    <t>2452509.4803 </t>
  </si>
  <si>
    <t> 22.08.2002 23:31 </t>
  </si>
  <si>
    <t>41597.5</t>
  </si>
  <si>
    <t> -1.8702 </t>
  </si>
  <si>
    <t>2452511.4417 </t>
  </si>
  <si>
    <t> 24.08.2002 22:36 </t>
  </si>
  <si>
    <t>41601</t>
  </si>
  <si>
    <t> -1.8706 </t>
  </si>
  <si>
    <t>2452840.4579 </t>
  </si>
  <si>
    <t> 19.07.2003 22:59 </t>
  </si>
  <si>
    <t>42188</t>
  </si>
  <si>
    <t> -1.8755 </t>
  </si>
  <si>
    <t>BAVM 172 </t>
  </si>
  <si>
    <t>2452862.5947 </t>
  </si>
  <si>
    <t> 11.08.2003 02:16 </t>
  </si>
  <si>
    <t>42227.5</t>
  </si>
  <si>
    <t> -1.8790 </t>
  </si>
  <si>
    <t>2452875.4811 </t>
  </si>
  <si>
    <t> 23.08.2003 23:32 </t>
  </si>
  <si>
    <t>42250.5</t>
  </si>
  <si>
    <t> -1.8844 </t>
  </si>
  <si>
    <t>2452904.3596 </t>
  </si>
  <si>
    <t> 21.09.2003 20:37 </t>
  </si>
  <si>
    <t>42302</t>
  </si>
  <si>
    <t> -1.8723 </t>
  </si>
  <si>
    <t> W.Proksch </t>
  </si>
  <si>
    <t>2453250.4664 </t>
  </si>
  <si>
    <t> 01.09.2004 23:11 </t>
  </si>
  <si>
    <t>42919.5</t>
  </si>
  <si>
    <t> -1.8823 </t>
  </si>
  <si>
    <t>BAVM 173 </t>
  </si>
  <si>
    <t>2453618.4404 </t>
  </si>
  <si>
    <t> 04.09.2005 22:34 </t>
  </si>
  <si>
    <t>43576</t>
  </si>
  <si>
    <t> -1.8851 </t>
  </si>
  <si>
    <t>BAVM 178 </t>
  </si>
  <si>
    <t>2453636.3782 </t>
  </si>
  <si>
    <t> 22.09.2005 21:04 </t>
  </si>
  <si>
    <t>43608</t>
  </si>
  <si>
    <t> -1.8837 </t>
  </si>
  <si>
    <t>2453639.4608 </t>
  </si>
  <si>
    <t> 25.09.2005 23:03 </t>
  </si>
  <si>
    <t>43613.5</t>
  </si>
  <si>
    <t> -1.8839 </t>
  </si>
  <si>
    <t>2453654.3145 </t>
  </si>
  <si>
    <t> 10.10.2005 19:32 </t>
  </si>
  <si>
    <t>43640</t>
  </si>
  <si>
    <t> -1.8838 </t>
  </si>
  <si>
    <t>BAVM 183 </t>
  </si>
  <si>
    <t>2453823.0259 </t>
  </si>
  <si>
    <t> 28.03.2006 12:37 </t>
  </si>
  <si>
    <t>43941</t>
  </si>
  <si>
    <t> -1.8868 </t>
  </si>
  <si>
    <t>R</t>
  </si>
  <si>
    <t> R.Nelson </t>
  </si>
  <si>
    <t>IBVS 5760 </t>
  </si>
  <si>
    <t>2453900.3718 </t>
  </si>
  <si>
    <t> 13.06.2006 20:55 </t>
  </si>
  <si>
    <t>44079</t>
  </si>
  <si>
    <t> -1.8917 </t>
  </si>
  <si>
    <t>2453935.4047 </t>
  </si>
  <si>
    <t> 18.07.2006 21:42 </t>
  </si>
  <si>
    <t>44141.5</t>
  </si>
  <si>
    <t> -1.8909 </t>
  </si>
  <si>
    <t>2453990.6202 </t>
  </si>
  <si>
    <t> 12.09.2006 02:53 </t>
  </si>
  <si>
    <t>44240</t>
  </si>
  <si>
    <t> -1.8859 </t>
  </si>
  <si>
    <t>2453991.4573 </t>
  </si>
  <si>
    <t> 12.09.2006 22:58 </t>
  </si>
  <si>
    <t>44241.5</t>
  </si>
  <si>
    <t> -1.8896 </t>
  </si>
  <si>
    <t>2454001.5386 </t>
  </si>
  <si>
    <t> 23.09.2006 00:55 </t>
  </si>
  <si>
    <t>44259.5</t>
  </si>
  <si>
    <t> -1.8975 </t>
  </si>
  <si>
    <t>2454313.4696 </t>
  </si>
  <si>
    <t> 31.07.2007 23:16 </t>
  </si>
  <si>
    <t>44816</t>
  </si>
  <si>
    <t> -1.8920 </t>
  </si>
  <si>
    <t>BAVM 193 </t>
  </si>
  <si>
    <t>2454983.5541 </t>
  </si>
  <si>
    <t> 01.06.2009 01:17 </t>
  </si>
  <si>
    <t>46011.5</t>
  </si>
  <si>
    <t> -1.9008 </t>
  </si>
  <si>
    <t> W.Moschner &amp; P.Frank </t>
  </si>
  <si>
    <t>BAVM 209 </t>
  </si>
  <si>
    <t>2455096.4975 </t>
  </si>
  <si>
    <t> 21.09.2009 23:56 </t>
  </si>
  <si>
    <t>46213</t>
  </si>
  <si>
    <t>BAVM 212 </t>
  </si>
  <si>
    <t>2455339.4779 </t>
  </si>
  <si>
    <t> 22.05.2010 23:28 </t>
  </si>
  <si>
    <t>46646.5</t>
  </si>
  <si>
    <t> -1.9028 </t>
  </si>
  <si>
    <t>BAVM 234 </t>
  </si>
  <si>
    <t>2455397.4890 </t>
  </si>
  <si>
    <t> 19.07.2010 23:44 </t>
  </si>
  <si>
    <t>46750</t>
  </si>
  <si>
    <t> -1.9048 </t>
  </si>
  <si>
    <t>BAVM 215 </t>
  </si>
  <si>
    <t>2455461.666 </t>
  </si>
  <si>
    <t> 22.09.2010 03:59 </t>
  </si>
  <si>
    <t>46864.5</t>
  </si>
  <si>
    <t> -1.906 </t>
  </si>
  <si>
    <t> S.Dvorak </t>
  </si>
  <si>
    <t>IBVS 5974 </t>
  </si>
  <si>
    <t>2455801.3385 </t>
  </si>
  <si>
    <t> 27.08.2011 20:07 </t>
  </si>
  <si>
    <t>47470.5</t>
  </si>
  <si>
    <t> -1.9049 </t>
  </si>
  <si>
    <t>BAVM 225 </t>
  </si>
  <si>
    <t>2455801.6116 </t>
  </si>
  <si>
    <t> 28.08.2011 02:40 </t>
  </si>
  <si>
    <t>47471</t>
  </si>
  <si>
    <t> -1.9120 </t>
  </si>
  <si>
    <t>2455829.3614 </t>
  </si>
  <si>
    <t> 24.09.2011 20:40 </t>
  </si>
  <si>
    <t>47520.5</t>
  </si>
  <si>
    <t> -1.9076 </t>
  </si>
  <si>
    <t>2455838.3274 </t>
  </si>
  <si>
    <t> 03.10.2011 19:51 </t>
  </si>
  <si>
    <t>47536.5</t>
  </si>
  <si>
    <t> -1.9098 </t>
  </si>
  <si>
    <t>2457198.3941 </t>
  </si>
  <si>
    <t> 24.06.2015 21:27 </t>
  </si>
  <si>
    <t>49963</t>
  </si>
  <si>
    <t> -1.9279 </t>
  </si>
  <si>
    <t>BAVM 241 (=IBVS 6157) </t>
  </si>
  <si>
    <t>2457219.4146 </t>
  </si>
  <si>
    <t> 15.07.2015 21:57 </t>
  </si>
  <si>
    <t>50000.5</t>
  </si>
  <si>
    <t> -1.9267 </t>
  </si>
  <si>
    <t>BAD?</t>
  </si>
  <si>
    <t>IBVS 6157</t>
  </si>
  <si>
    <t>JAVSO..44..164</t>
  </si>
  <si>
    <t>IBVS 6225</t>
  </si>
  <si>
    <t>Lin Ephemeris =</t>
  </si>
  <si>
    <t>Quad. Ephemeris =</t>
  </si>
  <si>
    <t>JAVSO..48…87</t>
  </si>
  <si>
    <t>JAVSO..48..256</t>
  </si>
  <si>
    <t>JBAV, 60</t>
  </si>
  <si>
    <t>V0488 Cyg / gsc 2671-0543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</si>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</sst>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>
      <alignment vertical="top"/>
    </xf>
    <xf numFmtId="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1" fillId="0" borderId="2" applyNumberFormat="0" applyFont="0" applyFill="0" applyAlignment="0" applyProtection="0"/>
  </cellStyleXfs>
  <cellXfs count="83"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>
      <alignment vertical="top"/>
    </xf>
    <xf numFmtId="0" fontId="0" fillId="0" borderId="0" xfId="0">
      <alignment vertical="top"/>
    </xf>
    <xf numFmtId="0" fontId="3" fillId="0" borderId="0" xfId="0" applyFont="1" applyAlignment="1"/>
    <xf numFmtId="0" fontId="9" fillId="0" borderId="0" xfId="0" applyFont="1" applyAlignment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11" fontId="0" fillId="0" borderId="0" xfId="0" applyNumberFormat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>
      <alignment horizontal="left"/>
    </xf>
    <xf numFmtId="0" fontId="7" fillId="0" borderId="11" xfId="0" applyFont="1" applyBorder="1" applyAlignment="1"/>
    <xf numFmtId="0" fontId="7" fillId="0" borderId="12" xfId="0" applyFont="1" applyBorder="1" applyAlignment="1"/>
    <xf numFmtId="0" fontId="14" fillId="0" borderId="0" xfId="0" applyFont="1">
      <alignment vertical="top"/>
    </xf>
    <xf numFmtId="0" fontId="15" fillId="0" borderId="0" xfId="0" applyFont="1">
      <alignment vertical="top"/>
    </xf>
    <xf numFmtId="0" fontId="13" fillId="0" borderId="0" xfId="0" applyFont="1">
      <alignment vertical="top"/>
    </xf>
    <xf numFmtId="0" fontId="12" fillId="0" borderId="0" xfId="0" applyFont="1">
      <alignment vertical="top"/>
    </xf>
    <xf numFmtId="22" fontId="11" fillId="0" borderId="0" xfId="0" applyNumberFormat="1" applyFont="1">
      <alignment vertical="top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>
      <alignment vertical="top"/>
    </xf>
    <xf numFmtId="0" fontId="16" fillId="0" borderId="0" xfId="0" applyFont="1" applyAlignment="1"/>
    <xf numFmtId="0" fontId="1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18" fillId="0" borderId="0" xfId="7" applyAlignment="1" applyProtection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>
      <alignment vertical="top"/>
    </xf>
    <xf numFmtId="0" fontId="0" fillId="0" borderId="0" xfId="0" quotePrefix="1">
      <alignment vertical="top"/>
    </xf>
    <xf numFmtId="0" fontId="5" fillId="2" borderId="19" xfId="0" applyFont="1" applyFill="1" applyBorder="1" applyAlignment="1">
      <alignment horizontal="left" vertical="top" wrapText="1" indent="1"/>
    </xf>
    <xf numFmtId="0" fontId="5" fillId="2" borderId="19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right" vertical="top" wrapText="1"/>
    </xf>
    <xf numFmtId="0" fontId="18" fillId="2" borderId="19" xfId="7" applyFill="1" applyBorder="1" applyAlignment="1" applyProtection="1">
      <alignment horizontal="right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3" xfId="0" applyFont="1" applyBorder="1" applyAlignment="1">
      <alignment horizontal="center"/>
    </xf>
    <xf numFmtId="0" fontId="22" fillId="0" borderId="0" xfId="0" applyFont="1">
      <alignment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3" fillId="0" borderId="0" xfId="8" applyFont="1" applyAlignment="1">
      <alignment horizontal="left" vertical="center"/>
    </xf>
    <xf numFmtId="0" fontId="23" fillId="0" borderId="0" xfId="8" applyFont="1" applyAlignment="1">
      <alignment horizontal="center" vertical="center"/>
    </xf>
    <xf numFmtId="0" fontId="23" fillId="0" borderId="0" xfId="8" applyFont="1" applyAlignment="1">
      <alignment horizontal="left"/>
    </xf>
    <xf numFmtId="0" fontId="5" fillId="0" borderId="0" xfId="8" applyFont="1" applyAlignment="1">
      <alignment horizontal="left"/>
    </xf>
    <xf numFmtId="0" fontId="5" fillId="0" borderId="0" xfId="8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4" fillId="0" borderId="0" xfId="8" applyFont="1"/>
    <xf numFmtId="0" fontId="24" fillId="0" borderId="0" xfId="8" applyFont="1" applyAlignment="1">
      <alignment horizontal="center"/>
    </xf>
    <xf numFmtId="0" fontId="24" fillId="0" borderId="0" xfId="8" applyFont="1" applyAlignment="1">
      <alignment horizontal="left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vertical="center" wrapText="1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V0488 Cyg - O-C Diagr.</a:t>
            </a:r>
          </a:p>
        </c:rich>
      </c:tx>
      <c:layout>
        <c:manualLayout>
          <c:xMode val="edge"/>
          <c:yMode val="edge"/>
          <c:x val="0.35139860139860141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34965034965034"/>
          <c:y val="0.14678942920199375"/>
          <c:w val="0.79545454545454541"/>
          <c:h val="0.6299713003252231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Active!$H$21:$H$1010</c:f>
              <c:numCache>
                <c:formatCode>General</c:formatCode>
                <c:ptCount val="990"/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13-454A-B03E-5A72F9B348F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Active!$D$21:$D$1010</c:f>
                <c:numCache>
                  <c:formatCode>General</c:formatCode>
                  <c:ptCount val="9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  <c:pt idx="90">
                    <c:v>2.0999999999999999E-3</c:v>
                  </c:pt>
                  <c:pt idx="91">
                    <c:v>5.9999999999999995E-4</c:v>
                  </c:pt>
                  <c:pt idx="92">
                    <c:v>5.0000000000000001E-4</c:v>
                  </c:pt>
                  <c:pt idx="93">
                    <c:v>5.0000000000000001E-4</c:v>
                  </c:pt>
                  <c:pt idx="94">
                    <c:v>8.9999999999999998E-4</c:v>
                  </c:pt>
                  <c:pt idx="95">
                    <c:v>2.0000000000000001E-4</c:v>
                  </c:pt>
                  <c:pt idx="96">
                    <c:v>2.8E-3</c:v>
                  </c:pt>
                  <c:pt idx="97">
                    <c:v>3.5000000000000001E-3</c:v>
                  </c:pt>
                  <c:pt idx="98">
                    <c:v>3.5000000000000001E-3</c:v>
                  </c:pt>
                  <c:pt idx="99">
                    <c:v>5.0000000000000001E-4</c:v>
                  </c:pt>
                  <c:pt idx="100">
                    <c:v>3.5000000000000001E-3</c:v>
                  </c:pt>
                  <c:pt idx="101">
                    <c:v>3.5000000000000001E-3</c:v>
                  </c:pt>
                  <c:pt idx="102">
                    <c:v>3.5000000000000001E-3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2.0000000000000001E-4</c:v>
                  </c:pt>
                  <c:pt idx="108">
                    <c:v>2.0000000000000001E-4</c:v>
                  </c:pt>
                </c:numCache>
              </c:numRef>
            </c:plus>
            <c:minus>
              <c:numRef>
                <c:f>Active!$D$21:$D$1010</c:f>
                <c:numCache>
                  <c:formatCode>General</c:formatCode>
                  <c:ptCount val="9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  <c:pt idx="90">
                    <c:v>2.0999999999999999E-3</c:v>
                  </c:pt>
                  <c:pt idx="91">
                    <c:v>5.9999999999999995E-4</c:v>
                  </c:pt>
                  <c:pt idx="92">
                    <c:v>5.0000000000000001E-4</c:v>
                  </c:pt>
                  <c:pt idx="93">
                    <c:v>5.0000000000000001E-4</c:v>
                  </c:pt>
                  <c:pt idx="94">
                    <c:v>8.9999999999999998E-4</c:v>
                  </c:pt>
                  <c:pt idx="95">
                    <c:v>2.0000000000000001E-4</c:v>
                  </c:pt>
                  <c:pt idx="96">
                    <c:v>2.8E-3</c:v>
                  </c:pt>
                  <c:pt idx="97">
                    <c:v>3.5000000000000001E-3</c:v>
                  </c:pt>
                  <c:pt idx="98">
                    <c:v>3.5000000000000001E-3</c:v>
                  </c:pt>
                  <c:pt idx="99">
                    <c:v>5.0000000000000001E-4</c:v>
                  </c:pt>
                  <c:pt idx="100">
                    <c:v>3.5000000000000001E-3</c:v>
                  </c:pt>
                  <c:pt idx="101">
                    <c:v>3.5000000000000001E-3</c:v>
                  </c:pt>
                  <c:pt idx="102">
                    <c:v>3.5000000000000001E-3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2.0000000000000001E-4</c:v>
                  </c:pt>
                  <c:pt idx="10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Active!$I$21:$I$1010</c:f>
              <c:numCache>
                <c:formatCode>General</c:formatCode>
                <c:ptCount val="990"/>
                <c:pt idx="0">
                  <c:v>2.4905357699026354E-2</c:v>
                </c:pt>
                <c:pt idx="1">
                  <c:v>1.0886586296692258E-2</c:v>
                </c:pt>
                <c:pt idx="2">
                  <c:v>-3.4132185101043433E-2</c:v>
                </c:pt>
                <c:pt idx="3">
                  <c:v>-2.1168036102608312E-2</c:v>
                </c:pt>
                <c:pt idx="4">
                  <c:v>-1.6538348303583916E-2</c:v>
                </c:pt>
                <c:pt idx="5">
                  <c:v>-2.5122819602984237E-2</c:v>
                </c:pt>
                <c:pt idx="6">
                  <c:v>-1.0007633300119778E-2</c:v>
                </c:pt>
                <c:pt idx="7">
                  <c:v>1.4887411998643074E-2</c:v>
                </c:pt>
                <c:pt idx="8">
                  <c:v>-3.1601510501786834E-2</c:v>
                </c:pt>
                <c:pt idx="9">
                  <c:v>1.5379718101030448E-2</c:v>
                </c:pt>
                <c:pt idx="10">
                  <c:v>6.0443908005254343E-3</c:v>
                </c:pt>
                <c:pt idx="11">
                  <c:v>-7.6714802999049425E-3</c:v>
                </c:pt>
                <c:pt idx="12">
                  <c:v>-3.3873513966682367E-3</c:v>
                </c:pt>
                <c:pt idx="13">
                  <c:v>2.502817729691742E-2</c:v>
                </c:pt>
                <c:pt idx="14">
                  <c:v>1.0504269899684004E-2</c:v>
                </c:pt>
                <c:pt idx="15">
                  <c:v>-2.3981228601769544E-2</c:v>
                </c:pt>
                <c:pt idx="17">
                  <c:v>1.4999999999417923E-2</c:v>
                </c:pt>
                <c:pt idx="18">
                  <c:v>-9.9010272024315782E-3</c:v>
                </c:pt>
                <c:pt idx="19">
                  <c:v>5.0691036994976457E-3</c:v>
                </c:pt>
                <c:pt idx="20">
                  <c:v>-9.6588120140950195E-4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13-454A-B03E-5A72F9B348F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Active!$D$21:$D$61</c:f>
                <c:numCache>
                  <c:formatCode>General</c:formatCode>
                  <c:ptCount val="4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</c:numCache>
              </c:numRef>
            </c:plus>
            <c:minus>
              <c:numRef>
                <c:f>Active!$D$21:$D$61</c:f>
                <c:numCache>
                  <c:formatCode>General</c:formatCode>
                  <c:ptCount val="4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Active!$J$21:$J$1010</c:f>
              <c:numCache>
                <c:formatCode>General</c:formatCode>
                <c:ptCount val="990"/>
                <c:pt idx="21">
                  <c:v>-3.4579580700665247E-2</c:v>
                </c:pt>
                <c:pt idx="22">
                  <c:v>-3.4116871749574784E-2</c:v>
                </c:pt>
                <c:pt idx="23">
                  <c:v>-3.456650939915562E-2</c:v>
                </c:pt>
                <c:pt idx="24">
                  <c:v>-3.5101151901471894E-2</c:v>
                </c:pt>
                <c:pt idx="25">
                  <c:v>-3.8502773248183075E-2</c:v>
                </c:pt>
                <c:pt idx="26">
                  <c:v>-3.2852007898327429E-2</c:v>
                </c:pt>
                <c:pt idx="27">
                  <c:v>-3.4136479203880299E-2</c:v>
                </c:pt>
                <c:pt idx="28">
                  <c:v>-3.3455250595579855E-2</c:v>
                </c:pt>
                <c:pt idx="29">
                  <c:v>-2.7538100548554212E-2</c:v>
                </c:pt>
                <c:pt idx="30">
                  <c:v>-3.4502179092669394E-2</c:v>
                </c:pt>
                <c:pt idx="31">
                  <c:v>-3.4120950498618186E-2</c:v>
                </c:pt>
                <c:pt idx="32">
                  <c:v>-3.533862424956169E-2</c:v>
                </c:pt>
                <c:pt idx="33">
                  <c:v>-3.2904324143601116E-2</c:v>
                </c:pt>
                <c:pt idx="34">
                  <c:v>-3.7012179149314761E-2</c:v>
                </c:pt>
                <c:pt idx="35">
                  <c:v>-3.7176257705141325E-2</c:v>
                </c:pt>
                <c:pt idx="36">
                  <c:v>-3.5495029100275133E-2</c:v>
                </c:pt>
                <c:pt idx="37">
                  <c:v>-3.1177879049209878E-2</c:v>
                </c:pt>
                <c:pt idx="38">
                  <c:v>-3.2643578946590424E-2</c:v>
                </c:pt>
                <c:pt idx="39">
                  <c:v>-3.5300668598210905E-2</c:v>
                </c:pt>
                <c:pt idx="40">
                  <c:v>-3.5566207399824634E-2</c:v>
                </c:pt>
                <c:pt idx="41">
                  <c:v>-3.8773719999880996E-2</c:v>
                </c:pt>
                <c:pt idx="42">
                  <c:v>-4.1156569946906529E-2</c:v>
                </c:pt>
                <c:pt idx="43">
                  <c:v>-4.3241383646090981E-2</c:v>
                </c:pt>
                <c:pt idx="44">
                  <c:v>-3.6691897243144922E-2</c:v>
                </c:pt>
                <c:pt idx="45">
                  <c:v>-3.6409389700565953E-2</c:v>
                </c:pt>
                <c:pt idx="46">
                  <c:v>-3.5259560892882291E-2</c:v>
                </c:pt>
                <c:pt idx="47">
                  <c:v>-3.872971200325992E-2</c:v>
                </c:pt>
                <c:pt idx="48">
                  <c:v>-4.082007455144776E-2</c:v>
                </c:pt>
                <c:pt idx="49">
                  <c:v>-3.9368966805341188E-2</c:v>
                </c:pt>
                <c:pt idx="50">
                  <c:v>-3.7787738205224741E-2</c:v>
                </c:pt>
                <c:pt idx="51">
                  <c:v>-3.928808059572475E-2</c:v>
                </c:pt>
                <c:pt idx="52">
                  <c:v>-3.5105915449094027E-2</c:v>
                </c:pt>
                <c:pt idx="53">
                  <c:v>-3.967161534819752E-2</c:v>
                </c:pt>
                <c:pt idx="54">
                  <c:v>-3.7362501600000542E-2</c:v>
                </c:pt>
                <c:pt idx="55">
                  <c:v>-3.8545351540960837E-2</c:v>
                </c:pt>
                <c:pt idx="57">
                  <c:v>-3.8732813794922549E-2</c:v>
                </c:pt>
                <c:pt idx="58">
                  <c:v>-4.0022078697802499E-2</c:v>
                </c:pt>
                <c:pt idx="60">
                  <c:v>-3.8343498650647234E-2</c:v>
                </c:pt>
                <c:pt idx="61">
                  <c:v>-3.8726348597265314E-2</c:v>
                </c:pt>
                <c:pt idx="62">
                  <c:v>-4.1535754498909228E-2</c:v>
                </c:pt>
                <c:pt idx="63">
                  <c:v>-4.4856489650555886E-2</c:v>
                </c:pt>
                <c:pt idx="64">
                  <c:v>-5.0172360752185341E-2</c:v>
                </c:pt>
                <c:pt idx="65">
                  <c:v>-3.7905724297161214E-2</c:v>
                </c:pt>
                <c:pt idx="66">
                  <c:v>-4.5651394051674288E-2</c:v>
                </c:pt>
                <c:pt idx="67">
                  <c:v>-4.6063106099609286E-2</c:v>
                </c:pt>
                <c:pt idx="68">
                  <c:v>-4.4563448500412051E-2</c:v>
                </c:pt>
                <c:pt idx="69">
                  <c:v>-4.4765069847926497E-2</c:v>
                </c:pt>
                <c:pt idx="70">
                  <c:v>-4.4563790899701416E-2</c:v>
                </c:pt>
                <c:pt idx="73">
                  <c:v>-5.0884113203210291E-2</c:v>
                </c:pt>
                <c:pt idx="74">
                  <c:v>-4.9820719446870498E-2</c:v>
                </c:pt>
                <c:pt idx="75">
                  <c:v>-4.4495210902823601E-2</c:v>
                </c:pt>
                <c:pt idx="76">
                  <c:v>-4.8159289442992304E-2</c:v>
                </c:pt>
                <c:pt idx="77">
                  <c:v>-5.6028232051176019E-2</c:v>
                </c:pt>
                <c:pt idx="79">
                  <c:v>-5.2971978446294088E-2</c:v>
                </c:pt>
                <c:pt idx="81">
                  <c:v>-5.2631897953688167E-2</c:v>
                </c:pt>
                <c:pt idx="82">
                  <c:v>-5.4253317895927466E-2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13-454A-B03E-5A72F9B348F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plus>
            <c:min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Active!$K$21:$K$1010</c:f>
              <c:numCache>
                <c:formatCode>General</c:formatCode>
                <c:ptCount val="990"/>
                <c:pt idx="56">
                  <c:v>-3.9479994047724176E-2</c:v>
                </c:pt>
                <c:pt idx="72">
                  <c:v>-4.6488886597217061E-2</c:v>
                </c:pt>
                <c:pt idx="78">
                  <c:v>-4.8501374098123051E-2</c:v>
                </c:pt>
                <c:pt idx="80">
                  <c:v>-5.2213197006494738E-2</c:v>
                </c:pt>
                <c:pt idx="83">
                  <c:v>-5.5577980550879147E-2</c:v>
                </c:pt>
                <c:pt idx="84">
                  <c:v>-5.1765714750217739E-2</c:v>
                </c:pt>
                <c:pt idx="85">
                  <c:v>-5.8920407602272462E-2</c:v>
                </c:pt>
                <c:pt idx="86">
                  <c:v>-5.7334999750310089E-2</c:v>
                </c:pt>
                <c:pt idx="87">
                  <c:v>-5.433499974606093E-2</c:v>
                </c:pt>
                <c:pt idx="88">
                  <c:v>-5.6485170942323748E-2</c:v>
                </c:pt>
                <c:pt idx="89">
                  <c:v>-5.8591585897374898E-2</c:v>
                </c:pt>
                <c:pt idx="90">
                  <c:v>-6.580957200640114E-2</c:v>
                </c:pt>
                <c:pt idx="91">
                  <c:v>-6.4411535749968607E-2</c:v>
                </c:pt>
                <c:pt idx="92">
                  <c:v>-6.7896007050876506E-2</c:v>
                </c:pt>
                <c:pt idx="93">
                  <c:v>-6.6443298150261398E-2</c:v>
                </c:pt>
                <c:pt idx="94">
                  <c:v>-6.3088031347433571E-2</c:v>
                </c:pt>
                <c:pt idx="95">
                  <c:v>-6.8800790795648936E-2</c:v>
                </c:pt>
                <c:pt idx="96">
                  <c:v>-7.046196905139368E-2</c:v>
                </c:pt>
                <c:pt idx="97">
                  <c:v>-7.0139632749487646E-2</c:v>
                </c:pt>
                <c:pt idx="98">
                  <c:v>-7.2271032549906522E-2</c:v>
                </c:pt>
                <c:pt idx="99">
                  <c:v>-7.2775896594976075E-2</c:v>
                </c:pt>
                <c:pt idx="100">
                  <c:v>-7.1504053703392856E-2</c:v>
                </c:pt>
                <c:pt idx="101">
                  <c:v>-7.1640317553828936E-2</c:v>
                </c:pt>
                <c:pt idx="102">
                  <c:v>-7.1524788843817078E-2</c:v>
                </c:pt>
                <c:pt idx="103">
                  <c:v>-7.0406359853222966E-2</c:v>
                </c:pt>
                <c:pt idx="104">
                  <c:v>-7.1341002352710348E-2</c:v>
                </c:pt>
                <c:pt idx="105">
                  <c:v>-7.2208323595987167E-2</c:v>
                </c:pt>
                <c:pt idx="106">
                  <c:v>-6.9475987242185511E-2</c:v>
                </c:pt>
                <c:pt idx="107">
                  <c:v>-7.3517497949069366E-2</c:v>
                </c:pt>
                <c:pt idx="108">
                  <c:v>-7.3734990401135292E-2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13-454A-B03E-5A72F9B348F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plus>
            <c:min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Active!$L$21:$L$1010</c:f>
              <c:numCache>
                <c:formatCode>General</c:formatCode>
                <c:ptCount val="99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13-454A-B03E-5A72F9B348F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plus>
            <c:min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Active!$M$21:$M$1010</c:f>
              <c:numCache>
                <c:formatCode>General</c:formatCode>
                <c:ptCount val="99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13-454A-B03E-5A72F9B348F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plus>
            <c:min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Active!$N$21:$N$1010</c:f>
              <c:numCache>
                <c:formatCode>General</c:formatCode>
                <c:ptCount val="990"/>
                <c:pt idx="59">
                  <c:v>-3.9672249899012968E-2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13-454A-B03E-5A72F9B348F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Active!$O$21:$O$1010</c:f>
              <c:numCache>
                <c:formatCode>General</c:formatCode>
                <c:ptCount val="990"/>
                <c:pt idx="0">
                  <c:v>6.9765328176062819E-2</c:v>
                </c:pt>
                <c:pt idx="1">
                  <c:v>6.9760220730898659E-2</c:v>
                </c:pt>
                <c:pt idx="2">
                  <c:v>6.9755113285734499E-2</c:v>
                </c:pt>
                <c:pt idx="3">
                  <c:v>6.8657012575439727E-2</c:v>
                </c:pt>
                <c:pt idx="4">
                  <c:v>6.8284169078455928E-2</c:v>
                </c:pt>
                <c:pt idx="5">
                  <c:v>6.8261185575217195E-2</c:v>
                </c:pt>
                <c:pt idx="6">
                  <c:v>6.8156482949351879E-2</c:v>
                </c:pt>
                <c:pt idx="7">
                  <c:v>6.7719796387816056E-2</c:v>
                </c:pt>
                <c:pt idx="8">
                  <c:v>6.6634464290431697E-2</c:v>
                </c:pt>
                <c:pt idx="9">
                  <c:v>6.6629356845267537E-2</c:v>
                </c:pt>
                <c:pt idx="10">
                  <c:v>6.6402075535462346E-2</c:v>
                </c:pt>
                <c:pt idx="11">
                  <c:v>6.6343339916074481E-2</c:v>
                </c:pt>
                <c:pt idx="12">
                  <c:v>6.6284604296686617E-2</c:v>
                </c:pt>
                <c:pt idx="13">
                  <c:v>6.6261620793447898E-2</c:v>
                </c:pt>
                <c:pt idx="14">
                  <c:v>6.5030726508884931E-2</c:v>
                </c:pt>
                <c:pt idx="15">
                  <c:v>6.4762585637766434E-2</c:v>
                </c:pt>
                <c:pt idx="16">
                  <c:v>6.4757478192602275E-2</c:v>
                </c:pt>
                <c:pt idx="17">
                  <c:v>6.4757478192602275E-2</c:v>
                </c:pt>
                <c:pt idx="18">
                  <c:v>6.4512320824722511E-2</c:v>
                </c:pt>
                <c:pt idx="19">
                  <c:v>6.409606404384334E-2</c:v>
                </c:pt>
                <c:pt idx="20">
                  <c:v>6.3950501856664732E-2</c:v>
                </c:pt>
                <c:pt idx="21">
                  <c:v>-2.8072891388618695E-2</c:v>
                </c:pt>
                <c:pt idx="22">
                  <c:v>-2.839593729525193E-2</c:v>
                </c:pt>
                <c:pt idx="23">
                  <c:v>-3.3157353049541677E-2</c:v>
                </c:pt>
                <c:pt idx="24">
                  <c:v>-3.3221196114093687E-2</c:v>
                </c:pt>
                <c:pt idx="25">
                  <c:v>-3.3235241588295134E-2</c:v>
                </c:pt>
                <c:pt idx="26">
                  <c:v>-3.342549392066016E-2</c:v>
                </c:pt>
                <c:pt idx="27">
                  <c:v>-3.3448477423898892E-2</c:v>
                </c:pt>
                <c:pt idx="28">
                  <c:v>-3.3453584869063052E-2</c:v>
                </c:pt>
                <c:pt idx="29">
                  <c:v>-3.3462522898100339E-2</c:v>
                </c:pt>
                <c:pt idx="30">
                  <c:v>-3.3466353481973452E-2</c:v>
                </c:pt>
                <c:pt idx="31">
                  <c:v>-3.3471460927137611E-2</c:v>
                </c:pt>
                <c:pt idx="32">
                  <c:v>-3.4333342298589906E-2</c:v>
                </c:pt>
                <c:pt idx="33">
                  <c:v>-3.4351218356664465E-2</c:v>
                </c:pt>
                <c:pt idx="34">
                  <c:v>-3.4734276743976597E-2</c:v>
                </c:pt>
                <c:pt idx="35">
                  <c:v>-3.4738107327849724E-2</c:v>
                </c:pt>
                <c:pt idx="36">
                  <c:v>-3.4743214773013884E-2</c:v>
                </c:pt>
                <c:pt idx="37">
                  <c:v>-3.4752152802051156E-2</c:v>
                </c:pt>
                <c:pt idx="38">
                  <c:v>-3.4770028860125729E-2</c:v>
                </c:pt>
                <c:pt idx="39">
                  <c:v>-3.5343339579802874E-2</c:v>
                </c:pt>
                <c:pt idx="40">
                  <c:v>-3.6068596793113847E-2</c:v>
                </c:pt>
                <c:pt idx="41">
                  <c:v>-3.6369936057799382E-2</c:v>
                </c:pt>
                <c:pt idx="42">
                  <c:v>-3.6378874086836668E-2</c:v>
                </c:pt>
                <c:pt idx="43">
                  <c:v>-3.6483576712701984E-2</c:v>
                </c:pt>
                <c:pt idx="44">
                  <c:v>-3.660615539664186E-2</c:v>
                </c:pt>
                <c:pt idx="45">
                  <c:v>-3.667893649023117E-2</c:v>
                </c:pt>
                <c:pt idx="46">
                  <c:v>-3.6719796051544462E-2</c:v>
                </c:pt>
                <c:pt idx="47">
                  <c:v>-3.7800020703764661E-2</c:v>
                </c:pt>
                <c:pt idx="48">
                  <c:v>-3.8110297997487483E-2</c:v>
                </c:pt>
                <c:pt idx="49">
                  <c:v>-3.8218831207225912E-2</c:v>
                </c:pt>
                <c:pt idx="50">
                  <c:v>-3.8223938652390071E-2</c:v>
                </c:pt>
                <c:pt idx="51">
                  <c:v>-3.8305657775016669E-2</c:v>
                </c:pt>
                <c:pt idx="52">
                  <c:v>-3.8460157991232563E-2</c:v>
                </c:pt>
                <c:pt idx="53">
                  <c:v>-3.8478034049307122E-2</c:v>
                </c:pt>
                <c:pt idx="54">
                  <c:v>-3.9659130743519511E-2</c:v>
                </c:pt>
                <c:pt idx="55">
                  <c:v>-3.9668068772556797E-2</c:v>
                </c:pt>
                <c:pt idx="56">
                  <c:v>-3.9731911837108821E-2</c:v>
                </c:pt>
                <c:pt idx="57">
                  <c:v>-4.0031974240503324E-2</c:v>
                </c:pt>
                <c:pt idx="58">
                  <c:v>-4.1199025460514266E-2</c:v>
                </c:pt>
                <c:pt idx="59">
                  <c:v>-4.1239885021827558E-2</c:v>
                </c:pt>
                <c:pt idx="60">
                  <c:v>-4.1463335747759636E-2</c:v>
                </c:pt>
                <c:pt idx="61">
                  <c:v>-4.1472273776796922E-2</c:v>
                </c:pt>
                <c:pt idx="62">
                  <c:v>-4.2971308932478372E-2</c:v>
                </c:pt>
                <c:pt idx="63">
                  <c:v>-4.3072180974470575E-2</c:v>
                </c:pt>
                <c:pt idx="64">
                  <c:v>-4.3130916593858426E-2</c:v>
                </c:pt>
                <c:pt idx="65">
                  <c:v>-4.3262433306835602E-2</c:v>
                </c:pt>
                <c:pt idx="66">
                  <c:v>-4.4839357001270522E-2</c:v>
                </c:pt>
                <c:pt idx="67">
                  <c:v>-4.6515875876406598E-2</c:v>
                </c:pt>
                <c:pt idx="68">
                  <c:v>-4.6597594999033182E-2</c:v>
                </c:pt>
                <c:pt idx="69">
                  <c:v>-4.6611640473234628E-2</c:v>
                </c:pt>
                <c:pt idx="70">
                  <c:v>-4.6679314121659779E-2</c:v>
                </c:pt>
                <c:pt idx="71">
                  <c:v>-4.6706128208771625E-2</c:v>
                </c:pt>
                <c:pt idx="72">
                  <c:v>-4.744798461886611E-2</c:v>
                </c:pt>
                <c:pt idx="73">
                  <c:v>-4.780039833519327E-2</c:v>
                </c:pt>
                <c:pt idx="74">
                  <c:v>-4.7960005996573324E-2</c:v>
                </c:pt>
                <c:pt idx="75">
                  <c:v>-4.8211547670908281E-2</c:v>
                </c:pt>
                <c:pt idx="76">
                  <c:v>-4.8215378254781407E-2</c:v>
                </c:pt>
                <c:pt idx="77">
                  <c:v>-4.8261345261258859E-2</c:v>
                </c:pt>
                <c:pt idx="78">
                  <c:v>-4.9682491878186852E-2</c:v>
                </c:pt>
                <c:pt idx="79">
                  <c:v>-5.2735467225064503E-2</c:v>
                </c:pt>
                <c:pt idx="80">
                  <c:v>-5.3250042325353797E-2</c:v>
                </c:pt>
                <c:pt idx="81">
                  <c:v>-5.4357081064685842E-2</c:v>
                </c:pt>
                <c:pt idx="82">
                  <c:v>-5.4621391351931212E-2</c:v>
                </c:pt>
                <c:pt idx="83">
                  <c:v>-5.4913792587579474E-2</c:v>
                </c:pt>
                <c:pt idx="84">
                  <c:v>-5.6461348472320469E-2</c:v>
                </c:pt>
                <c:pt idx="85">
                  <c:v>-5.6462625333611502E-2</c:v>
                </c:pt>
                <c:pt idx="86">
                  <c:v>-5.6589034601424504E-2</c:v>
                </c:pt>
                <c:pt idx="87">
                  <c:v>-5.6589034601424504E-2</c:v>
                </c:pt>
                <c:pt idx="88">
                  <c:v>-5.6629894162737809E-2</c:v>
                </c:pt>
                <c:pt idx="89">
                  <c:v>-5.7788007353711465E-2</c:v>
                </c:pt>
                <c:pt idx="90">
                  <c:v>-6.2826502008156981E-2</c:v>
                </c:pt>
                <c:pt idx="91">
                  <c:v>-6.2922266604985011E-2</c:v>
                </c:pt>
                <c:pt idx="92">
                  <c:v>-6.2945250108223744E-2</c:v>
                </c:pt>
                <c:pt idx="93">
                  <c:v>-6.4536219276860124E-2</c:v>
                </c:pt>
                <c:pt idx="94">
                  <c:v>-6.6262535742346779E-2</c:v>
                </c:pt>
                <c:pt idx="95">
                  <c:v>-6.9680693418461975E-2</c:v>
                </c:pt>
                <c:pt idx="96">
                  <c:v>-6.9738152176558793E-2</c:v>
                </c:pt>
                <c:pt idx="97">
                  <c:v>-7.1119716093464541E-2</c:v>
                </c:pt>
                <c:pt idx="98">
                  <c:v>-7.1155468209613687E-2</c:v>
                </c:pt>
                <c:pt idx="99">
                  <c:v>-7.1197604632218026E-2</c:v>
                </c:pt>
                <c:pt idx="100">
                  <c:v>-7.1205265799964251E-2</c:v>
                </c:pt>
                <c:pt idx="101">
                  <c:v>-7.1283154338717708E-2</c:v>
                </c:pt>
                <c:pt idx="102">
                  <c:v>-7.1306137841956441E-2</c:v>
                </c:pt>
                <c:pt idx="103">
                  <c:v>-7.1382749519418864E-2</c:v>
                </c:pt>
                <c:pt idx="104">
                  <c:v>-7.1446592583970903E-2</c:v>
                </c:pt>
                <c:pt idx="105">
                  <c:v>-7.1478514116246894E-2</c:v>
                </c:pt>
                <c:pt idx="106">
                  <c:v>-7.1592154771149497E-2</c:v>
                </c:pt>
                <c:pt idx="107">
                  <c:v>-7.4786861721332643E-2</c:v>
                </c:pt>
                <c:pt idx="108">
                  <c:v>-7.485964281492194E-2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13-454A-B03E-5A72F9B348F1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Active!$W$21:$W$1010</c:f>
              <c:numCache>
                <c:formatCode>General</c:formatCode>
                <c:ptCount val="990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  <c:pt idx="25">
                  <c:v>50000</c:v>
                </c:pt>
                <c:pt idx="26">
                  <c:v>52000</c:v>
                </c:pt>
                <c:pt idx="27">
                  <c:v>54000</c:v>
                </c:pt>
                <c:pt idx="28">
                  <c:v>56000</c:v>
                </c:pt>
                <c:pt idx="29">
                  <c:v>58000</c:v>
                </c:pt>
                <c:pt idx="30">
                  <c:v>60000</c:v>
                </c:pt>
                <c:pt idx="31">
                  <c:v>62000</c:v>
                </c:pt>
                <c:pt idx="32">
                  <c:v>64000</c:v>
                </c:pt>
                <c:pt idx="33">
                  <c:v>66000</c:v>
                </c:pt>
                <c:pt idx="34">
                  <c:v>68000</c:v>
                </c:pt>
                <c:pt idx="35">
                  <c:v>70000</c:v>
                </c:pt>
                <c:pt idx="36">
                  <c:v>72000</c:v>
                </c:pt>
                <c:pt idx="37">
                  <c:v>74000</c:v>
                </c:pt>
                <c:pt idx="38">
                  <c:v>76000</c:v>
                </c:pt>
                <c:pt idx="39">
                  <c:v>78000</c:v>
                </c:pt>
                <c:pt idx="40">
                  <c:v>80000</c:v>
                </c:pt>
                <c:pt idx="41">
                  <c:v>82000</c:v>
                </c:pt>
                <c:pt idx="42">
                  <c:v>84000</c:v>
                </c:pt>
                <c:pt idx="43">
                  <c:v>86000</c:v>
                </c:pt>
                <c:pt idx="44">
                  <c:v>88000</c:v>
                </c:pt>
                <c:pt idx="45">
                  <c:v>90000</c:v>
                </c:pt>
                <c:pt idx="46">
                  <c:v>92000</c:v>
                </c:pt>
                <c:pt idx="47">
                  <c:v>94000</c:v>
                </c:pt>
                <c:pt idx="48">
                  <c:v>96000</c:v>
                </c:pt>
                <c:pt idx="49">
                  <c:v>102000</c:v>
                </c:pt>
                <c:pt idx="50">
                  <c:v>98000</c:v>
                </c:pt>
                <c:pt idx="51">
                  <c:v>100000</c:v>
                </c:pt>
                <c:pt idx="52">
                  <c:v>104000</c:v>
                </c:pt>
                <c:pt idx="53">
                  <c:v>108000</c:v>
                </c:pt>
                <c:pt idx="54">
                  <c:v>106000</c:v>
                </c:pt>
                <c:pt idx="55">
                  <c:v>110000</c:v>
                </c:pt>
                <c:pt idx="56">
                  <c:v>112000</c:v>
                </c:pt>
                <c:pt idx="57">
                  <c:v>114000</c:v>
                </c:pt>
                <c:pt idx="58">
                  <c:v>116000</c:v>
                </c:pt>
                <c:pt idx="59">
                  <c:v>118000</c:v>
                </c:pt>
                <c:pt idx="60">
                  <c:v>120000</c:v>
                </c:pt>
                <c:pt idx="61">
                  <c:v>122000</c:v>
                </c:pt>
                <c:pt idx="62">
                  <c:v>124000</c:v>
                </c:pt>
                <c:pt idx="63">
                  <c:v>126000</c:v>
                </c:pt>
                <c:pt idx="64">
                  <c:v>128000</c:v>
                </c:pt>
                <c:pt idx="65">
                  <c:v>130000</c:v>
                </c:pt>
                <c:pt idx="66">
                  <c:v>132000</c:v>
                </c:pt>
                <c:pt idx="67">
                  <c:v>134000</c:v>
                </c:pt>
                <c:pt idx="68">
                  <c:v>136000</c:v>
                </c:pt>
                <c:pt idx="69">
                  <c:v>138000</c:v>
                </c:pt>
                <c:pt idx="70">
                  <c:v>140000</c:v>
                </c:pt>
                <c:pt idx="71">
                  <c:v>142000</c:v>
                </c:pt>
                <c:pt idx="72">
                  <c:v>144000</c:v>
                </c:pt>
                <c:pt idx="73">
                  <c:v>146000</c:v>
                </c:pt>
                <c:pt idx="74">
                  <c:v>148000</c:v>
                </c:pt>
                <c:pt idx="75">
                  <c:v>150000</c:v>
                </c:pt>
                <c:pt idx="76">
                  <c:v>152000</c:v>
                </c:pt>
                <c:pt idx="77">
                  <c:v>154000</c:v>
                </c:pt>
                <c:pt idx="78">
                  <c:v>156000</c:v>
                </c:pt>
                <c:pt idx="79">
                  <c:v>158000</c:v>
                </c:pt>
                <c:pt idx="80">
                  <c:v>160000</c:v>
                </c:pt>
                <c:pt idx="81">
                  <c:v>162000</c:v>
                </c:pt>
                <c:pt idx="82">
                  <c:v>164000</c:v>
                </c:pt>
                <c:pt idx="83">
                  <c:v>166000</c:v>
                </c:pt>
                <c:pt idx="84">
                  <c:v>168000</c:v>
                </c:pt>
                <c:pt idx="85">
                  <c:v>170000</c:v>
                </c:pt>
                <c:pt idx="86">
                  <c:v>172000</c:v>
                </c:pt>
                <c:pt idx="87">
                  <c:v>174000</c:v>
                </c:pt>
                <c:pt idx="88">
                  <c:v>176000</c:v>
                </c:pt>
                <c:pt idx="89">
                  <c:v>178000</c:v>
                </c:pt>
                <c:pt idx="90">
                  <c:v>180000</c:v>
                </c:pt>
                <c:pt idx="91">
                  <c:v>182000</c:v>
                </c:pt>
                <c:pt idx="92">
                  <c:v>184000</c:v>
                </c:pt>
                <c:pt idx="93">
                  <c:v>186000</c:v>
                </c:pt>
                <c:pt idx="94">
                  <c:v>188000</c:v>
                </c:pt>
                <c:pt idx="95">
                  <c:v>190000</c:v>
                </c:pt>
                <c:pt idx="96">
                  <c:v>192000</c:v>
                </c:pt>
                <c:pt idx="97">
                  <c:v>194000</c:v>
                </c:pt>
                <c:pt idx="98">
                  <c:v>196000</c:v>
                </c:pt>
                <c:pt idx="99">
                  <c:v>198000</c:v>
                </c:pt>
                <c:pt idx="100">
                  <c:v>200000</c:v>
                </c:pt>
                <c:pt idx="101">
                  <c:v>202000</c:v>
                </c:pt>
                <c:pt idx="102">
                  <c:v>204000</c:v>
                </c:pt>
                <c:pt idx="103">
                  <c:v>206000</c:v>
                </c:pt>
                <c:pt idx="104">
                  <c:v>208000</c:v>
                </c:pt>
                <c:pt idx="105">
                  <c:v>210000</c:v>
                </c:pt>
                <c:pt idx="106">
                  <c:v>212000</c:v>
                </c:pt>
                <c:pt idx="107">
                  <c:v>214000</c:v>
                </c:pt>
                <c:pt idx="108">
                  <c:v>216000</c:v>
                </c:pt>
                <c:pt idx="109">
                  <c:v>218000</c:v>
                </c:pt>
                <c:pt idx="110">
                  <c:v>220000</c:v>
                </c:pt>
                <c:pt idx="111">
                  <c:v>222000</c:v>
                </c:pt>
                <c:pt idx="112">
                  <c:v>224000</c:v>
                </c:pt>
                <c:pt idx="113">
                  <c:v>226000</c:v>
                </c:pt>
                <c:pt idx="114">
                  <c:v>228000</c:v>
                </c:pt>
                <c:pt idx="115">
                  <c:v>230000</c:v>
                </c:pt>
                <c:pt idx="116">
                  <c:v>232000</c:v>
                </c:pt>
                <c:pt idx="117">
                  <c:v>234000</c:v>
                </c:pt>
                <c:pt idx="118">
                  <c:v>236000</c:v>
                </c:pt>
                <c:pt idx="119">
                  <c:v>238000</c:v>
                </c:pt>
                <c:pt idx="120">
                  <c:v>240000</c:v>
                </c:pt>
                <c:pt idx="121">
                  <c:v>242000</c:v>
                </c:pt>
                <c:pt idx="122">
                  <c:v>244000</c:v>
                </c:pt>
                <c:pt idx="123">
                  <c:v>246000</c:v>
                </c:pt>
                <c:pt idx="124">
                  <c:v>248000</c:v>
                </c:pt>
                <c:pt idx="125">
                  <c:v>250000</c:v>
                </c:pt>
                <c:pt idx="126">
                  <c:v>252000</c:v>
                </c:pt>
                <c:pt idx="127">
                  <c:v>254000</c:v>
                </c:pt>
                <c:pt idx="128">
                  <c:v>256000</c:v>
                </c:pt>
                <c:pt idx="129">
                  <c:v>258000</c:v>
                </c:pt>
                <c:pt idx="130">
                  <c:v>260000</c:v>
                </c:pt>
                <c:pt idx="131">
                  <c:v>262000</c:v>
                </c:pt>
                <c:pt idx="132">
                  <c:v>264000</c:v>
                </c:pt>
                <c:pt idx="133">
                  <c:v>266000</c:v>
                </c:pt>
                <c:pt idx="134">
                  <c:v>268000</c:v>
                </c:pt>
                <c:pt idx="135">
                  <c:v>270000</c:v>
                </c:pt>
                <c:pt idx="136">
                  <c:v>272000</c:v>
                </c:pt>
                <c:pt idx="137">
                  <c:v>274000</c:v>
                </c:pt>
                <c:pt idx="138">
                  <c:v>276000</c:v>
                </c:pt>
                <c:pt idx="139">
                  <c:v>278000</c:v>
                </c:pt>
                <c:pt idx="140">
                  <c:v>280000</c:v>
                </c:pt>
                <c:pt idx="141">
                  <c:v>282000</c:v>
                </c:pt>
                <c:pt idx="142">
                  <c:v>284000</c:v>
                </c:pt>
                <c:pt idx="143">
                  <c:v>286000</c:v>
                </c:pt>
                <c:pt idx="144">
                  <c:v>288000</c:v>
                </c:pt>
                <c:pt idx="145">
                  <c:v>290000</c:v>
                </c:pt>
                <c:pt idx="146">
                  <c:v>292000</c:v>
                </c:pt>
                <c:pt idx="147">
                  <c:v>294000</c:v>
                </c:pt>
                <c:pt idx="148">
                  <c:v>296000</c:v>
                </c:pt>
                <c:pt idx="149">
                  <c:v>298000</c:v>
                </c:pt>
                <c:pt idx="150">
                  <c:v>300000</c:v>
                </c:pt>
                <c:pt idx="151">
                  <c:v>302000</c:v>
                </c:pt>
                <c:pt idx="152">
                  <c:v>304000</c:v>
                </c:pt>
                <c:pt idx="153">
                  <c:v>306000</c:v>
                </c:pt>
                <c:pt idx="154">
                  <c:v>308000</c:v>
                </c:pt>
                <c:pt idx="155">
                  <c:v>310000</c:v>
                </c:pt>
                <c:pt idx="156">
                  <c:v>312000</c:v>
                </c:pt>
                <c:pt idx="157">
                  <c:v>314000</c:v>
                </c:pt>
                <c:pt idx="158">
                  <c:v>316000</c:v>
                </c:pt>
                <c:pt idx="159">
                  <c:v>318000</c:v>
                </c:pt>
                <c:pt idx="160">
                  <c:v>320000</c:v>
                </c:pt>
                <c:pt idx="161">
                  <c:v>322000</c:v>
                </c:pt>
                <c:pt idx="162">
                  <c:v>324000</c:v>
                </c:pt>
                <c:pt idx="163">
                  <c:v>326000</c:v>
                </c:pt>
                <c:pt idx="164">
                  <c:v>328000</c:v>
                </c:pt>
                <c:pt idx="165">
                  <c:v>330000</c:v>
                </c:pt>
                <c:pt idx="166">
                  <c:v>332000</c:v>
                </c:pt>
                <c:pt idx="167">
                  <c:v>334000</c:v>
                </c:pt>
                <c:pt idx="168">
                  <c:v>336000</c:v>
                </c:pt>
                <c:pt idx="169">
                  <c:v>338000</c:v>
                </c:pt>
                <c:pt idx="170">
                  <c:v>340000</c:v>
                </c:pt>
                <c:pt idx="171">
                  <c:v>342000</c:v>
                </c:pt>
                <c:pt idx="172">
                  <c:v>344000</c:v>
                </c:pt>
                <c:pt idx="173">
                  <c:v>346000</c:v>
                </c:pt>
                <c:pt idx="174">
                  <c:v>348000</c:v>
                </c:pt>
                <c:pt idx="175">
                  <c:v>350000</c:v>
                </c:pt>
                <c:pt idx="176">
                  <c:v>352000</c:v>
                </c:pt>
                <c:pt idx="177">
                  <c:v>354000</c:v>
                </c:pt>
                <c:pt idx="178">
                  <c:v>356000</c:v>
                </c:pt>
                <c:pt idx="179">
                  <c:v>358000</c:v>
                </c:pt>
                <c:pt idx="180">
                  <c:v>360000</c:v>
                </c:pt>
                <c:pt idx="181">
                  <c:v>362000</c:v>
                </c:pt>
                <c:pt idx="182">
                  <c:v>364000</c:v>
                </c:pt>
                <c:pt idx="183">
                  <c:v>366000</c:v>
                </c:pt>
                <c:pt idx="184">
                  <c:v>368000</c:v>
                </c:pt>
                <c:pt idx="185">
                  <c:v>370000</c:v>
                </c:pt>
                <c:pt idx="186">
                  <c:v>372000</c:v>
                </c:pt>
                <c:pt idx="187">
                  <c:v>374000</c:v>
                </c:pt>
                <c:pt idx="188">
                  <c:v>376000</c:v>
                </c:pt>
                <c:pt idx="189">
                  <c:v>378000</c:v>
                </c:pt>
                <c:pt idx="190">
                  <c:v>380000</c:v>
                </c:pt>
                <c:pt idx="191">
                  <c:v>382000</c:v>
                </c:pt>
                <c:pt idx="192">
                  <c:v>384000</c:v>
                </c:pt>
                <c:pt idx="193">
                  <c:v>386000</c:v>
                </c:pt>
                <c:pt idx="194">
                  <c:v>388000</c:v>
                </c:pt>
                <c:pt idx="195">
                  <c:v>390000</c:v>
                </c:pt>
                <c:pt idx="196">
                  <c:v>392000</c:v>
                </c:pt>
                <c:pt idx="197">
                  <c:v>394000</c:v>
                </c:pt>
                <c:pt idx="198">
                  <c:v>396000</c:v>
                </c:pt>
                <c:pt idx="199">
                  <c:v>398000</c:v>
                </c:pt>
                <c:pt idx="200">
                  <c:v>400000</c:v>
                </c:pt>
                <c:pt idx="201">
                  <c:v>402000</c:v>
                </c:pt>
                <c:pt idx="202">
                  <c:v>404000</c:v>
                </c:pt>
                <c:pt idx="203">
                  <c:v>406000</c:v>
                </c:pt>
                <c:pt idx="204">
                  <c:v>408000</c:v>
                </c:pt>
                <c:pt idx="205">
                  <c:v>410000</c:v>
                </c:pt>
                <c:pt idx="206">
                  <c:v>412000</c:v>
                </c:pt>
                <c:pt idx="207">
                  <c:v>414000</c:v>
                </c:pt>
                <c:pt idx="208">
                  <c:v>416000</c:v>
                </c:pt>
                <c:pt idx="209">
                  <c:v>418000</c:v>
                </c:pt>
                <c:pt idx="210">
                  <c:v>420000</c:v>
                </c:pt>
                <c:pt idx="211">
                  <c:v>422000</c:v>
                </c:pt>
                <c:pt idx="212">
                  <c:v>424000</c:v>
                </c:pt>
                <c:pt idx="213">
                  <c:v>426000</c:v>
                </c:pt>
                <c:pt idx="214">
                  <c:v>428000</c:v>
                </c:pt>
                <c:pt idx="215">
                  <c:v>430000</c:v>
                </c:pt>
                <c:pt idx="216">
                  <c:v>432000</c:v>
                </c:pt>
                <c:pt idx="217">
                  <c:v>434000</c:v>
                </c:pt>
                <c:pt idx="218">
                  <c:v>436000</c:v>
                </c:pt>
                <c:pt idx="219">
                  <c:v>438000</c:v>
                </c:pt>
                <c:pt idx="220">
                  <c:v>440000</c:v>
                </c:pt>
              </c:numCache>
            </c:numRef>
          </c:xVal>
          <c:yVal>
            <c:numRef>
              <c:f>Active!$X$21:$X$1010</c:f>
              <c:numCache>
                <c:formatCode>General</c:formatCode>
                <c:ptCount val="990"/>
                <c:pt idx="0">
                  <c:v>1.0000000003898129E-10</c:v>
                </c:pt>
                <c:pt idx="1">
                  <c:v>-9.311139113402027E-5</c:v>
                </c:pt>
                <c:pt idx="2">
                  <c:v>-3.7284587219911215E-4</c:v>
                </c:pt>
                <c:pt idx="3">
                  <c:v>-8.3920334319527565E-4</c:v>
                </c:pt>
                <c:pt idx="4">
                  <c:v>-1.4921838041225108E-3</c:v>
                </c:pt>
                <c:pt idx="5">
                  <c:v>-2.3317872549808174E-3</c:v>
                </c:pt>
                <c:pt idx="6">
                  <c:v>-3.3580136957701953E-3</c:v>
                </c:pt>
                <c:pt idx="7">
                  <c:v>-4.5708631264906457E-3</c:v>
                </c:pt>
                <c:pt idx="8">
                  <c:v>-5.9703355471421669E-3</c:v>
                </c:pt>
                <c:pt idx="9">
                  <c:v>-7.55643095772476E-3</c:v>
                </c:pt>
                <c:pt idx="10">
                  <c:v>-9.3291493582384252E-3</c:v>
                </c:pt>
                <c:pt idx="11">
                  <c:v>-1.1288490748683161E-2</c:v>
                </c:pt>
                <c:pt idx="12">
                  <c:v>-1.3434455129058968E-2</c:v>
                </c:pt>
                <c:pt idx="13">
                  <c:v>-1.5767042499365849E-2</c:v>
                </c:pt>
                <c:pt idx="14">
                  <c:v>-1.8286252859603801E-2</c:v>
                </c:pt>
                <c:pt idx="15">
                  <c:v>-2.0992086209772821E-2</c:v>
                </c:pt>
                <c:pt idx="16">
                  <c:v>-2.3884542549872916E-2</c:v>
                </c:pt>
                <c:pt idx="17">
                  <c:v>-2.696362187990408E-2</c:v>
                </c:pt>
                <c:pt idx="18">
                  <c:v>-3.022932419986632E-2</c:v>
                </c:pt>
                <c:pt idx="19">
                  <c:v>-3.3681649509759624E-2</c:v>
                </c:pt>
                <c:pt idx="20">
                  <c:v>-3.7320597809584008E-2</c:v>
                </c:pt>
                <c:pt idx="21">
                  <c:v>-4.1146169099339464E-2</c:v>
                </c:pt>
                <c:pt idx="22">
                  <c:v>-4.5158363379025984E-2</c:v>
                </c:pt>
                <c:pt idx="23">
                  <c:v>-4.9357180648643577E-2</c:v>
                </c:pt>
                <c:pt idx="24">
                  <c:v>-5.3742620908192242E-2</c:v>
                </c:pt>
                <c:pt idx="25">
                  <c:v>-5.8314684157671985E-2</c:v>
                </c:pt>
                <c:pt idx="26">
                  <c:v>-6.3073370397082801E-2</c:v>
                </c:pt>
                <c:pt idx="27">
                  <c:v>-6.8018679626424688E-2</c:v>
                </c:pt>
                <c:pt idx="28">
                  <c:v>-7.3150611845697627E-2</c:v>
                </c:pt>
                <c:pt idx="29">
                  <c:v>-7.8469167054901659E-2</c:v>
                </c:pt>
                <c:pt idx="30">
                  <c:v>-8.3974345254036742E-2</c:v>
                </c:pt>
                <c:pt idx="31">
                  <c:v>-8.9666146443102918E-2</c:v>
                </c:pt>
                <c:pt idx="32">
                  <c:v>-9.5544570622100158E-2</c:v>
                </c:pt>
                <c:pt idx="33">
                  <c:v>-0.10160961779102846</c:v>
                </c:pt>
                <c:pt idx="34">
                  <c:v>-0.10786128794988785</c:v>
                </c:pt>
                <c:pt idx="35">
                  <c:v>-0.11429958109867831</c:v>
                </c:pt>
                <c:pt idx="36">
                  <c:v>-0.12092449723739983</c:v>
                </c:pt>
                <c:pt idx="37">
                  <c:v>-0.12773603636605244</c:v>
                </c:pt>
                <c:pt idx="38">
                  <c:v>-0.13473419848463608</c:v>
                </c:pt>
                <c:pt idx="39">
                  <c:v>-0.14191898359315086</c:v>
                </c:pt>
                <c:pt idx="40">
                  <c:v>-0.14929039169159666</c:v>
                </c:pt>
                <c:pt idx="41">
                  <c:v>-0.15684842277997352</c:v>
                </c:pt>
                <c:pt idx="42">
                  <c:v>-0.16459307685828148</c:v>
                </c:pt>
                <c:pt idx="43">
                  <c:v>-0.17252435392652052</c:v>
                </c:pt>
                <c:pt idx="44">
                  <c:v>-0.18064225398469061</c:v>
                </c:pt>
                <c:pt idx="45">
                  <c:v>-0.18894677703279178</c:v>
                </c:pt>
                <c:pt idx="46">
                  <c:v>-0.19743792307082403</c:v>
                </c:pt>
                <c:pt idx="47">
                  <c:v>-0.20611569209878733</c:v>
                </c:pt>
                <c:pt idx="48">
                  <c:v>-0.21498008411668171</c:v>
                </c:pt>
                <c:pt idx="49">
                  <c:v>-0.24269299810995129</c:v>
                </c:pt>
                <c:pt idx="50">
                  <c:v>-0.22403109912450719</c:v>
                </c:pt>
                <c:pt idx="51">
                  <c:v>-0.2332687371222637</c:v>
                </c:pt>
                <c:pt idx="52">
                  <c:v>-0.25230388208756999</c:v>
                </c:pt>
                <c:pt idx="53">
                  <c:v>-0.27208551901260059</c:v>
                </c:pt>
                <c:pt idx="54">
                  <c:v>-0.2621013890551197</c:v>
                </c:pt>
                <c:pt idx="55">
                  <c:v>-0.28225627196001241</c:v>
                </c:pt>
                <c:pt idx="56">
                  <c:v>-0.29261364789735539</c:v>
                </c:pt>
                <c:pt idx="57">
                  <c:v>-0.30315764682462942</c:v>
                </c:pt>
                <c:pt idx="58">
                  <c:v>-0.31388826874183451</c:v>
                </c:pt>
                <c:pt idx="59">
                  <c:v>-0.3248055136489707</c:v>
                </c:pt>
                <c:pt idx="60">
                  <c:v>-0.33590938154603794</c:v>
                </c:pt>
                <c:pt idx="61">
                  <c:v>-0.34719987243303624</c:v>
                </c:pt>
                <c:pt idx="62">
                  <c:v>-0.35867698630996564</c:v>
                </c:pt>
                <c:pt idx="63">
                  <c:v>-0.37034072317682609</c:v>
                </c:pt>
                <c:pt idx="64">
                  <c:v>-0.3821910830336176</c:v>
                </c:pt>
                <c:pt idx="65">
                  <c:v>-0.39422806588034021</c:v>
                </c:pt>
                <c:pt idx="66">
                  <c:v>-0.40645167171699387</c:v>
                </c:pt>
                <c:pt idx="67">
                  <c:v>-0.41886190054357864</c:v>
                </c:pt>
                <c:pt idx="68">
                  <c:v>-0.43145875236009446</c:v>
                </c:pt>
                <c:pt idx="69">
                  <c:v>-0.44424222716654133</c:v>
                </c:pt>
                <c:pt idx="70">
                  <c:v>-0.4572123249629193</c:v>
                </c:pt>
                <c:pt idx="71">
                  <c:v>-0.47036904574922833</c:v>
                </c:pt>
                <c:pt idx="72">
                  <c:v>-0.48371238952546841</c:v>
                </c:pt>
                <c:pt idx="73">
                  <c:v>-0.4972423562916396</c:v>
                </c:pt>
                <c:pt idx="74">
                  <c:v>-0.51095894604774184</c:v>
                </c:pt>
                <c:pt idx="75">
                  <c:v>-0.52486215879377518</c:v>
                </c:pt>
                <c:pt idx="76">
                  <c:v>-0.53895199452973952</c:v>
                </c:pt>
                <c:pt idx="77">
                  <c:v>-0.55322845325563508</c:v>
                </c:pt>
                <c:pt idx="78">
                  <c:v>-0.56769153497146163</c:v>
                </c:pt>
                <c:pt idx="79">
                  <c:v>-0.58234123967721918</c:v>
                </c:pt>
                <c:pt idx="80">
                  <c:v>-0.59717756737290784</c:v>
                </c:pt>
                <c:pt idx="81">
                  <c:v>-0.6122005180585276</c:v>
                </c:pt>
                <c:pt idx="82">
                  <c:v>-0.62741009173407836</c:v>
                </c:pt>
                <c:pt idx="83">
                  <c:v>-0.64280628839956033</c:v>
                </c:pt>
                <c:pt idx="84">
                  <c:v>-0.6583891080549733</c:v>
                </c:pt>
                <c:pt idx="85">
                  <c:v>-0.67415855070031727</c:v>
                </c:pt>
                <c:pt idx="86">
                  <c:v>-0.69011461633559235</c:v>
                </c:pt>
                <c:pt idx="87">
                  <c:v>-0.70625730496079853</c:v>
                </c:pt>
                <c:pt idx="88">
                  <c:v>-0.72258661657593581</c:v>
                </c:pt>
                <c:pt idx="89">
                  <c:v>-0.73910255118100421</c:v>
                </c:pt>
                <c:pt idx="90">
                  <c:v>-0.7558051087760036</c:v>
                </c:pt>
                <c:pt idx="91">
                  <c:v>-0.77269428936093398</c:v>
                </c:pt>
                <c:pt idx="92">
                  <c:v>-0.78977009293579548</c:v>
                </c:pt>
                <c:pt idx="93">
                  <c:v>-0.80703251950058807</c:v>
                </c:pt>
                <c:pt idx="94">
                  <c:v>-0.82448156905531178</c:v>
                </c:pt>
                <c:pt idx="95">
                  <c:v>-0.84211724159996659</c:v>
                </c:pt>
                <c:pt idx="96">
                  <c:v>-0.8599395371345524</c:v>
                </c:pt>
                <c:pt idx="97">
                  <c:v>-0.8779484556590692</c:v>
                </c:pt>
                <c:pt idx="98">
                  <c:v>-0.89614399717351723</c:v>
                </c:pt>
                <c:pt idx="99">
                  <c:v>-0.91452616167789624</c:v>
                </c:pt>
                <c:pt idx="100">
                  <c:v>-0.93309494917220637</c:v>
                </c:pt>
                <c:pt idx="101">
                  <c:v>-0.9518503596564476</c:v>
                </c:pt>
                <c:pt idx="102">
                  <c:v>-0.97079239313061982</c:v>
                </c:pt>
                <c:pt idx="103">
                  <c:v>-0.98992104959472305</c:v>
                </c:pt>
                <c:pt idx="104">
                  <c:v>-1.0092363290487576</c:v>
                </c:pt>
                <c:pt idx="105">
                  <c:v>-1.0287382314927229</c:v>
                </c:pt>
                <c:pt idx="106">
                  <c:v>-1.0484267569266195</c:v>
                </c:pt>
                <c:pt idx="107">
                  <c:v>-1.0683019053504472</c:v>
                </c:pt>
                <c:pt idx="108">
                  <c:v>-1.088363676764206</c:v>
                </c:pt>
                <c:pt idx="109">
                  <c:v>-1.1086120711678957</c:v>
                </c:pt>
                <c:pt idx="110">
                  <c:v>-1.1290470885615165</c:v>
                </c:pt>
                <c:pt idx="111">
                  <c:v>-1.1496687289450684</c:v>
                </c:pt>
                <c:pt idx="112">
                  <c:v>-1.1704769923185512</c:v>
                </c:pt>
                <c:pt idx="113">
                  <c:v>-1.1914718786819651</c:v>
                </c:pt>
                <c:pt idx="114">
                  <c:v>-1.2126533880353103</c:v>
                </c:pt>
                <c:pt idx="115">
                  <c:v>-1.2340215203785865</c:v>
                </c:pt>
                <c:pt idx="116">
                  <c:v>-1.2555762757117939</c:v>
                </c:pt>
                <c:pt idx="117">
                  <c:v>-1.2773176540349322</c:v>
                </c:pt>
                <c:pt idx="118">
                  <c:v>-1.2992456553480016</c:v>
                </c:pt>
                <c:pt idx="119">
                  <c:v>-1.321360279651002</c:v>
                </c:pt>
                <c:pt idx="120">
                  <c:v>-1.3436615269439336</c:v>
                </c:pt>
                <c:pt idx="121">
                  <c:v>-1.3661493972267962</c:v>
                </c:pt>
                <c:pt idx="122">
                  <c:v>-1.38882389049959</c:v>
                </c:pt>
                <c:pt idx="123">
                  <c:v>-1.4116850067623146</c:v>
                </c:pt>
                <c:pt idx="124">
                  <c:v>-1.4347327460149704</c:v>
                </c:pt>
                <c:pt idx="125">
                  <c:v>-1.4579671082575574</c:v>
                </c:pt>
                <c:pt idx="126">
                  <c:v>-1.4813880934900752</c:v>
                </c:pt>
                <c:pt idx="127">
                  <c:v>-1.5049957017125244</c:v>
                </c:pt>
                <c:pt idx="128">
                  <c:v>-1.5287899329249044</c:v>
                </c:pt>
                <c:pt idx="129">
                  <c:v>-1.5527707871272156</c:v>
                </c:pt>
                <c:pt idx="130">
                  <c:v>-1.5769382643194578</c:v>
                </c:pt>
                <c:pt idx="131">
                  <c:v>-1.6012923645016313</c:v>
                </c:pt>
                <c:pt idx="132">
                  <c:v>-1.6258330876737357</c:v>
                </c:pt>
                <c:pt idx="133">
                  <c:v>-1.6505604338357711</c:v>
                </c:pt>
                <c:pt idx="134">
                  <c:v>-1.6754744029877378</c:v>
                </c:pt>
                <c:pt idx="135">
                  <c:v>-1.7005749951296352</c:v>
                </c:pt>
                <c:pt idx="136">
                  <c:v>-1.7258622102614638</c:v>
                </c:pt>
                <c:pt idx="137">
                  <c:v>-1.7513360483832237</c:v>
                </c:pt>
                <c:pt idx="138">
                  <c:v>-1.7769965094949145</c:v>
                </c:pt>
                <c:pt idx="139">
                  <c:v>-1.8028435935965363</c:v>
                </c:pt>
                <c:pt idx="140">
                  <c:v>-1.8288773006880894</c:v>
                </c:pt>
                <c:pt idx="141">
                  <c:v>-1.8550976307695735</c:v>
                </c:pt>
                <c:pt idx="142">
                  <c:v>-1.8815045838409885</c:v>
                </c:pt>
                <c:pt idx="143">
                  <c:v>-1.9080981599023348</c:v>
                </c:pt>
                <c:pt idx="144">
                  <c:v>-1.934878358953612</c:v>
                </c:pt>
                <c:pt idx="145">
                  <c:v>-1.9618451809948203</c:v>
                </c:pt>
                <c:pt idx="146">
                  <c:v>-1.9889986260259598</c:v>
                </c:pt>
                <c:pt idx="147">
                  <c:v>-2.0163386940470303</c:v>
                </c:pt>
                <c:pt idx="148">
                  <c:v>-2.0438653850580319</c:v>
                </c:pt>
                <c:pt idx="149">
                  <c:v>-2.0715786990589642</c:v>
                </c:pt>
                <c:pt idx="150">
                  <c:v>-2.0994786360498283</c:v>
                </c:pt>
                <c:pt idx="151">
                  <c:v>-2.1275651960306226</c:v>
                </c:pt>
                <c:pt idx="152">
                  <c:v>-2.1558383790013482</c:v>
                </c:pt>
                <c:pt idx="153">
                  <c:v>-2.1842981849620053</c:v>
                </c:pt>
                <c:pt idx="154">
                  <c:v>-2.2129446139125935</c:v>
                </c:pt>
                <c:pt idx="155">
                  <c:v>-2.2417776658531126</c:v>
                </c:pt>
                <c:pt idx="156">
                  <c:v>-2.2707973407835627</c:v>
                </c:pt>
                <c:pt idx="157">
                  <c:v>-2.3000036387039438</c:v>
                </c:pt>
                <c:pt idx="158">
                  <c:v>-2.3293965596142558</c:v>
                </c:pt>
                <c:pt idx="159">
                  <c:v>-2.3589761035144994</c:v>
                </c:pt>
                <c:pt idx="160">
                  <c:v>-2.3887422704046739</c:v>
                </c:pt>
                <c:pt idx="161">
                  <c:v>-2.4186950602847794</c:v>
                </c:pt>
                <c:pt idx="162">
                  <c:v>-2.4488344731548159</c:v>
                </c:pt>
                <c:pt idx="163">
                  <c:v>-2.4791605090147835</c:v>
                </c:pt>
                <c:pt idx="164">
                  <c:v>-2.509673167864682</c:v>
                </c:pt>
                <c:pt idx="165">
                  <c:v>-2.5403724497045119</c:v>
                </c:pt>
                <c:pt idx="166">
                  <c:v>-2.5712583545342729</c:v>
                </c:pt>
                <c:pt idx="167">
                  <c:v>-2.6023308823539644</c:v>
                </c:pt>
                <c:pt idx="168">
                  <c:v>-2.6335900331635878</c:v>
                </c:pt>
                <c:pt idx="169">
                  <c:v>-2.6650358069631417</c:v>
                </c:pt>
                <c:pt idx="170">
                  <c:v>-2.6966682037526271</c:v>
                </c:pt>
                <c:pt idx="171">
                  <c:v>-2.728487223532043</c:v>
                </c:pt>
                <c:pt idx="172">
                  <c:v>-2.7604928663013903</c:v>
                </c:pt>
                <c:pt idx="173">
                  <c:v>-2.7926851320606687</c:v>
                </c:pt>
                <c:pt idx="174">
                  <c:v>-2.8250640208098781</c:v>
                </c:pt>
                <c:pt idx="175">
                  <c:v>-2.8576295325490184</c:v>
                </c:pt>
                <c:pt idx="176">
                  <c:v>-2.8903816672780898</c:v>
                </c:pt>
                <c:pt idx="177">
                  <c:v>-2.9233204249970925</c:v>
                </c:pt>
                <c:pt idx="178">
                  <c:v>-2.9564458057060263</c:v>
                </c:pt>
                <c:pt idx="179">
                  <c:v>-2.9897578094048911</c:v>
                </c:pt>
                <c:pt idx="180">
                  <c:v>-3.0232564360936869</c:v>
                </c:pt>
                <c:pt idx="181">
                  <c:v>-3.0569416857724141</c:v>
                </c:pt>
                <c:pt idx="182">
                  <c:v>-3.0908135584410719</c:v>
                </c:pt>
                <c:pt idx="183">
                  <c:v>-3.1248720540996611</c:v>
                </c:pt>
                <c:pt idx="184">
                  <c:v>-3.1591171727481808</c:v>
                </c:pt>
                <c:pt idx="185">
                  <c:v>-3.1935489143866325</c:v>
                </c:pt>
                <c:pt idx="186">
                  <c:v>-3.2281672790150142</c:v>
                </c:pt>
                <c:pt idx="187">
                  <c:v>-3.2629722666333274</c:v>
                </c:pt>
                <c:pt idx="188">
                  <c:v>-3.297963877241572</c:v>
                </c:pt>
                <c:pt idx="189">
                  <c:v>-3.3331421108397477</c:v>
                </c:pt>
                <c:pt idx="190">
                  <c:v>-3.3685069674278543</c:v>
                </c:pt>
                <c:pt idx="191">
                  <c:v>-3.4040584470058919</c:v>
                </c:pt>
                <c:pt idx="192">
                  <c:v>-3.4397965495738605</c:v>
                </c:pt>
                <c:pt idx="193">
                  <c:v>-3.4757212751317601</c:v>
                </c:pt>
                <c:pt idx="194">
                  <c:v>-3.5118326236795911</c:v>
                </c:pt>
                <c:pt idx="195">
                  <c:v>-3.5481305952173527</c:v>
                </c:pt>
                <c:pt idx="196">
                  <c:v>-3.5846151897450462</c:v>
                </c:pt>
                <c:pt idx="197">
                  <c:v>-3.6212864072626698</c:v>
                </c:pt>
                <c:pt idx="198">
                  <c:v>-3.6581442477702253</c:v>
                </c:pt>
                <c:pt idx="199">
                  <c:v>-3.6951887112677113</c:v>
                </c:pt>
                <c:pt idx="200">
                  <c:v>-3.7324197977551283</c:v>
                </c:pt>
                <c:pt idx="201">
                  <c:v>-3.7698375072324772</c:v>
                </c:pt>
                <c:pt idx="202">
                  <c:v>-3.8074418396997562</c:v>
                </c:pt>
                <c:pt idx="203">
                  <c:v>-3.8452327951569671</c:v>
                </c:pt>
                <c:pt idx="204">
                  <c:v>-3.8832103736041081</c:v>
                </c:pt>
                <c:pt idx="205">
                  <c:v>-3.921374575041181</c:v>
                </c:pt>
                <c:pt idx="206">
                  <c:v>-3.9597253994681845</c:v>
                </c:pt>
                <c:pt idx="207">
                  <c:v>-3.9982628468851198</c:v>
                </c:pt>
                <c:pt idx="208">
                  <c:v>-4.0369869172919861</c:v>
                </c:pt>
                <c:pt idx="209">
                  <c:v>-4.0758976106887816</c:v>
                </c:pt>
                <c:pt idx="210">
                  <c:v>-4.11499492707551</c:v>
                </c:pt>
                <c:pt idx="211">
                  <c:v>-4.1542788664521693</c:v>
                </c:pt>
                <c:pt idx="212">
                  <c:v>-4.1937494288187587</c:v>
                </c:pt>
                <c:pt idx="213">
                  <c:v>-4.2334066141752809</c:v>
                </c:pt>
                <c:pt idx="214">
                  <c:v>-4.2732504225217331</c:v>
                </c:pt>
                <c:pt idx="215">
                  <c:v>-4.3132808538581164</c:v>
                </c:pt>
                <c:pt idx="216">
                  <c:v>-4.3534979081844307</c:v>
                </c:pt>
                <c:pt idx="217">
                  <c:v>-4.393901585500676</c:v>
                </c:pt>
                <c:pt idx="218">
                  <c:v>-4.4344918858068532</c:v>
                </c:pt>
                <c:pt idx="219">
                  <c:v>-4.4752688091029604</c:v>
                </c:pt>
                <c:pt idx="220">
                  <c:v>-4.5162323553889987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13-454A-B03E-5A72F9B348F1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Active!$U$21:$U$1010</c:f>
              <c:numCache>
                <c:formatCode>General</c:formatCode>
                <c:ptCount val="990"/>
                <c:pt idx="71">
                  <c:v>7.9987659250036813E-2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13-454A-B03E-5A72F9B3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41760"/>
        <c:axId val="1"/>
      </c:scatterChart>
      <c:valAx>
        <c:axId val="796741760"/>
        <c:scaling>
          <c:orientation val="minMax"/>
          <c:max val="52000"/>
          <c:min val="3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47552447552448"/>
              <c:y val="0.83792305778291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2"/>
          <c:min val="-0.0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447552447552448E-2"/>
              <c:y val="0.37003154422210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417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2027972027972E-2"/>
          <c:y val="0.9204921861831491"/>
          <c:w val="0.94580419580419584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V488 Cyg - O-C Diagr.</a:t>
            </a:r>
          </a:p>
        </c:rich>
      </c:tx>
      <c:layout>
        <c:manualLayout>
          <c:xMode val="edge"/>
          <c:yMode val="edge"/>
          <c:x val="0.35253109068172761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08751582869054"/>
          <c:y val="0.14634168126798494"/>
          <c:w val="0.79581287462654515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Active!$H$21:$H$1010</c:f>
              <c:numCache>
                <c:formatCode>General</c:formatCode>
                <c:ptCount val="990"/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30-48E8-A7C8-3ED2B6AEC61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Active!$D$21:$D$1010</c:f>
                <c:numCache>
                  <c:formatCode>General</c:formatCode>
                  <c:ptCount val="9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  <c:pt idx="90">
                    <c:v>2.0999999999999999E-3</c:v>
                  </c:pt>
                  <c:pt idx="91">
                    <c:v>5.9999999999999995E-4</c:v>
                  </c:pt>
                  <c:pt idx="92">
                    <c:v>5.0000000000000001E-4</c:v>
                  </c:pt>
                  <c:pt idx="93">
                    <c:v>5.0000000000000001E-4</c:v>
                  </c:pt>
                  <c:pt idx="94">
                    <c:v>8.9999999999999998E-4</c:v>
                  </c:pt>
                  <c:pt idx="95">
                    <c:v>2.0000000000000001E-4</c:v>
                  </c:pt>
                  <c:pt idx="96">
                    <c:v>2.8E-3</c:v>
                  </c:pt>
                  <c:pt idx="97">
                    <c:v>3.5000000000000001E-3</c:v>
                  </c:pt>
                  <c:pt idx="98">
                    <c:v>3.5000000000000001E-3</c:v>
                  </c:pt>
                  <c:pt idx="99">
                    <c:v>5.0000000000000001E-4</c:v>
                  </c:pt>
                  <c:pt idx="100">
                    <c:v>3.5000000000000001E-3</c:v>
                  </c:pt>
                  <c:pt idx="101">
                    <c:v>3.5000000000000001E-3</c:v>
                  </c:pt>
                  <c:pt idx="102">
                    <c:v>3.5000000000000001E-3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2.0000000000000001E-4</c:v>
                  </c:pt>
                  <c:pt idx="108">
                    <c:v>2.0000000000000001E-4</c:v>
                  </c:pt>
                </c:numCache>
              </c:numRef>
            </c:plus>
            <c:minus>
              <c:numRef>
                <c:f>Active!$D$21:$D$1010</c:f>
                <c:numCache>
                  <c:formatCode>General</c:formatCode>
                  <c:ptCount val="9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  <c:pt idx="90">
                    <c:v>2.0999999999999999E-3</c:v>
                  </c:pt>
                  <c:pt idx="91">
                    <c:v>5.9999999999999995E-4</c:v>
                  </c:pt>
                  <c:pt idx="92">
                    <c:v>5.0000000000000001E-4</c:v>
                  </c:pt>
                  <c:pt idx="93">
                    <c:v>5.0000000000000001E-4</c:v>
                  </c:pt>
                  <c:pt idx="94">
                    <c:v>8.9999999999999998E-4</c:v>
                  </c:pt>
                  <c:pt idx="95">
                    <c:v>2.0000000000000001E-4</c:v>
                  </c:pt>
                  <c:pt idx="96">
                    <c:v>2.8E-3</c:v>
                  </c:pt>
                  <c:pt idx="97">
                    <c:v>3.5000000000000001E-3</c:v>
                  </c:pt>
                  <c:pt idx="98">
                    <c:v>3.5000000000000001E-3</c:v>
                  </c:pt>
                  <c:pt idx="99">
                    <c:v>5.0000000000000001E-4</c:v>
                  </c:pt>
                  <c:pt idx="100">
                    <c:v>3.5000000000000001E-3</c:v>
                  </c:pt>
                  <c:pt idx="101">
                    <c:v>3.5000000000000001E-3</c:v>
                  </c:pt>
                  <c:pt idx="102">
                    <c:v>3.5000000000000001E-3</c:v>
                  </c:pt>
                  <c:pt idx="103">
                    <c:v>3.5000000000000001E-3</c:v>
                  </c:pt>
                  <c:pt idx="104">
                    <c:v>3.5000000000000001E-3</c:v>
                  </c:pt>
                  <c:pt idx="105">
                    <c:v>3.5000000000000001E-3</c:v>
                  </c:pt>
                  <c:pt idx="106">
                    <c:v>3.5000000000000001E-3</c:v>
                  </c:pt>
                  <c:pt idx="107">
                    <c:v>2.0000000000000001E-4</c:v>
                  </c:pt>
                  <c:pt idx="10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Active!$I$21:$I$1010</c:f>
              <c:numCache>
                <c:formatCode>General</c:formatCode>
                <c:ptCount val="990"/>
                <c:pt idx="0">
                  <c:v>2.4905357699026354E-2</c:v>
                </c:pt>
                <c:pt idx="1">
                  <c:v>1.0886586296692258E-2</c:v>
                </c:pt>
                <c:pt idx="2">
                  <c:v>-3.4132185101043433E-2</c:v>
                </c:pt>
                <c:pt idx="3">
                  <c:v>-2.1168036102608312E-2</c:v>
                </c:pt>
                <c:pt idx="4">
                  <c:v>-1.6538348303583916E-2</c:v>
                </c:pt>
                <c:pt idx="5">
                  <c:v>-2.5122819602984237E-2</c:v>
                </c:pt>
                <c:pt idx="6">
                  <c:v>-1.0007633300119778E-2</c:v>
                </c:pt>
                <c:pt idx="7">
                  <c:v>1.4887411998643074E-2</c:v>
                </c:pt>
                <c:pt idx="8">
                  <c:v>-3.1601510501786834E-2</c:v>
                </c:pt>
                <c:pt idx="9">
                  <c:v>1.5379718101030448E-2</c:v>
                </c:pt>
                <c:pt idx="10">
                  <c:v>6.0443908005254343E-3</c:v>
                </c:pt>
                <c:pt idx="11">
                  <c:v>-7.6714802999049425E-3</c:v>
                </c:pt>
                <c:pt idx="12">
                  <c:v>-3.3873513966682367E-3</c:v>
                </c:pt>
                <c:pt idx="13">
                  <c:v>2.502817729691742E-2</c:v>
                </c:pt>
                <c:pt idx="14">
                  <c:v>1.0504269899684004E-2</c:v>
                </c:pt>
                <c:pt idx="15">
                  <c:v>-2.3981228601769544E-2</c:v>
                </c:pt>
                <c:pt idx="17">
                  <c:v>1.4999999999417923E-2</c:v>
                </c:pt>
                <c:pt idx="18">
                  <c:v>-9.9010272024315782E-3</c:v>
                </c:pt>
                <c:pt idx="19">
                  <c:v>5.0691036994976457E-3</c:v>
                </c:pt>
                <c:pt idx="20">
                  <c:v>-9.6588120140950195E-4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30-48E8-A7C8-3ED2B6AEC61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Active!$D$21:$D$61</c:f>
                <c:numCache>
                  <c:formatCode>General</c:formatCode>
                  <c:ptCount val="4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</c:numCache>
              </c:numRef>
            </c:plus>
            <c:minus>
              <c:numRef>
                <c:f>Active!$D$21:$D$61</c:f>
                <c:numCache>
                  <c:formatCode>General</c:formatCode>
                  <c:ptCount val="4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Active!$J$21:$J$1010</c:f>
              <c:numCache>
                <c:formatCode>General</c:formatCode>
                <c:ptCount val="990"/>
                <c:pt idx="21">
                  <c:v>-3.4579580700665247E-2</c:v>
                </c:pt>
                <c:pt idx="22">
                  <c:v>-3.4116871749574784E-2</c:v>
                </c:pt>
                <c:pt idx="23">
                  <c:v>-3.456650939915562E-2</c:v>
                </c:pt>
                <c:pt idx="24">
                  <c:v>-3.5101151901471894E-2</c:v>
                </c:pt>
                <c:pt idx="25">
                  <c:v>-3.8502773248183075E-2</c:v>
                </c:pt>
                <c:pt idx="26">
                  <c:v>-3.2852007898327429E-2</c:v>
                </c:pt>
                <c:pt idx="27">
                  <c:v>-3.4136479203880299E-2</c:v>
                </c:pt>
                <c:pt idx="28">
                  <c:v>-3.3455250595579855E-2</c:v>
                </c:pt>
                <c:pt idx="29">
                  <c:v>-2.7538100548554212E-2</c:v>
                </c:pt>
                <c:pt idx="30">
                  <c:v>-3.4502179092669394E-2</c:v>
                </c:pt>
                <c:pt idx="31">
                  <c:v>-3.4120950498618186E-2</c:v>
                </c:pt>
                <c:pt idx="32">
                  <c:v>-3.533862424956169E-2</c:v>
                </c:pt>
                <c:pt idx="33">
                  <c:v>-3.2904324143601116E-2</c:v>
                </c:pt>
                <c:pt idx="34">
                  <c:v>-3.7012179149314761E-2</c:v>
                </c:pt>
                <c:pt idx="35">
                  <c:v>-3.7176257705141325E-2</c:v>
                </c:pt>
                <c:pt idx="36">
                  <c:v>-3.5495029100275133E-2</c:v>
                </c:pt>
                <c:pt idx="37">
                  <c:v>-3.1177879049209878E-2</c:v>
                </c:pt>
                <c:pt idx="38">
                  <c:v>-3.2643578946590424E-2</c:v>
                </c:pt>
                <c:pt idx="39">
                  <c:v>-3.5300668598210905E-2</c:v>
                </c:pt>
                <c:pt idx="40">
                  <c:v>-3.5566207399824634E-2</c:v>
                </c:pt>
                <c:pt idx="41">
                  <c:v>-3.8773719999880996E-2</c:v>
                </c:pt>
                <c:pt idx="42">
                  <c:v>-4.1156569946906529E-2</c:v>
                </c:pt>
                <c:pt idx="43">
                  <c:v>-4.3241383646090981E-2</c:v>
                </c:pt>
                <c:pt idx="44">
                  <c:v>-3.6691897243144922E-2</c:v>
                </c:pt>
                <c:pt idx="45">
                  <c:v>-3.6409389700565953E-2</c:v>
                </c:pt>
                <c:pt idx="46">
                  <c:v>-3.5259560892882291E-2</c:v>
                </c:pt>
                <c:pt idx="47">
                  <c:v>-3.872971200325992E-2</c:v>
                </c:pt>
                <c:pt idx="48">
                  <c:v>-4.082007455144776E-2</c:v>
                </c:pt>
                <c:pt idx="49">
                  <c:v>-3.9368966805341188E-2</c:v>
                </c:pt>
                <c:pt idx="50">
                  <c:v>-3.7787738205224741E-2</c:v>
                </c:pt>
                <c:pt idx="51">
                  <c:v>-3.928808059572475E-2</c:v>
                </c:pt>
                <c:pt idx="52">
                  <c:v>-3.5105915449094027E-2</c:v>
                </c:pt>
                <c:pt idx="53">
                  <c:v>-3.967161534819752E-2</c:v>
                </c:pt>
                <c:pt idx="54">
                  <c:v>-3.7362501600000542E-2</c:v>
                </c:pt>
                <c:pt idx="55">
                  <c:v>-3.8545351540960837E-2</c:v>
                </c:pt>
                <c:pt idx="57">
                  <c:v>-3.8732813794922549E-2</c:v>
                </c:pt>
                <c:pt idx="58">
                  <c:v>-4.0022078697802499E-2</c:v>
                </c:pt>
                <c:pt idx="60">
                  <c:v>-3.8343498650647234E-2</c:v>
                </c:pt>
                <c:pt idx="61">
                  <c:v>-3.8726348597265314E-2</c:v>
                </c:pt>
                <c:pt idx="62">
                  <c:v>-4.1535754498909228E-2</c:v>
                </c:pt>
                <c:pt idx="63">
                  <c:v>-4.4856489650555886E-2</c:v>
                </c:pt>
                <c:pt idx="64">
                  <c:v>-5.0172360752185341E-2</c:v>
                </c:pt>
                <c:pt idx="65">
                  <c:v>-3.7905724297161214E-2</c:v>
                </c:pt>
                <c:pt idx="66">
                  <c:v>-4.5651394051674288E-2</c:v>
                </c:pt>
                <c:pt idx="67">
                  <c:v>-4.6063106099609286E-2</c:v>
                </c:pt>
                <c:pt idx="68">
                  <c:v>-4.4563448500412051E-2</c:v>
                </c:pt>
                <c:pt idx="69">
                  <c:v>-4.4765069847926497E-2</c:v>
                </c:pt>
                <c:pt idx="70">
                  <c:v>-4.4563790899701416E-2</c:v>
                </c:pt>
                <c:pt idx="73">
                  <c:v>-5.0884113203210291E-2</c:v>
                </c:pt>
                <c:pt idx="74">
                  <c:v>-4.9820719446870498E-2</c:v>
                </c:pt>
                <c:pt idx="75">
                  <c:v>-4.4495210902823601E-2</c:v>
                </c:pt>
                <c:pt idx="76">
                  <c:v>-4.8159289442992304E-2</c:v>
                </c:pt>
                <c:pt idx="77">
                  <c:v>-5.6028232051176019E-2</c:v>
                </c:pt>
                <c:pt idx="79">
                  <c:v>-5.2971978446294088E-2</c:v>
                </c:pt>
                <c:pt idx="81">
                  <c:v>-5.2631897953688167E-2</c:v>
                </c:pt>
                <c:pt idx="82">
                  <c:v>-5.4253317895927466E-2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30-48E8-A7C8-3ED2B6AEC61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plus>
            <c:min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Active!$K$21:$K$1010</c:f>
              <c:numCache>
                <c:formatCode>General</c:formatCode>
                <c:ptCount val="990"/>
                <c:pt idx="56">
                  <c:v>-3.9479994047724176E-2</c:v>
                </c:pt>
                <c:pt idx="72">
                  <c:v>-4.6488886597217061E-2</c:v>
                </c:pt>
                <c:pt idx="78">
                  <c:v>-4.8501374098123051E-2</c:v>
                </c:pt>
                <c:pt idx="80">
                  <c:v>-5.2213197006494738E-2</c:v>
                </c:pt>
                <c:pt idx="83">
                  <c:v>-5.5577980550879147E-2</c:v>
                </c:pt>
                <c:pt idx="84">
                  <c:v>-5.1765714750217739E-2</c:v>
                </c:pt>
                <c:pt idx="85">
                  <c:v>-5.8920407602272462E-2</c:v>
                </c:pt>
                <c:pt idx="86">
                  <c:v>-5.7334999750310089E-2</c:v>
                </c:pt>
                <c:pt idx="87">
                  <c:v>-5.433499974606093E-2</c:v>
                </c:pt>
                <c:pt idx="88">
                  <c:v>-5.6485170942323748E-2</c:v>
                </c:pt>
                <c:pt idx="89">
                  <c:v>-5.8591585897374898E-2</c:v>
                </c:pt>
                <c:pt idx="90">
                  <c:v>-6.580957200640114E-2</c:v>
                </c:pt>
                <c:pt idx="91">
                  <c:v>-6.4411535749968607E-2</c:v>
                </c:pt>
                <c:pt idx="92">
                  <c:v>-6.7896007050876506E-2</c:v>
                </c:pt>
                <c:pt idx="93">
                  <c:v>-6.6443298150261398E-2</c:v>
                </c:pt>
                <c:pt idx="94">
                  <c:v>-6.3088031347433571E-2</c:v>
                </c:pt>
                <c:pt idx="95">
                  <c:v>-6.8800790795648936E-2</c:v>
                </c:pt>
                <c:pt idx="96">
                  <c:v>-7.046196905139368E-2</c:v>
                </c:pt>
                <c:pt idx="97">
                  <c:v>-7.0139632749487646E-2</c:v>
                </c:pt>
                <c:pt idx="98">
                  <c:v>-7.2271032549906522E-2</c:v>
                </c:pt>
                <c:pt idx="99">
                  <c:v>-7.2775896594976075E-2</c:v>
                </c:pt>
                <c:pt idx="100">
                  <c:v>-7.1504053703392856E-2</c:v>
                </c:pt>
                <c:pt idx="101">
                  <c:v>-7.1640317553828936E-2</c:v>
                </c:pt>
                <c:pt idx="102">
                  <c:v>-7.1524788843817078E-2</c:v>
                </c:pt>
                <c:pt idx="103">
                  <c:v>-7.0406359853222966E-2</c:v>
                </c:pt>
                <c:pt idx="104">
                  <c:v>-7.1341002352710348E-2</c:v>
                </c:pt>
                <c:pt idx="105">
                  <c:v>-7.2208323595987167E-2</c:v>
                </c:pt>
                <c:pt idx="106">
                  <c:v>-6.9475987242185511E-2</c:v>
                </c:pt>
                <c:pt idx="107">
                  <c:v>-7.3517497949069366E-2</c:v>
                </c:pt>
                <c:pt idx="108">
                  <c:v>-7.3734990401135292E-2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30-48E8-A7C8-3ED2B6AEC61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plus>
            <c:min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Active!$L$21:$L$1010</c:f>
              <c:numCache>
                <c:formatCode>General</c:formatCode>
                <c:ptCount val="99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30-48E8-A7C8-3ED2B6AEC61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plus>
            <c:min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Active!$M$21:$M$1010</c:f>
              <c:numCache>
                <c:formatCode>General</c:formatCode>
                <c:ptCount val="99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A30-48E8-A7C8-3ED2B6AEC61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plus>
            <c:minus>
              <c:numRef>
                <c:f>Active!$D$21:$D$110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38">
                    <c:v>1.2999999999999999E-3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6.9999999999999999E-4</c:v>
                  </c:pt>
                  <c:pt idx="42">
                    <c:v>1.5E-3</c:v>
                  </c:pt>
                  <c:pt idx="43">
                    <c:v>1.5E-3</c:v>
                  </c:pt>
                  <c:pt idx="44">
                    <c:v>1E-3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2.0000000000000001E-4</c:v>
                  </c:pt>
                  <c:pt idx="48">
                    <c:v>8.9999999999999998E-4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5.0000000000000001E-4</c:v>
                  </c:pt>
                  <c:pt idx="53">
                    <c:v>1.1000000000000001E-3</c:v>
                  </c:pt>
                  <c:pt idx="54">
                    <c:v>2.9999999999999997E-4</c:v>
                  </c:pt>
                  <c:pt idx="55">
                    <c:v>1E-3</c:v>
                  </c:pt>
                  <c:pt idx="56">
                    <c:v>0</c:v>
                  </c:pt>
                  <c:pt idx="57">
                    <c:v>5.0000000000000001E-4</c:v>
                  </c:pt>
                  <c:pt idx="58">
                    <c:v>5.0000000000000001E-4</c:v>
                  </c:pt>
                  <c:pt idx="59">
                    <c:v>8.9999999999999998E-4</c:v>
                  </c:pt>
                  <c:pt idx="60">
                    <c:v>5.0000000000000001E-4</c:v>
                  </c:pt>
                  <c:pt idx="61">
                    <c:v>1.8E-3</c:v>
                  </c:pt>
                  <c:pt idx="62">
                    <c:v>6.9999999999999999E-4</c:v>
                  </c:pt>
                  <c:pt idx="63">
                    <c:v>2.2000000000000001E-3</c:v>
                  </c:pt>
                  <c:pt idx="64">
                    <c:v>2E-3</c:v>
                  </c:pt>
                  <c:pt idx="65">
                    <c:v>4.0000000000000002E-4</c:v>
                  </c:pt>
                  <c:pt idx="66">
                    <c:v>1.4E-3</c:v>
                  </c:pt>
                  <c:pt idx="67">
                    <c:v>1.1000000000000001E-3</c:v>
                  </c:pt>
                  <c:pt idx="68">
                    <c:v>2.9999999999999997E-4</c:v>
                  </c:pt>
                  <c:pt idx="69">
                    <c:v>1.1000000000000001E-3</c:v>
                  </c:pt>
                  <c:pt idx="70">
                    <c:v>2.9999999999999997E-4</c:v>
                  </c:pt>
                  <c:pt idx="71">
                    <c:v>5.0000000000000001E-4</c:v>
                  </c:pt>
                  <c:pt idx="72">
                    <c:v>1E-4</c:v>
                  </c:pt>
                  <c:pt idx="73">
                    <c:v>2.5000000000000001E-3</c:v>
                  </c:pt>
                  <c:pt idx="74">
                    <c:v>5.9999999999999995E-4</c:v>
                  </c:pt>
                  <c:pt idx="75">
                    <c:v>5.0000000000000001E-4</c:v>
                  </c:pt>
                  <c:pt idx="76">
                    <c:v>1.5E-3</c:v>
                  </c:pt>
                  <c:pt idx="77">
                    <c:v>5.8999999999999999E-3</c:v>
                  </c:pt>
                  <c:pt idx="78">
                    <c:v>0</c:v>
                  </c:pt>
                  <c:pt idx="79">
                    <c:v>5.9999999999999995E-4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2.2000000000000001E-3</c:v>
                  </c:pt>
                  <c:pt idx="83">
                    <c:v>6.9999999999999999E-4</c:v>
                  </c:pt>
                  <c:pt idx="84">
                    <c:v>0</c:v>
                  </c:pt>
                  <c:pt idx="85">
                    <c:v>0</c:v>
                  </c:pt>
                  <c:pt idx="86">
                    <c:v>3.5000000000000001E-3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Active!$N$21:$N$1010</c:f>
              <c:numCache>
                <c:formatCode>General</c:formatCode>
                <c:ptCount val="990"/>
                <c:pt idx="59">
                  <c:v>-3.9672249899012968E-2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A30-48E8-A7C8-3ED2B6AEC61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Active!$O$21:$O$1010</c:f>
              <c:numCache>
                <c:formatCode>General</c:formatCode>
                <c:ptCount val="990"/>
                <c:pt idx="0">
                  <c:v>6.9765328176062819E-2</c:v>
                </c:pt>
                <c:pt idx="1">
                  <c:v>6.9760220730898659E-2</c:v>
                </c:pt>
                <c:pt idx="2">
                  <c:v>6.9755113285734499E-2</c:v>
                </c:pt>
                <c:pt idx="3">
                  <c:v>6.8657012575439727E-2</c:v>
                </c:pt>
                <c:pt idx="4">
                  <c:v>6.8284169078455928E-2</c:v>
                </c:pt>
                <c:pt idx="5">
                  <c:v>6.8261185575217195E-2</c:v>
                </c:pt>
                <c:pt idx="6">
                  <c:v>6.8156482949351879E-2</c:v>
                </c:pt>
                <c:pt idx="7">
                  <c:v>6.7719796387816056E-2</c:v>
                </c:pt>
                <c:pt idx="8">
                  <c:v>6.6634464290431697E-2</c:v>
                </c:pt>
                <c:pt idx="9">
                  <c:v>6.6629356845267537E-2</c:v>
                </c:pt>
                <c:pt idx="10">
                  <c:v>6.6402075535462346E-2</c:v>
                </c:pt>
                <c:pt idx="11">
                  <c:v>6.6343339916074481E-2</c:v>
                </c:pt>
                <c:pt idx="12">
                  <c:v>6.6284604296686617E-2</c:v>
                </c:pt>
                <c:pt idx="13">
                  <c:v>6.6261620793447898E-2</c:v>
                </c:pt>
                <c:pt idx="14">
                  <c:v>6.5030726508884931E-2</c:v>
                </c:pt>
                <c:pt idx="15">
                  <c:v>6.4762585637766434E-2</c:v>
                </c:pt>
                <c:pt idx="16">
                  <c:v>6.4757478192602275E-2</c:v>
                </c:pt>
                <c:pt idx="17">
                  <c:v>6.4757478192602275E-2</c:v>
                </c:pt>
                <c:pt idx="18">
                  <c:v>6.4512320824722511E-2</c:v>
                </c:pt>
                <c:pt idx="19">
                  <c:v>6.409606404384334E-2</c:v>
                </c:pt>
                <c:pt idx="20">
                  <c:v>6.3950501856664732E-2</c:v>
                </c:pt>
                <c:pt idx="21">
                  <c:v>-2.8072891388618695E-2</c:v>
                </c:pt>
                <c:pt idx="22">
                  <c:v>-2.839593729525193E-2</c:v>
                </c:pt>
                <c:pt idx="23">
                  <c:v>-3.3157353049541677E-2</c:v>
                </c:pt>
                <c:pt idx="24">
                  <c:v>-3.3221196114093687E-2</c:v>
                </c:pt>
                <c:pt idx="25">
                  <c:v>-3.3235241588295134E-2</c:v>
                </c:pt>
                <c:pt idx="26">
                  <c:v>-3.342549392066016E-2</c:v>
                </c:pt>
                <c:pt idx="27">
                  <c:v>-3.3448477423898892E-2</c:v>
                </c:pt>
                <c:pt idx="28">
                  <c:v>-3.3453584869063052E-2</c:v>
                </c:pt>
                <c:pt idx="29">
                  <c:v>-3.3462522898100339E-2</c:v>
                </c:pt>
                <c:pt idx="30">
                  <c:v>-3.3466353481973452E-2</c:v>
                </c:pt>
                <c:pt idx="31">
                  <c:v>-3.3471460927137611E-2</c:v>
                </c:pt>
                <c:pt idx="32">
                  <c:v>-3.4333342298589906E-2</c:v>
                </c:pt>
                <c:pt idx="33">
                  <c:v>-3.4351218356664465E-2</c:v>
                </c:pt>
                <c:pt idx="34">
                  <c:v>-3.4734276743976597E-2</c:v>
                </c:pt>
                <c:pt idx="35">
                  <c:v>-3.4738107327849724E-2</c:v>
                </c:pt>
                <c:pt idx="36">
                  <c:v>-3.4743214773013884E-2</c:v>
                </c:pt>
                <c:pt idx="37">
                  <c:v>-3.4752152802051156E-2</c:v>
                </c:pt>
                <c:pt idx="38">
                  <c:v>-3.4770028860125729E-2</c:v>
                </c:pt>
                <c:pt idx="39">
                  <c:v>-3.5343339579802874E-2</c:v>
                </c:pt>
                <c:pt idx="40">
                  <c:v>-3.6068596793113847E-2</c:v>
                </c:pt>
                <c:pt idx="41">
                  <c:v>-3.6369936057799382E-2</c:v>
                </c:pt>
                <c:pt idx="42">
                  <c:v>-3.6378874086836668E-2</c:v>
                </c:pt>
                <c:pt idx="43">
                  <c:v>-3.6483576712701984E-2</c:v>
                </c:pt>
                <c:pt idx="44">
                  <c:v>-3.660615539664186E-2</c:v>
                </c:pt>
                <c:pt idx="45">
                  <c:v>-3.667893649023117E-2</c:v>
                </c:pt>
                <c:pt idx="46">
                  <c:v>-3.6719796051544462E-2</c:v>
                </c:pt>
                <c:pt idx="47">
                  <c:v>-3.7800020703764661E-2</c:v>
                </c:pt>
                <c:pt idx="48">
                  <c:v>-3.8110297997487483E-2</c:v>
                </c:pt>
                <c:pt idx="49">
                  <c:v>-3.8218831207225912E-2</c:v>
                </c:pt>
                <c:pt idx="50">
                  <c:v>-3.8223938652390071E-2</c:v>
                </c:pt>
                <c:pt idx="51">
                  <c:v>-3.8305657775016669E-2</c:v>
                </c:pt>
                <c:pt idx="52">
                  <c:v>-3.8460157991232563E-2</c:v>
                </c:pt>
                <c:pt idx="53">
                  <c:v>-3.8478034049307122E-2</c:v>
                </c:pt>
                <c:pt idx="54">
                  <c:v>-3.9659130743519511E-2</c:v>
                </c:pt>
                <c:pt idx="55">
                  <c:v>-3.9668068772556797E-2</c:v>
                </c:pt>
                <c:pt idx="56">
                  <c:v>-3.9731911837108821E-2</c:v>
                </c:pt>
                <c:pt idx="57">
                  <c:v>-4.0031974240503324E-2</c:v>
                </c:pt>
                <c:pt idx="58">
                  <c:v>-4.1199025460514266E-2</c:v>
                </c:pt>
                <c:pt idx="59">
                  <c:v>-4.1239885021827558E-2</c:v>
                </c:pt>
                <c:pt idx="60">
                  <c:v>-4.1463335747759636E-2</c:v>
                </c:pt>
                <c:pt idx="61">
                  <c:v>-4.1472273776796922E-2</c:v>
                </c:pt>
                <c:pt idx="62">
                  <c:v>-4.2971308932478372E-2</c:v>
                </c:pt>
                <c:pt idx="63">
                  <c:v>-4.3072180974470575E-2</c:v>
                </c:pt>
                <c:pt idx="64">
                  <c:v>-4.3130916593858426E-2</c:v>
                </c:pt>
                <c:pt idx="65">
                  <c:v>-4.3262433306835602E-2</c:v>
                </c:pt>
                <c:pt idx="66">
                  <c:v>-4.4839357001270522E-2</c:v>
                </c:pt>
                <c:pt idx="67">
                  <c:v>-4.6515875876406598E-2</c:v>
                </c:pt>
                <c:pt idx="68">
                  <c:v>-4.6597594999033182E-2</c:v>
                </c:pt>
                <c:pt idx="69">
                  <c:v>-4.6611640473234628E-2</c:v>
                </c:pt>
                <c:pt idx="70">
                  <c:v>-4.6679314121659779E-2</c:v>
                </c:pt>
                <c:pt idx="71">
                  <c:v>-4.6706128208771625E-2</c:v>
                </c:pt>
                <c:pt idx="72">
                  <c:v>-4.744798461886611E-2</c:v>
                </c:pt>
                <c:pt idx="73">
                  <c:v>-4.780039833519327E-2</c:v>
                </c:pt>
                <c:pt idx="74">
                  <c:v>-4.7960005996573324E-2</c:v>
                </c:pt>
                <c:pt idx="75">
                  <c:v>-4.8211547670908281E-2</c:v>
                </c:pt>
                <c:pt idx="76">
                  <c:v>-4.8215378254781407E-2</c:v>
                </c:pt>
                <c:pt idx="77">
                  <c:v>-4.8261345261258859E-2</c:v>
                </c:pt>
                <c:pt idx="78">
                  <c:v>-4.9682491878186852E-2</c:v>
                </c:pt>
                <c:pt idx="79">
                  <c:v>-5.2735467225064503E-2</c:v>
                </c:pt>
                <c:pt idx="80">
                  <c:v>-5.3250042325353797E-2</c:v>
                </c:pt>
                <c:pt idx="81">
                  <c:v>-5.4357081064685842E-2</c:v>
                </c:pt>
                <c:pt idx="82">
                  <c:v>-5.4621391351931212E-2</c:v>
                </c:pt>
                <c:pt idx="83">
                  <c:v>-5.4913792587579474E-2</c:v>
                </c:pt>
                <c:pt idx="84">
                  <c:v>-5.6461348472320469E-2</c:v>
                </c:pt>
                <c:pt idx="85">
                  <c:v>-5.6462625333611502E-2</c:v>
                </c:pt>
                <c:pt idx="86">
                  <c:v>-5.6589034601424504E-2</c:v>
                </c:pt>
                <c:pt idx="87">
                  <c:v>-5.6589034601424504E-2</c:v>
                </c:pt>
                <c:pt idx="88">
                  <c:v>-5.6629894162737809E-2</c:v>
                </c:pt>
                <c:pt idx="89">
                  <c:v>-5.7788007353711465E-2</c:v>
                </c:pt>
                <c:pt idx="90">
                  <c:v>-6.2826502008156981E-2</c:v>
                </c:pt>
                <c:pt idx="91">
                  <c:v>-6.2922266604985011E-2</c:v>
                </c:pt>
                <c:pt idx="92">
                  <c:v>-6.2945250108223744E-2</c:v>
                </c:pt>
                <c:pt idx="93">
                  <c:v>-6.4536219276860124E-2</c:v>
                </c:pt>
                <c:pt idx="94">
                  <c:v>-6.6262535742346779E-2</c:v>
                </c:pt>
                <c:pt idx="95">
                  <c:v>-6.9680693418461975E-2</c:v>
                </c:pt>
                <c:pt idx="96">
                  <c:v>-6.9738152176558793E-2</c:v>
                </c:pt>
                <c:pt idx="97">
                  <c:v>-7.1119716093464541E-2</c:v>
                </c:pt>
                <c:pt idx="98">
                  <c:v>-7.1155468209613687E-2</c:v>
                </c:pt>
                <c:pt idx="99">
                  <c:v>-7.1197604632218026E-2</c:v>
                </c:pt>
                <c:pt idx="100">
                  <c:v>-7.1205265799964251E-2</c:v>
                </c:pt>
                <c:pt idx="101">
                  <c:v>-7.1283154338717708E-2</c:v>
                </c:pt>
                <c:pt idx="102">
                  <c:v>-7.1306137841956441E-2</c:v>
                </c:pt>
                <c:pt idx="103">
                  <c:v>-7.1382749519418864E-2</c:v>
                </c:pt>
                <c:pt idx="104">
                  <c:v>-7.1446592583970903E-2</c:v>
                </c:pt>
                <c:pt idx="105">
                  <c:v>-7.1478514116246894E-2</c:v>
                </c:pt>
                <c:pt idx="106">
                  <c:v>-7.1592154771149497E-2</c:v>
                </c:pt>
                <c:pt idx="107">
                  <c:v>-7.4786861721332643E-2</c:v>
                </c:pt>
                <c:pt idx="108">
                  <c:v>-7.485964281492194E-2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A30-48E8-A7C8-3ED2B6AEC61B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Active!$W$21:$W$1010</c:f>
              <c:numCache>
                <c:formatCode>General</c:formatCode>
                <c:ptCount val="990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  <c:pt idx="25">
                  <c:v>50000</c:v>
                </c:pt>
                <c:pt idx="26">
                  <c:v>52000</c:v>
                </c:pt>
                <c:pt idx="27">
                  <c:v>54000</c:v>
                </c:pt>
                <c:pt idx="28">
                  <c:v>56000</c:v>
                </c:pt>
                <c:pt idx="29">
                  <c:v>58000</c:v>
                </c:pt>
                <c:pt idx="30">
                  <c:v>60000</c:v>
                </c:pt>
                <c:pt idx="31">
                  <c:v>62000</c:v>
                </c:pt>
                <c:pt idx="32">
                  <c:v>64000</c:v>
                </c:pt>
                <c:pt idx="33">
                  <c:v>66000</c:v>
                </c:pt>
                <c:pt idx="34">
                  <c:v>68000</c:v>
                </c:pt>
                <c:pt idx="35">
                  <c:v>70000</c:v>
                </c:pt>
                <c:pt idx="36">
                  <c:v>72000</c:v>
                </c:pt>
                <c:pt idx="37">
                  <c:v>74000</c:v>
                </c:pt>
                <c:pt idx="38">
                  <c:v>76000</c:v>
                </c:pt>
                <c:pt idx="39">
                  <c:v>78000</c:v>
                </c:pt>
                <c:pt idx="40">
                  <c:v>80000</c:v>
                </c:pt>
                <c:pt idx="41">
                  <c:v>82000</c:v>
                </c:pt>
                <c:pt idx="42">
                  <c:v>84000</c:v>
                </c:pt>
                <c:pt idx="43">
                  <c:v>86000</c:v>
                </c:pt>
                <c:pt idx="44">
                  <c:v>88000</c:v>
                </c:pt>
                <c:pt idx="45">
                  <c:v>90000</c:v>
                </c:pt>
                <c:pt idx="46">
                  <c:v>92000</c:v>
                </c:pt>
                <c:pt idx="47">
                  <c:v>94000</c:v>
                </c:pt>
                <c:pt idx="48">
                  <c:v>96000</c:v>
                </c:pt>
                <c:pt idx="49">
                  <c:v>102000</c:v>
                </c:pt>
                <c:pt idx="50">
                  <c:v>98000</c:v>
                </c:pt>
                <c:pt idx="51">
                  <c:v>100000</c:v>
                </c:pt>
                <c:pt idx="52">
                  <c:v>104000</c:v>
                </c:pt>
                <c:pt idx="53">
                  <c:v>108000</c:v>
                </c:pt>
                <c:pt idx="54">
                  <c:v>106000</c:v>
                </c:pt>
                <c:pt idx="55">
                  <c:v>110000</c:v>
                </c:pt>
                <c:pt idx="56">
                  <c:v>112000</c:v>
                </c:pt>
                <c:pt idx="57">
                  <c:v>114000</c:v>
                </c:pt>
                <c:pt idx="58">
                  <c:v>116000</c:v>
                </c:pt>
                <c:pt idx="59">
                  <c:v>118000</c:v>
                </c:pt>
                <c:pt idx="60">
                  <c:v>120000</c:v>
                </c:pt>
                <c:pt idx="61">
                  <c:v>122000</c:v>
                </c:pt>
                <c:pt idx="62">
                  <c:v>124000</c:v>
                </c:pt>
                <c:pt idx="63">
                  <c:v>126000</c:v>
                </c:pt>
                <c:pt idx="64">
                  <c:v>128000</c:v>
                </c:pt>
                <c:pt idx="65">
                  <c:v>130000</c:v>
                </c:pt>
                <c:pt idx="66">
                  <c:v>132000</c:v>
                </c:pt>
                <c:pt idx="67">
                  <c:v>134000</c:v>
                </c:pt>
                <c:pt idx="68">
                  <c:v>136000</c:v>
                </c:pt>
                <c:pt idx="69">
                  <c:v>138000</c:v>
                </c:pt>
                <c:pt idx="70">
                  <c:v>140000</c:v>
                </c:pt>
                <c:pt idx="71">
                  <c:v>142000</c:v>
                </c:pt>
                <c:pt idx="72">
                  <c:v>144000</c:v>
                </c:pt>
                <c:pt idx="73">
                  <c:v>146000</c:v>
                </c:pt>
                <c:pt idx="74">
                  <c:v>148000</c:v>
                </c:pt>
                <c:pt idx="75">
                  <c:v>150000</c:v>
                </c:pt>
                <c:pt idx="76">
                  <c:v>152000</c:v>
                </c:pt>
                <c:pt idx="77">
                  <c:v>154000</c:v>
                </c:pt>
                <c:pt idx="78">
                  <c:v>156000</c:v>
                </c:pt>
                <c:pt idx="79">
                  <c:v>158000</c:v>
                </c:pt>
                <c:pt idx="80">
                  <c:v>160000</c:v>
                </c:pt>
                <c:pt idx="81">
                  <c:v>162000</c:v>
                </c:pt>
                <c:pt idx="82">
                  <c:v>164000</c:v>
                </c:pt>
                <c:pt idx="83">
                  <c:v>166000</c:v>
                </c:pt>
                <c:pt idx="84">
                  <c:v>168000</c:v>
                </c:pt>
                <c:pt idx="85">
                  <c:v>170000</c:v>
                </c:pt>
                <c:pt idx="86">
                  <c:v>172000</c:v>
                </c:pt>
                <c:pt idx="87">
                  <c:v>174000</c:v>
                </c:pt>
                <c:pt idx="88">
                  <c:v>176000</c:v>
                </c:pt>
                <c:pt idx="89">
                  <c:v>178000</c:v>
                </c:pt>
                <c:pt idx="90">
                  <c:v>180000</c:v>
                </c:pt>
                <c:pt idx="91">
                  <c:v>182000</c:v>
                </c:pt>
                <c:pt idx="92">
                  <c:v>184000</c:v>
                </c:pt>
                <c:pt idx="93">
                  <c:v>186000</c:v>
                </c:pt>
                <c:pt idx="94">
                  <c:v>188000</c:v>
                </c:pt>
                <c:pt idx="95">
                  <c:v>190000</c:v>
                </c:pt>
                <c:pt idx="96">
                  <c:v>192000</c:v>
                </c:pt>
                <c:pt idx="97">
                  <c:v>194000</c:v>
                </c:pt>
                <c:pt idx="98">
                  <c:v>196000</c:v>
                </c:pt>
                <c:pt idx="99">
                  <c:v>198000</c:v>
                </c:pt>
                <c:pt idx="100">
                  <c:v>200000</c:v>
                </c:pt>
                <c:pt idx="101">
                  <c:v>202000</c:v>
                </c:pt>
                <c:pt idx="102">
                  <c:v>204000</c:v>
                </c:pt>
                <c:pt idx="103">
                  <c:v>206000</c:v>
                </c:pt>
                <c:pt idx="104">
                  <c:v>208000</c:v>
                </c:pt>
                <c:pt idx="105">
                  <c:v>210000</c:v>
                </c:pt>
                <c:pt idx="106">
                  <c:v>212000</c:v>
                </c:pt>
                <c:pt idx="107">
                  <c:v>214000</c:v>
                </c:pt>
                <c:pt idx="108">
                  <c:v>216000</c:v>
                </c:pt>
                <c:pt idx="109">
                  <c:v>218000</c:v>
                </c:pt>
                <c:pt idx="110">
                  <c:v>220000</c:v>
                </c:pt>
                <c:pt idx="111">
                  <c:v>222000</c:v>
                </c:pt>
                <c:pt idx="112">
                  <c:v>224000</c:v>
                </c:pt>
                <c:pt idx="113">
                  <c:v>226000</c:v>
                </c:pt>
                <c:pt idx="114">
                  <c:v>228000</c:v>
                </c:pt>
                <c:pt idx="115">
                  <c:v>230000</c:v>
                </c:pt>
                <c:pt idx="116">
                  <c:v>232000</c:v>
                </c:pt>
                <c:pt idx="117">
                  <c:v>234000</c:v>
                </c:pt>
                <c:pt idx="118">
                  <c:v>236000</c:v>
                </c:pt>
                <c:pt idx="119">
                  <c:v>238000</c:v>
                </c:pt>
                <c:pt idx="120">
                  <c:v>240000</c:v>
                </c:pt>
                <c:pt idx="121">
                  <c:v>242000</c:v>
                </c:pt>
                <c:pt idx="122">
                  <c:v>244000</c:v>
                </c:pt>
                <c:pt idx="123">
                  <c:v>246000</c:v>
                </c:pt>
                <c:pt idx="124">
                  <c:v>248000</c:v>
                </c:pt>
                <c:pt idx="125">
                  <c:v>250000</c:v>
                </c:pt>
                <c:pt idx="126">
                  <c:v>252000</c:v>
                </c:pt>
                <c:pt idx="127">
                  <c:v>254000</c:v>
                </c:pt>
                <c:pt idx="128">
                  <c:v>256000</c:v>
                </c:pt>
                <c:pt idx="129">
                  <c:v>258000</c:v>
                </c:pt>
                <c:pt idx="130">
                  <c:v>260000</c:v>
                </c:pt>
                <c:pt idx="131">
                  <c:v>262000</c:v>
                </c:pt>
                <c:pt idx="132">
                  <c:v>264000</c:v>
                </c:pt>
                <c:pt idx="133">
                  <c:v>266000</c:v>
                </c:pt>
                <c:pt idx="134">
                  <c:v>268000</c:v>
                </c:pt>
                <c:pt idx="135">
                  <c:v>270000</c:v>
                </c:pt>
                <c:pt idx="136">
                  <c:v>272000</c:v>
                </c:pt>
                <c:pt idx="137">
                  <c:v>274000</c:v>
                </c:pt>
                <c:pt idx="138">
                  <c:v>276000</c:v>
                </c:pt>
                <c:pt idx="139">
                  <c:v>278000</c:v>
                </c:pt>
                <c:pt idx="140">
                  <c:v>280000</c:v>
                </c:pt>
                <c:pt idx="141">
                  <c:v>282000</c:v>
                </c:pt>
                <c:pt idx="142">
                  <c:v>284000</c:v>
                </c:pt>
                <c:pt idx="143">
                  <c:v>286000</c:v>
                </c:pt>
                <c:pt idx="144">
                  <c:v>288000</c:v>
                </c:pt>
                <c:pt idx="145">
                  <c:v>290000</c:v>
                </c:pt>
                <c:pt idx="146">
                  <c:v>292000</c:v>
                </c:pt>
                <c:pt idx="147">
                  <c:v>294000</c:v>
                </c:pt>
                <c:pt idx="148">
                  <c:v>296000</c:v>
                </c:pt>
                <c:pt idx="149">
                  <c:v>298000</c:v>
                </c:pt>
                <c:pt idx="150">
                  <c:v>300000</c:v>
                </c:pt>
                <c:pt idx="151">
                  <c:v>302000</c:v>
                </c:pt>
                <c:pt idx="152">
                  <c:v>304000</c:v>
                </c:pt>
                <c:pt idx="153">
                  <c:v>306000</c:v>
                </c:pt>
                <c:pt idx="154">
                  <c:v>308000</c:v>
                </c:pt>
                <c:pt idx="155">
                  <c:v>310000</c:v>
                </c:pt>
                <c:pt idx="156">
                  <c:v>312000</c:v>
                </c:pt>
                <c:pt idx="157">
                  <c:v>314000</c:v>
                </c:pt>
                <c:pt idx="158">
                  <c:v>316000</c:v>
                </c:pt>
                <c:pt idx="159">
                  <c:v>318000</c:v>
                </c:pt>
                <c:pt idx="160">
                  <c:v>320000</c:v>
                </c:pt>
                <c:pt idx="161">
                  <c:v>322000</c:v>
                </c:pt>
                <c:pt idx="162">
                  <c:v>324000</c:v>
                </c:pt>
                <c:pt idx="163">
                  <c:v>326000</c:v>
                </c:pt>
                <c:pt idx="164">
                  <c:v>328000</c:v>
                </c:pt>
                <c:pt idx="165">
                  <c:v>330000</c:v>
                </c:pt>
                <c:pt idx="166">
                  <c:v>332000</c:v>
                </c:pt>
                <c:pt idx="167">
                  <c:v>334000</c:v>
                </c:pt>
                <c:pt idx="168">
                  <c:v>336000</c:v>
                </c:pt>
                <c:pt idx="169">
                  <c:v>338000</c:v>
                </c:pt>
                <c:pt idx="170">
                  <c:v>340000</c:v>
                </c:pt>
                <c:pt idx="171">
                  <c:v>342000</c:v>
                </c:pt>
                <c:pt idx="172">
                  <c:v>344000</c:v>
                </c:pt>
                <c:pt idx="173">
                  <c:v>346000</c:v>
                </c:pt>
                <c:pt idx="174">
                  <c:v>348000</c:v>
                </c:pt>
                <c:pt idx="175">
                  <c:v>350000</c:v>
                </c:pt>
                <c:pt idx="176">
                  <c:v>352000</c:v>
                </c:pt>
                <c:pt idx="177">
                  <c:v>354000</c:v>
                </c:pt>
                <c:pt idx="178">
                  <c:v>356000</c:v>
                </c:pt>
                <c:pt idx="179">
                  <c:v>358000</c:v>
                </c:pt>
                <c:pt idx="180">
                  <c:v>360000</c:v>
                </c:pt>
                <c:pt idx="181">
                  <c:v>362000</c:v>
                </c:pt>
                <c:pt idx="182">
                  <c:v>364000</c:v>
                </c:pt>
                <c:pt idx="183">
                  <c:v>366000</c:v>
                </c:pt>
                <c:pt idx="184">
                  <c:v>368000</c:v>
                </c:pt>
                <c:pt idx="185">
                  <c:v>370000</c:v>
                </c:pt>
                <c:pt idx="186">
                  <c:v>372000</c:v>
                </c:pt>
                <c:pt idx="187">
                  <c:v>374000</c:v>
                </c:pt>
                <c:pt idx="188">
                  <c:v>376000</c:v>
                </c:pt>
                <c:pt idx="189">
                  <c:v>378000</c:v>
                </c:pt>
                <c:pt idx="190">
                  <c:v>380000</c:v>
                </c:pt>
                <c:pt idx="191">
                  <c:v>382000</c:v>
                </c:pt>
                <c:pt idx="192">
                  <c:v>384000</c:v>
                </c:pt>
                <c:pt idx="193">
                  <c:v>386000</c:v>
                </c:pt>
                <c:pt idx="194">
                  <c:v>388000</c:v>
                </c:pt>
                <c:pt idx="195">
                  <c:v>390000</c:v>
                </c:pt>
                <c:pt idx="196">
                  <c:v>392000</c:v>
                </c:pt>
                <c:pt idx="197">
                  <c:v>394000</c:v>
                </c:pt>
                <c:pt idx="198">
                  <c:v>396000</c:v>
                </c:pt>
                <c:pt idx="199">
                  <c:v>398000</c:v>
                </c:pt>
                <c:pt idx="200">
                  <c:v>400000</c:v>
                </c:pt>
                <c:pt idx="201">
                  <c:v>402000</c:v>
                </c:pt>
                <c:pt idx="202">
                  <c:v>404000</c:v>
                </c:pt>
                <c:pt idx="203">
                  <c:v>406000</c:v>
                </c:pt>
                <c:pt idx="204">
                  <c:v>408000</c:v>
                </c:pt>
                <c:pt idx="205">
                  <c:v>410000</c:v>
                </c:pt>
                <c:pt idx="206">
                  <c:v>412000</c:v>
                </c:pt>
                <c:pt idx="207">
                  <c:v>414000</c:v>
                </c:pt>
                <c:pt idx="208">
                  <c:v>416000</c:v>
                </c:pt>
                <c:pt idx="209">
                  <c:v>418000</c:v>
                </c:pt>
                <c:pt idx="210">
                  <c:v>420000</c:v>
                </c:pt>
                <c:pt idx="211">
                  <c:v>422000</c:v>
                </c:pt>
                <c:pt idx="212">
                  <c:v>424000</c:v>
                </c:pt>
                <c:pt idx="213">
                  <c:v>426000</c:v>
                </c:pt>
                <c:pt idx="214">
                  <c:v>428000</c:v>
                </c:pt>
                <c:pt idx="215">
                  <c:v>430000</c:v>
                </c:pt>
                <c:pt idx="216">
                  <c:v>432000</c:v>
                </c:pt>
                <c:pt idx="217">
                  <c:v>434000</c:v>
                </c:pt>
                <c:pt idx="218">
                  <c:v>436000</c:v>
                </c:pt>
                <c:pt idx="219">
                  <c:v>438000</c:v>
                </c:pt>
                <c:pt idx="220">
                  <c:v>440000</c:v>
                </c:pt>
              </c:numCache>
            </c:numRef>
          </c:xVal>
          <c:yVal>
            <c:numRef>
              <c:f>Active!$X$21:$X$1010</c:f>
              <c:numCache>
                <c:formatCode>General</c:formatCode>
                <c:ptCount val="990"/>
                <c:pt idx="0">
                  <c:v>1.0000000003898129E-10</c:v>
                </c:pt>
                <c:pt idx="1">
                  <c:v>-9.311139113402027E-5</c:v>
                </c:pt>
                <c:pt idx="2">
                  <c:v>-3.7284587219911215E-4</c:v>
                </c:pt>
                <c:pt idx="3">
                  <c:v>-8.3920334319527565E-4</c:v>
                </c:pt>
                <c:pt idx="4">
                  <c:v>-1.4921838041225108E-3</c:v>
                </c:pt>
                <c:pt idx="5">
                  <c:v>-2.3317872549808174E-3</c:v>
                </c:pt>
                <c:pt idx="6">
                  <c:v>-3.3580136957701953E-3</c:v>
                </c:pt>
                <c:pt idx="7">
                  <c:v>-4.5708631264906457E-3</c:v>
                </c:pt>
                <c:pt idx="8">
                  <c:v>-5.9703355471421669E-3</c:v>
                </c:pt>
                <c:pt idx="9">
                  <c:v>-7.55643095772476E-3</c:v>
                </c:pt>
                <c:pt idx="10">
                  <c:v>-9.3291493582384252E-3</c:v>
                </c:pt>
                <c:pt idx="11">
                  <c:v>-1.1288490748683161E-2</c:v>
                </c:pt>
                <c:pt idx="12">
                  <c:v>-1.3434455129058968E-2</c:v>
                </c:pt>
                <c:pt idx="13">
                  <c:v>-1.5767042499365849E-2</c:v>
                </c:pt>
                <c:pt idx="14">
                  <c:v>-1.8286252859603801E-2</c:v>
                </c:pt>
                <c:pt idx="15">
                  <c:v>-2.0992086209772821E-2</c:v>
                </c:pt>
                <c:pt idx="16">
                  <c:v>-2.3884542549872916E-2</c:v>
                </c:pt>
                <c:pt idx="17">
                  <c:v>-2.696362187990408E-2</c:v>
                </c:pt>
                <c:pt idx="18">
                  <c:v>-3.022932419986632E-2</c:v>
                </c:pt>
                <c:pt idx="19">
                  <c:v>-3.3681649509759624E-2</c:v>
                </c:pt>
                <c:pt idx="20">
                  <c:v>-3.7320597809584008E-2</c:v>
                </c:pt>
                <c:pt idx="21">
                  <c:v>-4.1146169099339464E-2</c:v>
                </c:pt>
                <c:pt idx="22">
                  <c:v>-4.5158363379025984E-2</c:v>
                </c:pt>
                <c:pt idx="23">
                  <c:v>-4.9357180648643577E-2</c:v>
                </c:pt>
                <c:pt idx="24">
                  <c:v>-5.3742620908192242E-2</c:v>
                </c:pt>
                <c:pt idx="25">
                  <c:v>-5.8314684157671985E-2</c:v>
                </c:pt>
                <c:pt idx="26">
                  <c:v>-6.3073370397082801E-2</c:v>
                </c:pt>
                <c:pt idx="27">
                  <c:v>-6.8018679626424688E-2</c:v>
                </c:pt>
                <c:pt idx="28">
                  <c:v>-7.3150611845697627E-2</c:v>
                </c:pt>
                <c:pt idx="29">
                  <c:v>-7.8469167054901659E-2</c:v>
                </c:pt>
                <c:pt idx="30">
                  <c:v>-8.3974345254036742E-2</c:v>
                </c:pt>
                <c:pt idx="31">
                  <c:v>-8.9666146443102918E-2</c:v>
                </c:pt>
                <c:pt idx="32">
                  <c:v>-9.5544570622100158E-2</c:v>
                </c:pt>
                <c:pt idx="33">
                  <c:v>-0.10160961779102846</c:v>
                </c:pt>
                <c:pt idx="34">
                  <c:v>-0.10786128794988785</c:v>
                </c:pt>
                <c:pt idx="35">
                  <c:v>-0.11429958109867831</c:v>
                </c:pt>
                <c:pt idx="36">
                  <c:v>-0.12092449723739983</c:v>
                </c:pt>
                <c:pt idx="37">
                  <c:v>-0.12773603636605244</c:v>
                </c:pt>
                <c:pt idx="38">
                  <c:v>-0.13473419848463608</c:v>
                </c:pt>
                <c:pt idx="39">
                  <c:v>-0.14191898359315086</c:v>
                </c:pt>
                <c:pt idx="40">
                  <c:v>-0.14929039169159666</c:v>
                </c:pt>
                <c:pt idx="41">
                  <c:v>-0.15684842277997352</c:v>
                </c:pt>
                <c:pt idx="42">
                  <c:v>-0.16459307685828148</c:v>
                </c:pt>
                <c:pt idx="43">
                  <c:v>-0.17252435392652052</c:v>
                </c:pt>
                <c:pt idx="44">
                  <c:v>-0.18064225398469061</c:v>
                </c:pt>
                <c:pt idx="45">
                  <c:v>-0.18894677703279178</c:v>
                </c:pt>
                <c:pt idx="46">
                  <c:v>-0.19743792307082403</c:v>
                </c:pt>
                <c:pt idx="47">
                  <c:v>-0.20611569209878733</c:v>
                </c:pt>
                <c:pt idx="48">
                  <c:v>-0.21498008411668171</c:v>
                </c:pt>
                <c:pt idx="49">
                  <c:v>-0.24269299810995129</c:v>
                </c:pt>
                <c:pt idx="50">
                  <c:v>-0.22403109912450719</c:v>
                </c:pt>
                <c:pt idx="51">
                  <c:v>-0.2332687371222637</c:v>
                </c:pt>
                <c:pt idx="52">
                  <c:v>-0.25230388208756999</c:v>
                </c:pt>
                <c:pt idx="53">
                  <c:v>-0.27208551901260059</c:v>
                </c:pt>
                <c:pt idx="54">
                  <c:v>-0.2621013890551197</c:v>
                </c:pt>
                <c:pt idx="55">
                  <c:v>-0.28225627196001241</c:v>
                </c:pt>
                <c:pt idx="56">
                  <c:v>-0.29261364789735539</c:v>
                </c:pt>
                <c:pt idx="57">
                  <c:v>-0.30315764682462942</c:v>
                </c:pt>
                <c:pt idx="58">
                  <c:v>-0.31388826874183451</c:v>
                </c:pt>
                <c:pt idx="59">
                  <c:v>-0.3248055136489707</c:v>
                </c:pt>
                <c:pt idx="60">
                  <c:v>-0.33590938154603794</c:v>
                </c:pt>
                <c:pt idx="61">
                  <c:v>-0.34719987243303624</c:v>
                </c:pt>
                <c:pt idx="62">
                  <c:v>-0.35867698630996564</c:v>
                </c:pt>
                <c:pt idx="63">
                  <c:v>-0.37034072317682609</c:v>
                </c:pt>
                <c:pt idx="64">
                  <c:v>-0.3821910830336176</c:v>
                </c:pt>
                <c:pt idx="65">
                  <c:v>-0.39422806588034021</c:v>
                </c:pt>
                <c:pt idx="66">
                  <c:v>-0.40645167171699387</c:v>
                </c:pt>
                <c:pt idx="67">
                  <c:v>-0.41886190054357864</c:v>
                </c:pt>
                <c:pt idx="68">
                  <c:v>-0.43145875236009446</c:v>
                </c:pt>
                <c:pt idx="69">
                  <c:v>-0.44424222716654133</c:v>
                </c:pt>
                <c:pt idx="70">
                  <c:v>-0.4572123249629193</c:v>
                </c:pt>
                <c:pt idx="71">
                  <c:v>-0.47036904574922833</c:v>
                </c:pt>
                <c:pt idx="72">
                  <c:v>-0.48371238952546841</c:v>
                </c:pt>
                <c:pt idx="73">
                  <c:v>-0.4972423562916396</c:v>
                </c:pt>
                <c:pt idx="74">
                  <c:v>-0.51095894604774184</c:v>
                </c:pt>
                <c:pt idx="75">
                  <c:v>-0.52486215879377518</c:v>
                </c:pt>
                <c:pt idx="76">
                  <c:v>-0.53895199452973952</c:v>
                </c:pt>
                <c:pt idx="77">
                  <c:v>-0.55322845325563508</c:v>
                </c:pt>
                <c:pt idx="78">
                  <c:v>-0.56769153497146163</c:v>
                </c:pt>
                <c:pt idx="79">
                  <c:v>-0.58234123967721918</c:v>
                </c:pt>
                <c:pt idx="80">
                  <c:v>-0.59717756737290784</c:v>
                </c:pt>
                <c:pt idx="81">
                  <c:v>-0.6122005180585276</c:v>
                </c:pt>
                <c:pt idx="82">
                  <c:v>-0.62741009173407836</c:v>
                </c:pt>
                <c:pt idx="83">
                  <c:v>-0.64280628839956033</c:v>
                </c:pt>
                <c:pt idx="84">
                  <c:v>-0.6583891080549733</c:v>
                </c:pt>
                <c:pt idx="85">
                  <c:v>-0.67415855070031727</c:v>
                </c:pt>
                <c:pt idx="86">
                  <c:v>-0.69011461633559235</c:v>
                </c:pt>
                <c:pt idx="87">
                  <c:v>-0.70625730496079853</c:v>
                </c:pt>
                <c:pt idx="88">
                  <c:v>-0.72258661657593581</c:v>
                </c:pt>
                <c:pt idx="89">
                  <c:v>-0.73910255118100421</c:v>
                </c:pt>
                <c:pt idx="90">
                  <c:v>-0.7558051087760036</c:v>
                </c:pt>
                <c:pt idx="91">
                  <c:v>-0.77269428936093398</c:v>
                </c:pt>
                <c:pt idx="92">
                  <c:v>-0.78977009293579548</c:v>
                </c:pt>
                <c:pt idx="93">
                  <c:v>-0.80703251950058807</c:v>
                </c:pt>
                <c:pt idx="94">
                  <c:v>-0.82448156905531178</c:v>
                </c:pt>
                <c:pt idx="95">
                  <c:v>-0.84211724159996659</c:v>
                </c:pt>
                <c:pt idx="96">
                  <c:v>-0.8599395371345524</c:v>
                </c:pt>
                <c:pt idx="97">
                  <c:v>-0.8779484556590692</c:v>
                </c:pt>
                <c:pt idx="98">
                  <c:v>-0.89614399717351723</c:v>
                </c:pt>
                <c:pt idx="99">
                  <c:v>-0.91452616167789624</c:v>
                </c:pt>
                <c:pt idx="100">
                  <c:v>-0.93309494917220637</c:v>
                </c:pt>
                <c:pt idx="101">
                  <c:v>-0.9518503596564476</c:v>
                </c:pt>
                <c:pt idx="102">
                  <c:v>-0.97079239313061982</c:v>
                </c:pt>
                <c:pt idx="103">
                  <c:v>-0.98992104959472305</c:v>
                </c:pt>
                <c:pt idx="104">
                  <c:v>-1.0092363290487576</c:v>
                </c:pt>
                <c:pt idx="105">
                  <c:v>-1.0287382314927229</c:v>
                </c:pt>
                <c:pt idx="106">
                  <c:v>-1.0484267569266195</c:v>
                </c:pt>
                <c:pt idx="107">
                  <c:v>-1.0683019053504472</c:v>
                </c:pt>
                <c:pt idx="108">
                  <c:v>-1.088363676764206</c:v>
                </c:pt>
                <c:pt idx="109">
                  <c:v>-1.1086120711678957</c:v>
                </c:pt>
                <c:pt idx="110">
                  <c:v>-1.1290470885615165</c:v>
                </c:pt>
                <c:pt idx="111">
                  <c:v>-1.1496687289450684</c:v>
                </c:pt>
                <c:pt idx="112">
                  <c:v>-1.1704769923185512</c:v>
                </c:pt>
                <c:pt idx="113">
                  <c:v>-1.1914718786819651</c:v>
                </c:pt>
                <c:pt idx="114">
                  <c:v>-1.2126533880353103</c:v>
                </c:pt>
                <c:pt idx="115">
                  <c:v>-1.2340215203785865</c:v>
                </c:pt>
                <c:pt idx="116">
                  <c:v>-1.2555762757117939</c:v>
                </c:pt>
                <c:pt idx="117">
                  <c:v>-1.2773176540349322</c:v>
                </c:pt>
                <c:pt idx="118">
                  <c:v>-1.2992456553480016</c:v>
                </c:pt>
                <c:pt idx="119">
                  <c:v>-1.321360279651002</c:v>
                </c:pt>
                <c:pt idx="120">
                  <c:v>-1.3436615269439336</c:v>
                </c:pt>
                <c:pt idx="121">
                  <c:v>-1.3661493972267962</c:v>
                </c:pt>
                <c:pt idx="122">
                  <c:v>-1.38882389049959</c:v>
                </c:pt>
                <c:pt idx="123">
                  <c:v>-1.4116850067623146</c:v>
                </c:pt>
                <c:pt idx="124">
                  <c:v>-1.4347327460149704</c:v>
                </c:pt>
                <c:pt idx="125">
                  <c:v>-1.4579671082575574</c:v>
                </c:pt>
                <c:pt idx="126">
                  <c:v>-1.4813880934900752</c:v>
                </c:pt>
                <c:pt idx="127">
                  <c:v>-1.5049957017125244</c:v>
                </c:pt>
                <c:pt idx="128">
                  <c:v>-1.5287899329249044</c:v>
                </c:pt>
                <c:pt idx="129">
                  <c:v>-1.5527707871272156</c:v>
                </c:pt>
                <c:pt idx="130">
                  <c:v>-1.5769382643194578</c:v>
                </c:pt>
                <c:pt idx="131">
                  <c:v>-1.6012923645016313</c:v>
                </c:pt>
                <c:pt idx="132">
                  <c:v>-1.6258330876737357</c:v>
                </c:pt>
                <c:pt idx="133">
                  <c:v>-1.6505604338357711</c:v>
                </c:pt>
                <c:pt idx="134">
                  <c:v>-1.6754744029877378</c:v>
                </c:pt>
                <c:pt idx="135">
                  <c:v>-1.7005749951296352</c:v>
                </c:pt>
                <c:pt idx="136">
                  <c:v>-1.7258622102614638</c:v>
                </c:pt>
                <c:pt idx="137">
                  <c:v>-1.7513360483832237</c:v>
                </c:pt>
                <c:pt idx="138">
                  <c:v>-1.7769965094949145</c:v>
                </c:pt>
                <c:pt idx="139">
                  <c:v>-1.8028435935965363</c:v>
                </c:pt>
                <c:pt idx="140">
                  <c:v>-1.8288773006880894</c:v>
                </c:pt>
                <c:pt idx="141">
                  <c:v>-1.8550976307695735</c:v>
                </c:pt>
                <c:pt idx="142">
                  <c:v>-1.8815045838409885</c:v>
                </c:pt>
                <c:pt idx="143">
                  <c:v>-1.9080981599023348</c:v>
                </c:pt>
                <c:pt idx="144">
                  <c:v>-1.934878358953612</c:v>
                </c:pt>
                <c:pt idx="145">
                  <c:v>-1.9618451809948203</c:v>
                </c:pt>
                <c:pt idx="146">
                  <c:v>-1.9889986260259598</c:v>
                </c:pt>
                <c:pt idx="147">
                  <c:v>-2.0163386940470303</c:v>
                </c:pt>
                <c:pt idx="148">
                  <c:v>-2.0438653850580319</c:v>
                </c:pt>
                <c:pt idx="149">
                  <c:v>-2.0715786990589642</c:v>
                </c:pt>
                <c:pt idx="150">
                  <c:v>-2.0994786360498283</c:v>
                </c:pt>
                <c:pt idx="151">
                  <c:v>-2.1275651960306226</c:v>
                </c:pt>
                <c:pt idx="152">
                  <c:v>-2.1558383790013482</c:v>
                </c:pt>
                <c:pt idx="153">
                  <c:v>-2.1842981849620053</c:v>
                </c:pt>
                <c:pt idx="154">
                  <c:v>-2.2129446139125935</c:v>
                </c:pt>
                <c:pt idx="155">
                  <c:v>-2.2417776658531126</c:v>
                </c:pt>
                <c:pt idx="156">
                  <c:v>-2.2707973407835627</c:v>
                </c:pt>
                <c:pt idx="157">
                  <c:v>-2.3000036387039438</c:v>
                </c:pt>
                <c:pt idx="158">
                  <c:v>-2.3293965596142558</c:v>
                </c:pt>
                <c:pt idx="159">
                  <c:v>-2.3589761035144994</c:v>
                </c:pt>
                <c:pt idx="160">
                  <c:v>-2.3887422704046739</c:v>
                </c:pt>
                <c:pt idx="161">
                  <c:v>-2.4186950602847794</c:v>
                </c:pt>
                <c:pt idx="162">
                  <c:v>-2.4488344731548159</c:v>
                </c:pt>
                <c:pt idx="163">
                  <c:v>-2.4791605090147835</c:v>
                </c:pt>
                <c:pt idx="164">
                  <c:v>-2.509673167864682</c:v>
                </c:pt>
                <c:pt idx="165">
                  <c:v>-2.5403724497045119</c:v>
                </c:pt>
                <c:pt idx="166">
                  <c:v>-2.5712583545342729</c:v>
                </c:pt>
                <c:pt idx="167">
                  <c:v>-2.6023308823539644</c:v>
                </c:pt>
                <c:pt idx="168">
                  <c:v>-2.6335900331635878</c:v>
                </c:pt>
                <c:pt idx="169">
                  <c:v>-2.6650358069631417</c:v>
                </c:pt>
                <c:pt idx="170">
                  <c:v>-2.6966682037526271</c:v>
                </c:pt>
                <c:pt idx="171">
                  <c:v>-2.728487223532043</c:v>
                </c:pt>
                <c:pt idx="172">
                  <c:v>-2.7604928663013903</c:v>
                </c:pt>
                <c:pt idx="173">
                  <c:v>-2.7926851320606687</c:v>
                </c:pt>
                <c:pt idx="174">
                  <c:v>-2.8250640208098781</c:v>
                </c:pt>
                <c:pt idx="175">
                  <c:v>-2.8576295325490184</c:v>
                </c:pt>
                <c:pt idx="176">
                  <c:v>-2.8903816672780898</c:v>
                </c:pt>
                <c:pt idx="177">
                  <c:v>-2.9233204249970925</c:v>
                </c:pt>
                <c:pt idx="178">
                  <c:v>-2.9564458057060263</c:v>
                </c:pt>
                <c:pt idx="179">
                  <c:v>-2.9897578094048911</c:v>
                </c:pt>
                <c:pt idx="180">
                  <c:v>-3.0232564360936869</c:v>
                </c:pt>
                <c:pt idx="181">
                  <c:v>-3.0569416857724141</c:v>
                </c:pt>
                <c:pt idx="182">
                  <c:v>-3.0908135584410719</c:v>
                </c:pt>
                <c:pt idx="183">
                  <c:v>-3.1248720540996611</c:v>
                </c:pt>
                <c:pt idx="184">
                  <c:v>-3.1591171727481808</c:v>
                </c:pt>
                <c:pt idx="185">
                  <c:v>-3.1935489143866325</c:v>
                </c:pt>
                <c:pt idx="186">
                  <c:v>-3.2281672790150142</c:v>
                </c:pt>
                <c:pt idx="187">
                  <c:v>-3.2629722666333274</c:v>
                </c:pt>
                <c:pt idx="188">
                  <c:v>-3.297963877241572</c:v>
                </c:pt>
                <c:pt idx="189">
                  <c:v>-3.3331421108397477</c:v>
                </c:pt>
                <c:pt idx="190">
                  <c:v>-3.3685069674278543</c:v>
                </c:pt>
                <c:pt idx="191">
                  <c:v>-3.4040584470058919</c:v>
                </c:pt>
                <c:pt idx="192">
                  <c:v>-3.4397965495738605</c:v>
                </c:pt>
                <c:pt idx="193">
                  <c:v>-3.4757212751317601</c:v>
                </c:pt>
                <c:pt idx="194">
                  <c:v>-3.5118326236795911</c:v>
                </c:pt>
                <c:pt idx="195">
                  <c:v>-3.5481305952173527</c:v>
                </c:pt>
                <c:pt idx="196">
                  <c:v>-3.5846151897450462</c:v>
                </c:pt>
                <c:pt idx="197">
                  <c:v>-3.6212864072626698</c:v>
                </c:pt>
                <c:pt idx="198">
                  <c:v>-3.6581442477702253</c:v>
                </c:pt>
                <c:pt idx="199">
                  <c:v>-3.6951887112677113</c:v>
                </c:pt>
                <c:pt idx="200">
                  <c:v>-3.7324197977551283</c:v>
                </c:pt>
                <c:pt idx="201">
                  <c:v>-3.7698375072324772</c:v>
                </c:pt>
                <c:pt idx="202">
                  <c:v>-3.8074418396997562</c:v>
                </c:pt>
                <c:pt idx="203">
                  <c:v>-3.8452327951569671</c:v>
                </c:pt>
                <c:pt idx="204">
                  <c:v>-3.8832103736041081</c:v>
                </c:pt>
                <c:pt idx="205">
                  <c:v>-3.921374575041181</c:v>
                </c:pt>
                <c:pt idx="206">
                  <c:v>-3.9597253994681845</c:v>
                </c:pt>
                <c:pt idx="207">
                  <c:v>-3.9982628468851198</c:v>
                </c:pt>
                <c:pt idx="208">
                  <c:v>-4.0369869172919861</c:v>
                </c:pt>
                <c:pt idx="209">
                  <c:v>-4.0758976106887816</c:v>
                </c:pt>
                <c:pt idx="210">
                  <c:v>-4.11499492707551</c:v>
                </c:pt>
                <c:pt idx="211">
                  <c:v>-4.1542788664521693</c:v>
                </c:pt>
                <c:pt idx="212">
                  <c:v>-4.1937494288187587</c:v>
                </c:pt>
                <c:pt idx="213">
                  <c:v>-4.2334066141752809</c:v>
                </c:pt>
                <c:pt idx="214">
                  <c:v>-4.2732504225217331</c:v>
                </c:pt>
                <c:pt idx="215">
                  <c:v>-4.3132808538581164</c:v>
                </c:pt>
                <c:pt idx="216">
                  <c:v>-4.3534979081844307</c:v>
                </c:pt>
                <c:pt idx="217">
                  <c:v>-4.393901585500676</c:v>
                </c:pt>
                <c:pt idx="218">
                  <c:v>-4.4344918858068532</c:v>
                </c:pt>
                <c:pt idx="219">
                  <c:v>-4.4752688091029604</c:v>
                </c:pt>
                <c:pt idx="220">
                  <c:v>-4.5162323553889987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A30-48E8-A7C8-3ED2B6AEC61B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Active!$F$21:$F$1010</c:f>
              <c:numCache>
                <c:formatCode>General</c:formatCode>
                <c:ptCount val="990"/>
                <c:pt idx="0">
                  <c:v>-1961</c:v>
                </c:pt>
                <c:pt idx="1">
                  <c:v>-1959</c:v>
                </c:pt>
                <c:pt idx="2">
                  <c:v>-1957</c:v>
                </c:pt>
                <c:pt idx="3">
                  <c:v>-1527</c:v>
                </c:pt>
                <c:pt idx="4">
                  <c:v>-1381</c:v>
                </c:pt>
                <c:pt idx="5">
                  <c:v>-1372</c:v>
                </c:pt>
                <c:pt idx="6">
                  <c:v>-1331</c:v>
                </c:pt>
                <c:pt idx="7">
                  <c:v>-1160</c:v>
                </c:pt>
                <c:pt idx="8">
                  <c:v>-735</c:v>
                </c:pt>
                <c:pt idx="9">
                  <c:v>-733</c:v>
                </c:pt>
                <c:pt idx="10">
                  <c:v>-644</c:v>
                </c:pt>
                <c:pt idx="11">
                  <c:v>-621</c:v>
                </c:pt>
                <c:pt idx="12">
                  <c:v>-598</c:v>
                </c:pt>
                <c:pt idx="13">
                  <c:v>-589</c:v>
                </c:pt>
                <c:pt idx="14">
                  <c:v>-107</c:v>
                </c:pt>
                <c:pt idx="15">
                  <c:v>-2</c:v>
                </c:pt>
                <c:pt idx="16">
                  <c:v>0</c:v>
                </c:pt>
                <c:pt idx="17">
                  <c:v>0</c:v>
                </c:pt>
                <c:pt idx="18">
                  <c:v>96</c:v>
                </c:pt>
                <c:pt idx="19">
                  <c:v>259</c:v>
                </c:pt>
                <c:pt idx="20">
                  <c:v>316</c:v>
                </c:pt>
                <c:pt idx="21">
                  <c:v>36351</c:v>
                </c:pt>
                <c:pt idx="22">
                  <c:v>36477.5</c:v>
                </c:pt>
                <c:pt idx="23">
                  <c:v>38342</c:v>
                </c:pt>
                <c:pt idx="24">
                  <c:v>38367</c:v>
                </c:pt>
                <c:pt idx="25">
                  <c:v>38372.5</c:v>
                </c:pt>
                <c:pt idx="26">
                  <c:v>38447</c:v>
                </c:pt>
                <c:pt idx="27">
                  <c:v>38456</c:v>
                </c:pt>
                <c:pt idx="28">
                  <c:v>38458</c:v>
                </c:pt>
                <c:pt idx="29">
                  <c:v>38461.5</c:v>
                </c:pt>
                <c:pt idx="30">
                  <c:v>38463</c:v>
                </c:pt>
                <c:pt idx="31">
                  <c:v>38465</c:v>
                </c:pt>
                <c:pt idx="32">
                  <c:v>38802.5</c:v>
                </c:pt>
                <c:pt idx="33">
                  <c:v>38809.5</c:v>
                </c:pt>
                <c:pt idx="34">
                  <c:v>38959.5</c:v>
                </c:pt>
                <c:pt idx="35">
                  <c:v>38961</c:v>
                </c:pt>
                <c:pt idx="36">
                  <c:v>38963</c:v>
                </c:pt>
                <c:pt idx="37">
                  <c:v>38966.5</c:v>
                </c:pt>
                <c:pt idx="38">
                  <c:v>38973.5</c:v>
                </c:pt>
                <c:pt idx="39">
                  <c:v>39198</c:v>
                </c:pt>
                <c:pt idx="40">
                  <c:v>39482</c:v>
                </c:pt>
                <c:pt idx="41">
                  <c:v>39600</c:v>
                </c:pt>
                <c:pt idx="42">
                  <c:v>39603.5</c:v>
                </c:pt>
                <c:pt idx="43">
                  <c:v>39644.5</c:v>
                </c:pt>
                <c:pt idx="44">
                  <c:v>39692.5</c:v>
                </c:pt>
                <c:pt idx="45">
                  <c:v>39721</c:v>
                </c:pt>
                <c:pt idx="46">
                  <c:v>39737</c:v>
                </c:pt>
                <c:pt idx="47">
                  <c:v>40160</c:v>
                </c:pt>
                <c:pt idx="48">
                  <c:v>40281.5</c:v>
                </c:pt>
                <c:pt idx="49">
                  <c:v>40324</c:v>
                </c:pt>
                <c:pt idx="50">
                  <c:v>40326</c:v>
                </c:pt>
                <c:pt idx="51">
                  <c:v>40358</c:v>
                </c:pt>
                <c:pt idx="52">
                  <c:v>40418.5</c:v>
                </c:pt>
                <c:pt idx="53">
                  <c:v>40425.5</c:v>
                </c:pt>
                <c:pt idx="54">
                  <c:v>40888</c:v>
                </c:pt>
                <c:pt idx="55">
                  <c:v>40891.5</c:v>
                </c:pt>
                <c:pt idx="56">
                  <c:v>40916.5</c:v>
                </c:pt>
                <c:pt idx="57">
                  <c:v>41034</c:v>
                </c:pt>
                <c:pt idx="58">
                  <c:v>41491</c:v>
                </c:pt>
                <c:pt idx="59">
                  <c:v>41507</c:v>
                </c:pt>
                <c:pt idx="60">
                  <c:v>41594.5</c:v>
                </c:pt>
                <c:pt idx="61">
                  <c:v>41598</c:v>
                </c:pt>
                <c:pt idx="62">
                  <c:v>42185</c:v>
                </c:pt>
                <c:pt idx="63">
                  <c:v>42224.5</c:v>
                </c:pt>
                <c:pt idx="64">
                  <c:v>42247.5</c:v>
                </c:pt>
                <c:pt idx="65">
                  <c:v>42299</c:v>
                </c:pt>
                <c:pt idx="66">
                  <c:v>42916.5</c:v>
                </c:pt>
                <c:pt idx="67">
                  <c:v>43573</c:v>
                </c:pt>
                <c:pt idx="68">
                  <c:v>43605</c:v>
                </c:pt>
                <c:pt idx="69">
                  <c:v>43610.5</c:v>
                </c:pt>
                <c:pt idx="70">
                  <c:v>43637</c:v>
                </c:pt>
                <c:pt idx="71">
                  <c:v>43647.5</c:v>
                </c:pt>
                <c:pt idx="72">
                  <c:v>43938</c:v>
                </c:pt>
                <c:pt idx="73">
                  <c:v>44076</c:v>
                </c:pt>
                <c:pt idx="74">
                  <c:v>44138.5</c:v>
                </c:pt>
                <c:pt idx="75">
                  <c:v>44237</c:v>
                </c:pt>
                <c:pt idx="76">
                  <c:v>44238.5</c:v>
                </c:pt>
                <c:pt idx="77">
                  <c:v>44256.5</c:v>
                </c:pt>
                <c:pt idx="78">
                  <c:v>44813</c:v>
                </c:pt>
                <c:pt idx="79">
                  <c:v>46008.5</c:v>
                </c:pt>
                <c:pt idx="80">
                  <c:v>46210</c:v>
                </c:pt>
                <c:pt idx="81">
                  <c:v>46643.5</c:v>
                </c:pt>
                <c:pt idx="82">
                  <c:v>46747</c:v>
                </c:pt>
                <c:pt idx="83">
                  <c:v>46861.5</c:v>
                </c:pt>
                <c:pt idx="84">
                  <c:v>47467.5</c:v>
                </c:pt>
                <c:pt idx="85">
                  <c:v>47468</c:v>
                </c:pt>
                <c:pt idx="86">
                  <c:v>47517.5</c:v>
                </c:pt>
                <c:pt idx="87">
                  <c:v>47517.5</c:v>
                </c:pt>
                <c:pt idx="88">
                  <c:v>47533.5</c:v>
                </c:pt>
                <c:pt idx="89">
                  <c:v>47987</c:v>
                </c:pt>
                <c:pt idx="90">
                  <c:v>49960</c:v>
                </c:pt>
                <c:pt idx="91">
                  <c:v>49997.5</c:v>
                </c:pt>
                <c:pt idx="92">
                  <c:v>50006.5</c:v>
                </c:pt>
                <c:pt idx="93">
                  <c:v>50629.5</c:v>
                </c:pt>
                <c:pt idx="94">
                  <c:v>51305.5</c:v>
                </c:pt>
                <c:pt idx="95">
                  <c:v>52644</c:v>
                </c:pt>
                <c:pt idx="96">
                  <c:v>52666.5</c:v>
                </c:pt>
                <c:pt idx="97">
                  <c:v>53207.5</c:v>
                </c:pt>
                <c:pt idx="98">
                  <c:v>53221.5</c:v>
                </c:pt>
                <c:pt idx="99">
                  <c:v>53238</c:v>
                </c:pt>
                <c:pt idx="100">
                  <c:v>53241</c:v>
                </c:pt>
                <c:pt idx="101">
                  <c:v>53271.5</c:v>
                </c:pt>
                <c:pt idx="102">
                  <c:v>53280.5</c:v>
                </c:pt>
                <c:pt idx="103">
                  <c:v>53310.5</c:v>
                </c:pt>
                <c:pt idx="104">
                  <c:v>53335.5</c:v>
                </c:pt>
                <c:pt idx="105">
                  <c:v>53348</c:v>
                </c:pt>
                <c:pt idx="106">
                  <c:v>53392.5</c:v>
                </c:pt>
                <c:pt idx="107">
                  <c:v>54643.5</c:v>
                </c:pt>
                <c:pt idx="108">
                  <c:v>54672</c:v>
                </c:pt>
              </c:numCache>
            </c:numRef>
          </c:xVal>
          <c:yVal>
            <c:numRef>
              <c:f>Active!$U$21:$U$1010</c:f>
              <c:numCache>
                <c:formatCode>General</c:formatCode>
                <c:ptCount val="990"/>
                <c:pt idx="71">
                  <c:v>7.9987659250036813E-2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A30-48E8-A7C8-3ED2B6AEC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43072"/>
        <c:axId val="1"/>
      </c:scatterChart>
      <c:valAx>
        <c:axId val="796743072"/>
        <c:scaling>
          <c:orientation val="minMax"/>
          <c:max val="52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3063262380161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356020942408377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430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8865619546247817E-2"/>
          <c:y val="0.92073298764483702"/>
          <c:w val="0.94415522666996465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15</xdr:col>
      <xdr:colOff>419100</xdr:colOff>
      <xdr:row>18</xdr:row>
      <xdr:rowOff>19050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CE5AEB3B-509C-140C-0371-93587D3DF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361950</xdr:colOff>
      <xdr:row>0</xdr:row>
      <xdr:rowOff>19050</xdr:rowOff>
    </xdr:from>
    <xdr:to>
      <xdr:col>24</xdr:col>
      <xdr:colOff>361950</xdr:colOff>
      <xdr:row>18</xdr:row>
      <xdr:rowOff>47625</xdr:rowOff>
    </xdr:to>
    <xdr:graphicFrame macro="">
      <xdr:nvGraphicFramePr>
        <xdr:cNvPr id="1033" name="Chart 5">
          <a:extLst>
            <a:ext uri="{FF2B5EF4-FFF2-40B4-BE49-F238E27FC236}">
              <a16:creationId xmlns:a16="http://schemas.microsoft.com/office/drawing/2014/main" id="{D0278E43-14A5-5146-C6BA-85FD8EB3C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117" TargetMode="External"/><Relationship Id="rId18" Type="http://schemas.openxmlformats.org/officeDocument/2006/relationships/hyperlink" Target="http://www.bav-astro.de/sfs/BAVM_link.php?BAVMnr=117" TargetMode="External"/><Relationship Id="rId26" Type="http://schemas.openxmlformats.org/officeDocument/2006/relationships/hyperlink" Target="http://www.bav-astro.de/sfs/BAVM_link.php?BAVMnr=132" TargetMode="External"/><Relationship Id="rId39" Type="http://schemas.openxmlformats.org/officeDocument/2006/relationships/hyperlink" Target="http://www.bav-astro.de/sfs/BAVM_link.php?BAVMnr=158" TargetMode="External"/><Relationship Id="rId21" Type="http://schemas.openxmlformats.org/officeDocument/2006/relationships/hyperlink" Target="http://www.bav-astro.de/sfs/BAVM_link.php?BAVMnr=132" TargetMode="External"/><Relationship Id="rId34" Type="http://schemas.openxmlformats.org/officeDocument/2006/relationships/hyperlink" Target="http://www.bav-astro.de/sfs/BAVM_link.php?BAVMnr=152" TargetMode="External"/><Relationship Id="rId42" Type="http://schemas.openxmlformats.org/officeDocument/2006/relationships/hyperlink" Target="http://www.bav-astro.de/sfs/BAVM_link.php?BAVMnr=172" TargetMode="External"/><Relationship Id="rId47" Type="http://schemas.openxmlformats.org/officeDocument/2006/relationships/hyperlink" Target="http://www.bav-astro.de/sfs/BAVM_link.php?BAVMnr=178" TargetMode="External"/><Relationship Id="rId50" Type="http://schemas.openxmlformats.org/officeDocument/2006/relationships/hyperlink" Target="http://www.konkoly.hu/cgi-bin/IBVS?5760" TargetMode="External"/><Relationship Id="rId55" Type="http://schemas.openxmlformats.org/officeDocument/2006/relationships/hyperlink" Target="http://www.bav-astro.de/sfs/BAVM_link.php?BAVMnr=183" TargetMode="External"/><Relationship Id="rId63" Type="http://schemas.openxmlformats.org/officeDocument/2006/relationships/hyperlink" Target="http://www.bav-astro.de/sfs/BAVM_link.php?BAVMnr=225" TargetMode="External"/><Relationship Id="rId7" Type="http://schemas.openxmlformats.org/officeDocument/2006/relationships/hyperlink" Target="http://www.bav-astro.de/sfs/BAVM_link.php?BAVMnr=117" TargetMode="External"/><Relationship Id="rId2" Type="http://schemas.openxmlformats.org/officeDocument/2006/relationships/hyperlink" Target="http://www.bav-astro.de/sfs/BAVM_link.php?BAVMnr=80" TargetMode="External"/><Relationship Id="rId16" Type="http://schemas.openxmlformats.org/officeDocument/2006/relationships/hyperlink" Target="http://www.bav-astro.de/sfs/BAVM_link.php?BAVMnr=117" TargetMode="External"/><Relationship Id="rId29" Type="http://schemas.openxmlformats.org/officeDocument/2006/relationships/hyperlink" Target="http://www.bav-astro.de/sfs/BAVM_link.php?BAVMnr=152" TargetMode="External"/><Relationship Id="rId1" Type="http://schemas.openxmlformats.org/officeDocument/2006/relationships/hyperlink" Target="http://www.bav-astro.de/sfs/BAVM_link.php?BAVMnr=80" TargetMode="External"/><Relationship Id="rId6" Type="http://schemas.openxmlformats.org/officeDocument/2006/relationships/hyperlink" Target="http://www.bav-astro.de/sfs/BAVM_link.php?BAVMnr=117" TargetMode="External"/><Relationship Id="rId11" Type="http://schemas.openxmlformats.org/officeDocument/2006/relationships/hyperlink" Target="http://www.bav-astro.de/sfs/BAVM_link.php?BAVMnr=117" TargetMode="External"/><Relationship Id="rId24" Type="http://schemas.openxmlformats.org/officeDocument/2006/relationships/hyperlink" Target="http://www.bav-astro.de/sfs/BAVM_link.php?BAVMnr=132" TargetMode="External"/><Relationship Id="rId32" Type="http://schemas.openxmlformats.org/officeDocument/2006/relationships/hyperlink" Target="http://www.bav-astro.de/sfs/BAVM_link.php?BAVMnr=152" TargetMode="External"/><Relationship Id="rId37" Type="http://schemas.openxmlformats.org/officeDocument/2006/relationships/hyperlink" Target="http://www.bav-astro.de/sfs/BAVM_link.php?BAVMnr=152" TargetMode="External"/><Relationship Id="rId40" Type="http://schemas.openxmlformats.org/officeDocument/2006/relationships/hyperlink" Target="http://www.bav-astro.de/sfs/BAVM_link.php?BAVMnr=158" TargetMode="External"/><Relationship Id="rId45" Type="http://schemas.openxmlformats.org/officeDocument/2006/relationships/hyperlink" Target="http://www.bav-astro.de/sfs/BAVM_link.php?BAVMnr=173" TargetMode="External"/><Relationship Id="rId53" Type="http://schemas.openxmlformats.org/officeDocument/2006/relationships/hyperlink" Target="http://www.bav-astro.de/sfs/BAVM_link.php?BAVMnr=183" TargetMode="External"/><Relationship Id="rId58" Type="http://schemas.openxmlformats.org/officeDocument/2006/relationships/hyperlink" Target="http://www.bav-astro.de/sfs/BAVM_link.php?BAVMnr=212" TargetMode="External"/><Relationship Id="rId66" Type="http://schemas.openxmlformats.org/officeDocument/2006/relationships/hyperlink" Target="http://www.bav-astro.de/sfs/BAVM_link.php?BAVMnr=241" TargetMode="External"/><Relationship Id="rId5" Type="http://schemas.openxmlformats.org/officeDocument/2006/relationships/hyperlink" Target="http://www.bav-astro.de/sfs/BAVM_link.php?BAVMnr=117" TargetMode="External"/><Relationship Id="rId15" Type="http://schemas.openxmlformats.org/officeDocument/2006/relationships/hyperlink" Target="http://www.bav-astro.de/sfs/BAVM_link.php?BAVMnr=117" TargetMode="External"/><Relationship Id="rId23" Type="http://schemas.openxmlformats.org/officeDocument/2006/relationships/hyperlink" Target="http://www.bav-astro.de/sfs/BAVM_link.php?BAVMnr=132" TargetMode="External"/><Relationship Id="rId28" Type="http://schemas.openxmlformats.org/officeDocument/2006/relationships/hyperlink" Target="http://www.bav-astro.de/sfs/BAVM_link.php?BAVMnr=152" TargetMode="External"/><Relationship Id="rId36" Type="http://schemas.openxmlformats.org/officeDocument/2006/relationships/hyperlink" Target="http://var.astro.cz/oejv/issues/oejv0074.pdf" TargetMode="External"/><Relationship Id="rId49" Type="http://schemas.openxmlformats.org/officeDocument/2006/relationships/hyperlink" Target="http://www.bav-astro.de/sfs/BAVM_link.php?BAVMnr=183" TargetMode="External"/><Relationship Id="rId57" Type="http://schemas.openxmlformats.org/officeDocument/2006/relationships/hyperlink" Target="http://www.bav-astro.de/sfs/BAVM_link.php?BAVMnr=209" TargetMode="External"/><Relationship Id="rId61" Type="http://schemas.openxmlformats.org/officeDocument/2006/relationships/hyperlink" Target="http://www.konkoly.hu/cgi-bin/IBVS?5974" TargetMode="External"/><Relationship Id="rId10" Type="http://schemas.openxmlformats.org/officeDocument/2006/relationships/hyperlink" Target="http://www.bav-astro.de/sfs/BAVM_link.php?BAVMnr=117" TargetMode="External"/><Relationship Id="rId19" Type="http://schemas.openxmlformats.org/officeDocument/2006/relationships/hyperlink" Target="http://www.bav-astro.de/sfs/BAVM_link.php?BAVMnr=128" TargetMode="External"/><Relationship Id="rId31" Type="http://schemas.openxmlformats.org/officeDocument/2006/relationships/hyperlink" Target="http://www.bav-astro.de/sfs/BAVM_link.php?BAVMnr=152" TargetMode="External"/><Relationship Id="rId44" Type="http://schemas.openxmlformats.org/officeDocument/2006/relationships/hyperlink" Target="http://www.bav-astro.de/sfs/BAVM_link.php?BAVMnr=172" TargetMode="External"/><Relationship Id="rId52" Type="http://schemas.openxmlformats.org/officeDocument/2006/relationships/hyperlink" Target="http://www.bav-astro.de/sfs/BAVM_link.php?BAVMnr=183" TargetMode="External"/><Relationship Id="rId60" Type="http://schemas.openxmlformats.org/officeDocument/2006/relationships/hyperlink" Target="http://www.bav-astro.de/sfs/BAVM_link.php?BAVMnr=215" TargetMode="External"/><Relationship Id="rId65" Type="http://schemas.openxmlformats.org/officeDocument/2006/relationships/hyperlink" Target="http://www.bav-astro.de/sfs/BAVM_link.php?BAVMnr=225" TargetMode="External"/><Relationship Id="rId4" Type="http://schemas.openxmlformats.org/officeDocument/2006/relationships/hyperlink" Target="http://www.bav-astro.de/sfs/BAVM_link.php?BAVMnr=117" TargetMode="External"/><Relationship Id="rId9" Type="http://schemas.openxmlformats.org/officeDocument/2006/relationships/hyperlink" Target="http://www.bav-astro.de/sfs/BAVM_link.php?BAVMnr=117" TargetMode="External"/><Relationship Id="rId14" Type="http://schemas.openxmlformats.org/officeDocument/2006/relationships/hyperlink" Target="http://www.bav-astro.de/sfs/BAVM_link.php?BAVMnr=117" TargetMode="External"/><Relationship Id="rId22" Type="http://schemas.openxmlformats.org/officeDocument/2006/relationships/hyperlink" Target="http://www.bav-astro.de/sfs/BAVM_link.php?BAVMnr=132" TargetMode="External"/><Relationship Id="rId27" Type="http://schemas.openxmlformats.org/officeDocument/2006/relationships/hyperlink" Target="http://www.bav-astro.de/sfs/BAVM_link.php?BAVMnr=152" TargetMode="External"/><Relationship Id="rId30" Type="http://schemas.openxmlformats.org/officeDocument/2006/relationships/hyperlink" Target="http://www.bav-astro.de/sfs/BAVM_link.php?BAVMnr=152" TargetMode="External"/><Relationship Id="rId35" Type="http://schemas.openxmlformats.org/officeDocument/2006/relationships/hyperlink" Target="http://www.bav-astro.de/sfs/BAVM_link.php?BAVMnr=152" TargetMode="External"/><Relationship Id="rId43" Type="http://schemas.openxmlformats.org/officeDocument/2006/relationships/hyperlink" Target="http://www.bav-astro.de/sfs/BAVM_link.php?BAVMnr=172" TargetMode="External"/><Relationship Id="rId48" Type="http://schemas.openxmlformats.org/officeDocument/2006/relationships/hyperlink" Target="http://www.bav-astro.de/sfs/BAVM_link.php?BAVMnr=178" TargetMode="External"/><Relationship Id="rId56" Type="http://schemas.openxmlformats.org/officeDocument/2006/relationships/hyperlink" Target="http://www.bav-astro.de/sfs/BAVM_link.php?BAVMnr=193" TargetMode="External"/><Relationship Id="rId64" Type="http://schemas.openxmlformats.org/officeDocument/2006/relationships/hyperlink" Target="http://www.bav-astro.de/sfs/BAVM_link.php?BAVMnr=225" TargetMode="External"/><Relationship Id="rId8" Type="http://schemas.openxmlformats.org/officeDocument/2006/relationships/hyperlink" Target="http://www.bav-astro.de/sfs/BAVM_link.php?BAVMnr=117" TargetMode="External"/><Relationship Id="rId51" Type="http://schemas.openxmlformats.org/officeDocument/2006/relationships/hyperlink" Target="http://www.bav-astro.de/sfs/BAVM_link.php?BAVMnr=183" TargetMode="External"/><Relationship Id="rId3" Type="http://schemas.openxmlformats.org/officeDocument/2006/relationships/hyperlink" Target="http://www.bav-astro.de/sfs/BAVM_link.php?BAVMnr=111" TargetMode="External"/><Relationship Id="rId12" Type="http://schemas.openxmlformats.org/officeDocument/2006/relationships/hyperlink" Target="http://www.bav-astro.de/sfs/BAVM_link.php?BAVMnr=117" TargetMode="External"/><Relationship Id="rId17" Type="http://schemas.openxmlformats.org/officeDocument/2006/relationships/hyperlink" Target="http://www.bav-astro.de/sfs/BAVM_link.php?BAVMnr=117" TargetMode="External"/><Relationship Id="rId25" Type="http://schemas.openxmlformats.org/officeDocument/2006/relationships/hyperlink" Target="http://www.bav-astro.de/sfs/BAVM_link.php?BAVMnr=132" TargetMode="External"/><Relationship Id="rId33" Type="http://schemas.openxmlformats.org/officeDocument/2006/relationships/hyperlink" Target="http://www.bav-astro.de/sfs/BAVM_link.php?BAVMnr=152" TargetMode="External"/><Relationship Id="rId38" Type="http://schemas.openxmlformats.org/officeDocument/2006/relationships/hyperlink" Target="http://www.bav-astro.de/sfs/BAVM_link.php?BAVMnr=158" TargetMode="External"/><Relationship Id="rId46" Type="http://schemas.openxmlformats.org/officeDocument/2006/relationships/hyperlink" Target="http://www.bav-astro.de/sfs/BAVM_link.php?BAVMnr=178" TargetMode="External"/><Relationship Id="rId59" Type="http://schemas.openxmlformats.org/officeDocument/2006/relationships/hyperlink" Target="http://www.bav-astro.de/sfs/BAVM_link.php?BAVMnr=234" TargetMode="External"/><Relationship Id="rId67" Type="http://schemas.openxmlformats.org/officeDocument/2006/relationships/hyperlink" Target="http://www.bav-astro.de/sfs/BAVM_link.php?BAVMnr=241" TargetMode="External"/><Relationship Id="rId20" Type="http://schemas.openxmlformats.org/officeDocument/2006/relationships/hyperlink" Target="http://www.bav-astro.de/sfs/BAVM_link.php?BAVMnr=132" TargetMode="External"/><Relationship Id="rId41" Type="http://schemas.openxmlformats.org/officeDocument/2006/relationships/hyperlink" Target="http://www.bav-astro.de/sfs/BAVM_link.php?BAVMnr=172" TargetMode="External"/><Relationship Id="rId54" Type="http://schemas.openxmlformats.org/officeDocument/2006/relationships/hyperlink" Target="http://www.bav-astro.de/sfs/BAVM_link.php?BAVMnr=183" TargetMode="External"/><Relationship Id="rId62" Type="http://schemas.openxmlformats.org/officeDocument/2006/relationships/hyperlink" Target="http://www.bav-astro.de/sfs/BAVM_link.php?BAVMnr=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6"/>
  <sheetViews>
    <sheetView tabSelected="1" workbookViewId="0">
      <pane xSplit="14" ySplit="21" topLeftCell="O119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 x14ac:dyDescent="0.2"/>
  <cols>
    <col min="1" max="1" width="16.140625" customWidth="1"/>
    <col min="2" max="2" width="5.140625" customWidth="1"/>
    <col min="3" max="3" width="11.85546875" customWidth="1"/>
    <col min="4" max="4" width="9.42578125" customWidth="1"/>
    <col min="5" max="5" width="9.28515625" customWidth="1"/>
    <col min="6" max="6" width="16.42578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0" t="s">
        <v>410</v>
      </c>
      <c r="E1" s="8"/>
      <c r="F1" s="8"/>
    </row>
    <row r="2" spans="1:6" x14ac:dyDescent="0.2">
      <c r="A2" s="9" t="s">
        <v>24</v>
      </c>
      <c r="B2" t="s">
        <v>30</v>
      </c>
      <c r="C2" s="11"/>
      <c r="D2" s="20" t="s">
        <v>42</v>
      </c>
      <c r="E2" s="8"/>
      <c r="F2" s="8"/>
    </row>
    <row r="3" spans="1:6" ht="13.5" thickBot="1" x14ac:dyDescent="0.25">
      <c r="A3" t="s">
        <v>29</v>
      </c>
    </row>
    <row r="4" spans="1:6" ht="14.25" thickTop="1" thickBot="1" x14ac:dyDescent="0.25">
      <c r="A4" s="5" t="s">
        <v>1</v>
      </c>
      <c r="C4" s="12">
        <v>29195.411</v>
      </c>
      <c r="D4" s="13">
        <v>0.56050938569999997</v>
      </c>
    </row>
    <row r="5" spans="1:6" ht="13.5" thickTop="1" x14ac:dyDescent="0.2">
      <c r="A5" s="30" t="s">
        <v>52</v>
      </c>
      <c r="B5" s="9"/>
      <c r="C5" s="31">
        <v>-9.5</v>
      </c>
      <c r="D5" s="9" t="s">
        <v>53</v>
      </c>
    </row>
    <row r="6" spans="1:6" x14ac:dyDescent="0.2">
      <c r="A6" s="5" t="s">
        <v>2</v>
      </c>
    </row>
    <row r="7" spans="1:6" x14ac:dyDescent="0.2">
      <c r="A7" t="s">
        <v>3</v>
      </c>
      <c r="C7" s="8">
        <f>C4</f>
        <v>29195.411</v>
      </c>
    </row>
    <row r="8" spans="1:6" x14ac:dyDescent="0.2">
      <c r="A8" t="s">
        <v>4</v>
      </c>
      <c r="C8" s="8">
        <f>D4</f>
        <v>0.56050938569999997</v>
      </c>
    </row>
    <row r="9" spans="1:6" x14ac:dyDescent="0.2">
      <c r="A9" s="24" t="s">
        <v>49</v>
      </c>
      <c r="B9" s="24"/>
      <c r="C9" s="24">
        <v>57</v>
      </c>
      <c r="D9" s="24" t="str">
        <f>"F"&amp;C9</f>
        <v>F57</v>
      </c>
      <c r="E9" s="24" t="str">
        <f>"G"&amp;C9</f>
        <v>G57</v>
      </c>
    </row>
    <row r="10" spans="1:6" ht="13.5" thickBot="1" x14ac:dyDescent="0.25">
      <c r="C10" s="4" t="s">
        <v>19</v>
      </c>
      <c r="D10" s="4" t="s">
        <v>20</v>
      </c>
    </row>
    <row r="11" spans="1:6" x14ac:dyDescent="0.2">
      <c r="A11" t="s">
        <v>15</v>
      </c>
      <c r="C11" s="23">
        <f ca="1">INTERCEPT(INDIRECT(E9):G1005,INDIRECT(D9):$F1005)</f>
        <v>6.4757478192602275E-2</v>
      </c>
      <c r="D11" s="3">
        <f>+E11*F11</f>
        <v>1.0000000003898129E-10</v>
      </c>
      <c r="E11" s="17">
        <v>1.0000000003898128</v>
      </c>
      <c r="F11" s="16">
        <v>1E-10</v>
      </c>
    </row>
    <row r="12" spans="1:6" x14ac:dyDescent="0.2">
      <c r="A12" t="s">
        <v>16</v>
      </c>
      <c r="C12" s="23">
        <f ca="1">SLOPE(INDIRECT(E9):G1005,INDIRECT(D9):$F1005)</f>
        <v>-2.5537225820808499E-6</v>
      </c>
      <c r="D12" s="3">
        <f>+E12*F12</f>
        <v>1.0000191575774041E-10</v>
      </c>
      <c r="E12" s="18">
        <v>1.000019157577404</v>
      </c>
      <c r="F12" s="16">
        <v>1E-10</v>
      </c>
    </row>
    <row r="13" spans="1:6" ht="13.5" thickBot="1" x14ac:dyDescent="0.25">
      <c r="A13" t="s">
        <v>18</v>
      </c>
      <c r="C13" s="3" t="s">
        <v>13</v>
      </c>
      <c r="D13" s="3">
        <f>+E13*F13</f>
        <v>-2.3327873741383948E-11</v>
      </c>
      <c r="E13" s="19">
        <v>-0.23327873741383948</v>
      </c>
      <c r="F13" s="16">
        <v>1E-10</v>
      </c>
    </row>
    <row r="14" spans="1:6" x14ac:dyDescent="0.2">
      <c r="A14" t="s">
        <v>23</v>
      </c>
      <c r="E14">
        <f>SUM(R21:R133)</f>
        <v>1.0380509812494117E-2</v>
      </c>
    </row>
    <row r="15" spans="1:6" x14ac:dyDescent="0.2">
      <c r="A15" s="2" t="s">
        <v>17</v>
      </c>
      <c r="C15" s="21">
        <f ca="1">(C7+C11)+(C8+C12)*INT(MAX(F21:F3533))</f>
        <v>59839.50527534759</v>
      </c>
      <c r="D15" s="15">
        <f>+C7+INT(MAX(F21:F1588))*C8+D11+D12*INT(MAX(F21:F4023))+D13*INT(MAX(F21:F4050)^2)</f>
        <v>59839.510412799718</v>
      </c>
      <c r="E15" s="32" t="s">
        <v>54</v>
      </c>
      <c r="F15" s="31">
        <v>1</v>
      </c>
    </row>
    <row r="16" spans="1:6" x14ac:dyDescent="0.2">
      <c r="A16" s="5" t="s">
        <v>5</v>
      </c>
      <c r="C16" s="22">
        <f ca="1">+C8+C12</f>
        <v>0.56050683197741791</v>
      </c>
      <c r="D16" s="15">
        <f>+C8+D12+2*D13*F90</f>
        <v>0.56050735111952632</v>
      </c>
      <c r="E16" s="32" t="s">
        <v>55</v>
      </c>
      <c r="F16" s="33">
        <f ca="1">NOW()+15018.5+$C$5/24</f>
        <v>60162.866167129629</v>
      </c>
    </row>
    <row r="17" spans="1:24" ht="13.5" thickBot="1" x14ac:dyDescent="0.25">
      <c r="A17" s="23" t="s">
        <v>44</v>
      </c>
      <c r="C17">
        <f>COUNT(C21:C4739)</f>
        <v>109</v>
      </c>
      <c r="E17" s="32" t="s">
        <v>56</v>
      </c>
      <c r="F17" s="33">
        <f ca="1">ROUND(2*(F16-$C$7)/$C$8,0)/2+F15</f>
        <v>55250</v>
      </c>
    </row>
    <row r="18" spans="1:24" ht="14.25" thickTop="1" thickBot="1" x14ac:dyDescent="0.25">
      <c r="A18" s="2" t="s">
        <v>405</v>
      </c>
      <c r="C18" s="28">
        <f ca="1">+C15</f>
        <v>59839.50527534759</v>
      </c>
      <c r="D18" s="29">
        <f ca="1">C16</f>
        <v>0.56050683197741791</v>
      </c>
      <c r="E18" s="32" t="s">
        <v>57</v>
      </c>
      <c r="F18" s="15">
        <f ca="1">ROUND(2*(F16-$C$15)/$C$16,0)/2+F15</f>
        <v>578</v>
      </c>
    </row>
    <row r="19" spans="1:24" ht="13.5" thickBot="1" x14ac:dyDescent="0.25">
      <c r="A19" s="2" t="s">
        <v>406</v>
      </c>
      <c r="C19" s="25">
        <f>+D15</f>
        <v>59839.510412799718</v>
      </c>
      <c r="D19" s="26">
        <f>+D16</f>
        <v>0.56050735111952632</v>
      </c>
      <c r="E19" s="32" t="s">
        <v>58</v>
      </c>
      <c r="F19" s="34">
        <f ca="1">+$C$15+$C$16*F18-15018.5-$C$5/24</f>
        <v>45145.374057563873</v>
      </c>
    </row>
    <row r="20" spans="1:24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69</v>
      </c>
      <c r="I20" s="7" t="s">
        <v>72</v>
      </c>
      <c r="J20" s="7" t="s">
        <v>66</v>
      </c>
      <c r="K20" s="7" t="s">
        <v>51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U20" s="60" t="s">
        <v>401</v>
      </c>
      <c r="W20" s="4" t="s">
        <v>10</v>
      </c>
      <c r="X20" s="6" t="s">
        <v>21</v>
      </c>
    </row>
    <row r="21" spans="1:24" x14ac:dyDescent="0.2">
      <c r="A21" s="59" t="s">
        <v>78</v>
      </c>
      <c r="B21" s="58" t="s">
        <v>48</v>
      </c>
      <c r="C21" s="59">
        <v>28096.276999999998</v>
      </c>
      <c r="D21" s="59" t="s">
        <v>72</v>
      </c>
      <c r="E21" s="35">
        <f t="shared" ref="E21:E52" si="0">+(C21-C$7)/C$8</f>
        <v>-1960.9555665643904</v>
      </c>
      <c r="F21">
        <f t="shared" ref="F21:F52" si="1">ROUND(2*E21,0)/2</f>
        <v>-1961</v>
      </c>
      <c r="G21">
        <f t="shared" ref="G21:G36" si="2">C21-($C$7+$C$8*$F21)</f>
        <v>2.4905357699026354E-2</v>
      </c>
      <c r="I21">
        <f t="shared" ref="I21:I36" si="3">+G21</f>
        <v>2.4905357699026354E-2</v>
      </c>
      <c r="O21">
        <f t="shared" ref="O21:O52" ca="1" si="4">+C$11+C$12*$F21</f>
        <v>6.9765328176062819E-2</v>
      </c>
      <c r="P21">
        <f t="shared" ref="P21:P52" si="5">+D$11+D$12*F21+D$13*F21^2</f>
        <v>-8.9903832114641443E-5</v>
      </c>
      <c r="Q21" s="1">
        <f t="shared" ref="Q21:Q52" si="6">+C21-15018.5</f>
        <v>13077.776999999998</v>
      </c>
      <c r="R21">
        <f t="shared" ref="R21:R36" si="7">+(P21-G21)^2</f>
        <v>6.2476309901013675E-4</v>
      </c>
      <c r="W21">
        <v>0</v>
      </c>
      <c r="X21">
        <f t="shared" ref="X21:X84" si="8">+D$11+D$12*W21+D$13*W21^2</f>
        <v>1.0000000003898129E-10</v>
      </c>
    </row>
    <row r="22" spans="1:24" x14ac:dyDescent="0.2">
      <c r="A22" s="59" t="s">
        <v>78</v>
      </c>
      <c r="B22" s="58" t="s">
        <v>48</v>
      </c>
      <c r="C22" s="59">
        <v>28097.383999999998</v>
      </c>
      <c r="D22" s="59" t="s">
        <v>72</v>
      </c>
      <c r="E22" s="35">
        <f t="shared" si="0"/>
        <v>-1958.9805773345179</v>
      </c>
      <c r="F22">
        <f t="shared" si="1"/>
        <v>-1959</v>
      </c>
      <c r="G22">
        <f t="shared" si="2"/>
        <v>1.0886586296692258E-2</v>
      </c>
      <c r="I22">
        <f t="shared" si="3"/>
        <v>1.0886586296692258E-2</v>
      </c>
      <c r="O22">
        <f t="shared" ca="1" si="4"/>
        <v>6.9760220730898659E-2</v>
      </c>
      <c r="P22">
        <f t="shared" si="5"/>
        <v>-8.9720741580677469E-5</v>
      </c>
      <c r="Q22" s="1">
        <f t="shared" si="6"/>
        <v>13078.883999999998</v>
      </c>
      <c r="R22">
        <f t="shared" si="7"/>
        <v>1.2047931619843996E-4</v>
      </c>
      <c r="W22">
        <v>2000</v>
      </c>
      <c r="X22">
        <f t="shared" si="8"/>
        <v>-9.311139113402027E-5</v>
      </c>
    </row>
    <row r="23" spans="1:24" x14ac:dyDescent="0.2">
      <c r="A23" s="59" t="s">
        <v>78</v>
      </c>
      <c r="B23" s="58" t="s">
        <v>48</v>
      </c>
      <c r="C23" s="59">
        <v>28098.46</v>
      </c>
      <c r="D23" s="59" t="s">
        <v>72</v>
      </c>
      <c r="E23" s="35">
        <f t="shared" si="0"/>
        <v>-1957.0608949394457</v>
      </c>
      <c r="F23">
        <f t="shared" si="1"/>
        <v>-1957</v>
      </c>
      <c r="G23">
        <f t="shared" si="2"/>
        <v>-3.4132185101043433E-2</v>
      </c>
      <c r="I23">
        <f t="shared" si="3"/>
        <v>-3.4132185101043433E-2</v>
      </c>
      <c r="O23">
        <f t="shared" ca="1" si="4"/>
        <v>6.9755113285734499E-2</v>
      </c>
      <c r="P23">
        <f t="shared" si="5"/>
        <v>-8.9537837669703438E-5</v>
      </c>
      <c r="Q23" s="1">
        <f t="shared" si="6"/>
        <v>13079.96</v>
      </c>
      <c r="R23">
        <f t="shared" si="7"/>
        <v>1.1589018326984867E-3</v>
      </c>
      <c r="W23">
        <v>4000</v>
      </c>
      <c r="X23">
        <f t="shared" si="8"/>
        <v>-3.7284587219911215E-4</v>
      </c>
    </row>
    <row r="24" spans="1:24" x14ac:dyDescent="0.2">
      <c r="A24" s="59" t="s">
        <v>78</v>
      </c>
      <c r="B24" s="58" t="s">
        <v>48</v>
      </c>
      <c r="C24" s="59">
        <v>28339.491999999998</v>
      </c>
      <c r="D24" s="59" t="s">
        <v>72</v>
      </c>
      <c r="E24" s="35">
        <f t="shared" si="0"/>
        <v>-1527.0377657121214</v>
      </c>
      <c r="F24">
        <f t="shared" si="1"/>
        <v>-1527</v>
      </c>
      <c r="G24">
        <f t="shared" si="2"/>
        <v>-2.1168036102608312E-2</v>
      </c>
      <c r="I24">
        <f t="shared" si="3"/>
        <v>-2.1168036102608312E-2</v>
      </c>
      <c r="O24">
        <f t="shared" ca="1" si="4"/>
        <v>6.8657012575439727E-2</v>
      </c>
      <c r="P24">
        <f t="shared" si="5"/>
        <v>-5.4546882636485482E-5</v>
      </c>
      <c r="Q24" s="1">
        <f t="shared" si="6"/>
        <v>13320.991999999998</v>
      </c>
      <c r="R24">
        <f t="shared" si="7"/>
        <v>4.4577942704186659E-4</v>
      </c>
      <c r="W24">
        <v>6000</v>
      </c>
      <c r="X24">
        <f t="shared" si="8"/>
        <v>-8.3920334319527565E-4</v>
      </c>
    </row>
    <row r="25" spans="1:24" x14ac:dyDescent="0.2">
      <c r="A25" s="59" t="s">
        <v>78</v>
      </c>
      <c r="B25" s="58" t="s">
        <v>48</v>
      </c>
      <c r="C25" s="59">
        <v>28421.330999999998</v>
      </c>
      <c r="D25" s="59" t="s">
        <v>72</v>
      </c>
      <c r="E25" s="35">
        <f t="shared" si="0"/>
        <v>-1381.0295059257235</v>
      </c>
      <c r="F25">
        <f t="shared" si="1"/>
        <v>-1381</v>
      </c>
      <c r="G25">
        <f t="shared" si="2"/>
        <v>-1.6538348303583916E-2</v>
      </c>
      <c r="I25">
        <f t="shared" si="3"/>
        <v>-1.6538348303583916E-2</v>
      </c>
      <c r="O25">
        <f t="shared" ca="1" si="4"/>
        <v>6.8284169078455928E-2</v>
      </c>
      <c r="P25">
        <f t="shared" si="5"/>
        <v>-4.4628013658152951E-5</v>
      </c>
      <c r="Q25" s="1">
        <f t="shared" si="6"/>
        <v>13402.830999999998</v>
      </c>
      <c r="R25">
        <f t="shared" si="7"/>
        <v>2.7204280900230884E-4</v>
      </c>
      <c r="W25">
        <v>8000</v>
      </c>
      <c r="X25">
        <f t="shared" si="8"/>
        <v>-1.4921838041225108E-3</v>
      </c>
    </row>
    <row r="26" spans="1:24" x14ac:dyDescent="0.2">
      <c r="A26" s="59" t="s">
        <v>78</v>
      </c>
      <c r="B26" s="58" t="s">
        <v>48</v>
      </c>
      <c r="C26" s="59">
        <v>28426.366999999998</v>
      </c>
      <c r="D26" s="59" t="s">
        <v>72</v>
      </c>
      <c r="E26" s="35">
        <f t="shared" si="0"/>
        <v>-1372.0448214075316</v>
      </c>
      <c r="F26">
        <f t="shared" si="1"/>
        <v>-1372</v>
      </c>
      <c r="G26">
        <f t="shared" si="2"/>
        <v>-2.5122819602984237E-2</v>
      </c>
      <c r="I26">
        <f t="shared" si="3"/>
        <v>-2.5122819602984237E-2</v>
      </c>
      <c r="O26">
        <f t="shared" ca="1" si="4"/>
        <v>6.8261185575217195E-2</v>
      </c>
      <c r="P26">
        <f t="shared" si="5"/>
        <v>-4.4049118913220861E-5</v>
      </c>
      <c r="Q26" s="1">
        <f t="shared" si="6"/>
        <v>13407.866999999998</v>
      </c>
      <c r="R26">
        <f t="shared" si="7"/>
        <v>6.2894472899271156E-4</v>
      </c>
      <c r="W26">
        <v>10000</v>
      </c>
      <c r="X26">
        <f t="shared" si="8"/>
        <v>-2.3317872549808174E-3</v>
      </c>
    </row>
    <row r="27" spans="1:24" x14ac:dyDescent="0.2">
      <c r="A27" s="59" t="s">
        <v>78</v>
      </c>
      <c r="B27" s="58" t="s">
        <v>48</v>
      </c>
      <c r="C27" s="59">
        <v>28449.363000000001</v>
      </c>
      <c r="D27" s="59" t="s">
        <v>72</v>
      </c>
      <c r="E27" s="35">
        <f t="shared" si="0"/>
        <v>-1331.0178545329557</v>
      </c>
      <c r="F27">
        <f t="shared" si="1"/>
        <v>-1331</v>
      </c>
      <c r="G27">
        <f t="shared" si="2"/>
        <v>-1.0007633300119778E-2</v>
      </c>
      <c r="I27">
        <f t="shared" si="3"/>
        <v>-1.0007633300119778E-2</v>
      </c>
      <c r="O27">
        <f t="shared" ca="1" si="4"/>
        <v>6.8156482949351879E-2</v>
      </c>
      <c r="P27">
        <f t="shared" si="5"/>
        <v>-4.1459753883033403E-5</v>
      </c>
      <c r="Q27" s="1">
        <f t="shared" si="6"/>
        <v>13430.863000000001</v>
      </c>
      <c r="R27">
        <f t="shared" si="7"/>
        <v>9.9324615153709099E-5</v>
      </c>
      <c r="W27">
        <v>12000</v>
      </c>
      <c r="X27">
        <f t="shared" si="8"/>
        <v>-3.3580136957701953E-3</v>
      </c>
    </row>
    <row r="28" spans="1:24" x14ac:dyDescent="0.2">
      <c r="A28" s="59" t="s">
        <v>78</v>
      </c>
      <c r="B28" s="58" t="s">
        <v>48</v>
      </c>
      <c r="C28" s="59">
        <v>28545.235000000001</v>
      </c>
      <c r="D28" s="59" t="s">
        <v>72</v>
      </c>
      <c r="E28" s="35">
        <f t="shared" si="0"/>
        <v>-1159.9734394956083</v>
      </c>
      <c r="F28">
        <f t="shared" si="1"/>
        <v>-1160</v>
      </c>
      <c r="G28">
        <f t="shared" si="2"/>
        <v>1.4887411998643074E-2</v>
      </c>
      <c r="I28">
        <f t="shared" si="3"/>
        <v>1.4887411998643074E-2</v>
      </c>
      <c r="O28">
        <f t="shared" ca="1" si="4"/>
        <v>6.7719796387816056E-2</v>
      </c>
      <c r="P28">
        <f t="shared" si="5"/>
        <v>-3.1505889128685178E-5</v>
      </c>
      <c r="Q28" s="1">
        <f t="shared" si="6"/>
        <v>13526.735000000001</v>
      </c>
      <c r="R28">
        <f t="shared" si="7"/>
        <v>2.2257411094207618E-4</v>
      </c>
      <c r="W28">
        <v>14000</v>
      </c>
      <c r="X28">
        <f t="shared" si="8"/>
        <v>-4.5708631264906457E-3</v>
      </c>
    </row>
    <row r="29" spans="1:24" x14ac:dyDescent="0.2">
      <c r="A29" s="59" t="s">
        <v>78</v>
      </c>
      <c r="B29" s="58" t="s">
        <v>48</v>
      </c>
      <c r="C29" s="59">
        <v>28783.404999999999</v>
      </c>
      <c r="D29" s="59" t="s">
        <v>72</v>
      </c>
      <c r="E29" s="35">
        <f t="shared" si="0"/>
        <v>-735.05637998454165</v>
      </c>
      <c r="F29">
        <f t="shared" si="1"/>
        <v>-735</v>
      </c>
      <c r="G29">
        <f t="shared" si="2"/>
        <v>-3.1601510501786834E-2</v>
      </c>
      <c r="I29">
        <f t="shared" si="3"/>
        <v>-3.1601510501786834E-2</v>
      </c>
      <c r="O29">
        <f t="shared" ca="1" si="4"/>
        <v>6.6634464290431697E-2</v>
      </c>
      <c r="P29">
        <f t="shared" si="5"/>
        <v>-1.2675702000021044E-5</v>
      </c>
      <c r="Q29" s="1">
        <f t="shared" si="6"/>
        <v>13764.904999999999</v>
      </c>
      <c r="R29">
        <f t="shared" si="7"/>
        <v>9.9785448400822223E-4</v>
      </c>
      <c r="W29">
        <v>16000</v>
      </c>
      <c r="X29">
        <f t="shared" si="8"/>
        <v>-5.9703355471421669E-3</v>
      </c>
    </row>
    <row r="30" spans="1:24" x14ac:dyDescent="0.2">
      <c r="A30" s="59" t="s">
        <v>78</v>
      </c>
      <c r="B30" s="58" t="s">
        <v>48</v>
      </c>
      <c r="C30" s="59">
        <v>28784.573</v>
      </c>
      <c r="D30" s="59" t="s">
        <v>72</v>
      </c>
      <c r="E30" s="35">
        <f t="shared" si="0"/>
        <v>-732.97256117650727</v>
      </c>
      <c r="F30">
        <f t="shared" si="1"/>
        <v>-733</v>
      </c>
      <c r="G30">
        <f t="shared" si="2"/>
        <v>1.5379718101030448E-2</v>
      </c>
      <c r="I30">
        <f t="shared" si="3"/>
        <v>1.5379718101030448E-2</v>
      </c>
      <c r="O30">
        <f t="shared" ca="1" si="4"/>
        <v>6.6629356845267537E-2</v>
      </c>
      <c r="P30">
        <f t="shared" si="5"/>
        <v>-1.2607011358884826E-5</v>
      </c>
      <c r="Q30" s="1">
        <f t="shared" si="6"/>
        <v>13766.073</v>
      </c>
      <c r="R30">
        <f t="shared" si="7"/>
        <v>2.3692367236549132E-4</v>
      </c>
      <c r="W30">
        <v>18000</v>
      </c>
      <c r="X30">
        <f t="shared" si="8"/>
        <v>-7.55643095772476E-3</v>
      </c>
    </row>
    <row r="31" spans="1:24" x14ac:dyDescent="0.2">
      <c r="A31" s="59" t="s">
        <v>78</v>
      </c>
      <c r="B31" s="58" t="s">
        <v>48</v>
      </c>
      <c r="C31" s="59">
        <v>28834.449000000001</v>
      </c>
      <c r="D31" s="59" t="s">
        <v>72</v>
      </c>
      <c r="E31" s="35">
        <f t="shared" si="0"/>
        <v>-643.98921625408127</v>
      </c>
      <c r="F31">
        <f t="shared" si="1"/>
        <v>-644</v>
      </c>
      <c r="G31">
        <f t="shared" si="2"/>
        <v>6.0443908005254343E-3</v>
      </c>
      <c r="I31">
        <f t="shared" si="3"/>
        <v>6.0443908005254343E-3</v>
      </c>
      <c r="O31">
        <f t="shared" ca="1" si="4"/>
        <v>6.6402075535462346E-2</v>
      </c>
      <c r="P31">
        <f t="shared" si="5"/>
        <v>-9.7392102777545587E-6</v>
      </c>
      <c r="Q31" s="1">
        <f t="shared" si="6"/>
        <v>13815.949000000001</v>
      </c>
      <c r="R31">
        <f t="shared" si="7"/>
        <v>3.6652490187707815E-5</v>
      </c>
      <c r="W31">
        <v>20000</v>
      </c>
      <c r="X31">
        <f t="shared" si="8"/>
        <v>-9.3291493582384252E-3</v>
      </c>
    </row>
    <row r="32" spans="1:24" x14ac:dyDescent="0.2">
      <c r="A32" s="59" t="s">
        <v>78</v>
      </c>
      <c r="B32" s="58" t="s">
        <v>48</v>
      </c>
      <c r="C32" s="59">
        <v>28847.327000000001</v>
      </c>
      <c r="D32" s="59" t="s">
        <v>72</v>
      </c>
      <c r="E32" s="35">
        <f t="shared" si="0"/>
        <v>-621.0136866223736</v>
      </c>
      <c r="F32">
        <f t="shared" si="1"/>
        <v>-621</v>
      </c>
      <c r="G32">
        <f t="shared" si="2"/>
        <v>-7.6714802999049425E-3</v>
      </c>
      <c r="I32">
        <f t="shared" si="3"/>
        <v>-7.6714802999049425E-3</v>
      </c>
      <c r="O32">
        <f t="shared" ca="1" si="4"/>
        <v>6.6343339916074481E-2</v>
      </c>
      <c r="P32">
        <f t="shared" si="5"/>
        <v>-9.0581857471865666E-6</v>
      </c>
      <c r="Q32" s="1">
        <f t="shared" si="6"/>
        <v>13828.827000000001</v>
      </c>
      <c r="R32">
        <f t="shared" si="7"/>
        <v>5.8712712655533811E-5</v>
      </c>
      <c r="W32">
        <v>22000</v>
      </c>
      <c r="X32">
        <f t="shared" si="8"/>
        <v>-1.1288490748683161E-2</v>
      </c>
    </row>
    <row r="33" spans="1:24" x14ac:dyDescent="0.2">
      <c r="A33" s="59" t="s">
        <v>78</v>
      </c>
      <c r="B33" s="58" t="s">
        <v>48</v>
      </c>
      <c r="C33" s="59">
        <v>28860.223000000002</v>
      </c>
      <c r="D33" s="59" t="s">
        <v>72</v>
      </c>
      <c r="E33" s="35">
        <f t="shared" si="0"/>
        <v>-598.00604334465174</v>
      </c>
      <c r="F33">
        <f t="shared" si="1"/>
        <v>-598</v>
      </c>
      <c r="G33">
        <f t="shared" si="2"/>
        <v>-3.3873513966682367E-3</v>
      </c>
      <c r="I33">
        <f t="shared" si="3"/>
        <v>-3.3873513966682367E-3</v>
      </c>
      <c r="O33">
        <f t="shared" ca="1" si="4"/>
        <v>6.6284604296686617E-2</v>
      </c>
      <c r="P33">
        <f t="shared" si="5"/>
        <v>-8.4018421070369562E-6</v>
      </c>
      <c r="Q33" s="1">
        <f t="shared" si="6"/>
        <v>13841.723000000002</v>
      </c>
      <c r="R33">
        <f t="shared" si="7"/>
        <v>1.1417300092269332E-5</v>
      </c>
      <c r="W33">
        <v>24000</v>
      </c>
      <c r="X33">
        <f t="shared" si="8"/>
        <v>-1.3434455129058968E-2</v>
      </c>
    </row>
    <row r="34" spans="1:24" x14ac:dyDescent="0.2">
      <c r="A34" s="59" t="s">
        <v>78</v>
      </c>
      <c r="B34" s="58" t="s">
        <v>48</v>
      </c>
      <c r="C34" s="59">
        <v>28865.295999999998</v>
      </c>
      <c r="D34" s="59" t="s">
        <v>72</v>
      </c>
      <c r="E34" s="35">
        <f t="shared" si="0"/>
        <v>-588.95534744299221</v>
      </c>
      <c r="F34">
        <f t="shared" si="1"/>
        <v>-589</v>
      </c>
      <c r="G34">
        <f t="shared" si="2"/>
        <v>2.502817729691742E-2</v>
      </c>
      <c r="I34">
        <f t="shared" si="3"/>
        <v>2.502817729691742E-2</v>
      </c>
      <c r="O34">
        <f t="shared" ca="1" si="4"/>
        <v>6.6261620793447898E-2</v>
      </c>
      <c r="P34">
        <f t="shared" si="5"/>
        <v>-8.15173041461593E-6</v>
      </c>
      <c r="Q34" s="1">
        <f t="shared" si="6"/>
        <v>13846.795999999998</v>
      </c>
      <c r="R34">
        <f t="shared" si="7"/>
        <v>6.2681777116482872E-4</v>
      </c>
      <c r="W34">
        <v>26000</v>
      </c>
      <c r="X34">
        <f t="shared" si="8"/>
        <v>-1.5767042499365849E-2</v>
      </c>
    </row>
    <row r="35" spans="1:24" x14ac:dyDescent="0.2">
      <c r="A35" s="59" t="s">
        <v>78</v>
      </c>
      <c r="B35" s="58" t="s">
        <v>48</v>
      </c>
      <c r="C35" s="59">
        <v>29135.447</v>
      </c>
      <c r="D35" s="59" t="s">
        <v>72</v>
      </c>
      <c r="E35" s="35">
        <f t="shared" si="0"/>
        <v>-106.98125942193289</v>
      </c>
      <c r="F35">
        <f t="shared" si="1"/>
        <v>-107</v>
      </c>
      <c r="G35">
        <f t="shared" si="2"/>
        <v>1.0504269899684004E-2</v>
      </c>
      <c r="I35">
        <f t="shared" si="3"/>
        <v>1.0504269899684004E-2</v>
      </c>
      <c r="O35">
        <f t="shared" ca="1" si="4"/>
        <v>6.5030726508884931E-2</v>
      </c>
      <c r="P35">
        <f t="shared" si="5"/>
        <v>-2.7768103145114411E-7</v>
      </c>
      <c r="Q35" s="1">
        <f t="shared" si="6"/>
        <v>14116.947</v>
      </c>
      <c r="R35">
        <f t="shared" si="7"/>
        <v>1.1034551987551494E-4</v>
      </c>
      <c r="W35">
        <v>28000</v>
      </c>
      <c r="X35">
        <f t="shared" si="8"/>
        <v>-1.8286252859603801E-2</v>
      </c>
    </row>
    <row r="36" spans="1:24" x14ac:dyDescent="0.2">
      <c r="A36" s="59" t="s">
        <v>78</v>
      </c>
      <c r="B36" s="58" t="s">
        <v>48</v>
      </c>
      <c r="C36" s="59">
        <v>29194.266</v>
      </c>
      <c r="D36" s="59" t="s">
        <v>72</v>
      </c>
      <c r="E36" s="35">
        <f t="shared" si="0"/>
        <v>-2.0427847047922083</v>
      </c>
      <c r="F36">
        <f t="shared" si="1"/>
        <v>-2</v>
      </c>
      <c r="G36">
        <f t="shared" si="2"/>
        <v>-2.3981228601769544E-2</v>
      </c>
      <c r="I36">
        <f t="shared" si="3"/>
        <v>-2.3981228601769544E-2</v>
      </c>
      <c r="O36">
        <f t="shared" ca="1" si="4"/>
        <v>6.4762585637766434E-2</v>
      </c>
      <c r="P36">
        <f t="shared" si="5"/>
        <v>-1.933153264420353E-10</v>
      </c>
      <c r="Q36" s="1">
        <f t="shared" si="6"/>
        <v>14175.766</v>
      </c>
      <c r="R36">
        <f t="shared" si="7"/>
        <v>5.7509931597845166E-4</v>
      </c>
      <c r="W36">
        <v>30000</v>
      </c>
      <c r="X36">
        <f t="shared" si="8"/>
        <v>-2.0992086209772821E-2</v>
      </c>
    </row>
    <row r="37" spans="1:24" x14ac:dyDescent="0.2">
      <c r="A37" t="s">
        <v>28</v>
      </c>
      <c r="B37" s="3"/>
      <c r="C37" s="27">
        <v>29195.411</v>
      </c>
      <c r="D37" s="27"/>
      <c r="E37">
        <f t="shared" si="0"/>
        <v>0</v>
      </c>
      <c r="F37">
        <f t="shared" si="1"/>
        <v>0</v>
      </c>
      <c r="H37" s="15">
        <v>0</v>
      </c>
      <c r="O37">
        <f t="shared" ca="1" si="4"/>
        <v>6.4757478192602275E-2</v>
      </c>
      <c r="P37">
        <f t="shared" si="5"/>
        <v>1.0000000003898129E-10</v>
      </c>
      <c r="Q37" s="1">
        <f t="shared" si="6"/>
        <v>14176.911</v>
      </c>
      <c r="R37">
        <f>+(X37-G37)^2</f>
        <v>5.7047137281668987E-4</v>
      </c>
      <c r="W37">
        <v>32000</v>
      </c>
      <c r="X37">
        <f t="shared" si="8"/>
        <v>-2.3884542549872916E-2</v>
      </c>
    </row>
    <row r="38" spans="1:24" x14ac:dyDescent="0.2">
      <c r="A38" s="59" t="s">
        <v>78</v>
      </c>
      <c r="B38" s="58" t="s">
        <v>48</v>
      </c>
      <c r="C38" s="59">
        <v>29195.425999999999</v>
      </c>
      <c r="D38" s="59" t="s">
        <v>72</v>
      </c>
      <c r="E38" s="35">
        <f t="shared" si="0"/>
        <v>2.6761371677451868E-2</v>
      </c>
      <c r="F38">
        <f t="shared" si="1"/>
        <v>0</v>
      </c>
      <c r="G38">
        <f t="shared" ref="G38:G69" si="9">C38-($C$7+$C$8*$F38)</f>
        <v>1.4999999999417923E-2</v>
      </c>
      <c r="I38">
        <f>+G38</f>
        <v>1.4999999999417923E-2</v>
      </c>
      <c r="O38">
        <f t="shared" ca="1" si="4"/>
        <v>6.4757478192602275E-2</v>
      </c>
      <c r="P38">
        <f t="shared" si="5"/>
        <v>1.0000000003898129E-10</v>
      </c>
      <c r="Q38" s="1">
        <f t="shared" si="6"/>
        <v>14176.925999999999</v>
      </c>
      <c r="R38">
        <f t="shared" ref="R38:R69" si="10">+(P38-G38)^2</f>
        <v>2.2499999698253774E-4</v>
      </c>
      <c r="W38">
        <v>34000</v>
      </c>
      <c r="X38">
        <f t="shared" si="8"/>
        <v>-2.696362187990408E-2</v>
      </c>
    </row>
    <row r="39" spans="1:24" x14ac:dyDescent="0.2">
      <c r="A39" s="59" t="s">
        <v>78</v>
      </c>
      <c r="B39" s="58" t="s">
        <v>48</v>
      </c>
      <c r="C39" s="59">
        <v>29249.21</v>
      </c>
      <c r="D39" s="59" t="s">
        <v>72</v>
      </c>
      <c r="E39" s="35">
        <f t="shared" si="0"/>
        <v>95.982335662071804</v>
      </c>
      <c r="F39">
        <f t="shared" si="1"/>
        <v>96</v>
      </c>
      <c r="G39">
        <f t="shared" si="9"/>
        <v>-9.9010272024315782E-3</v>
      </c>
      <c r="I39">
        <f>+G39</f>
        <v>-9.9010272024315782E-3</v>
      </c>
      <c r="O39">
        <f t="shared" ca="1" si="4"/>
        <v>6.4512320824722511E-2</v>
      </c>
      <c r="P39">
        <f t="shared" si="5"/>
        <v>-2.0528950048781241E-7</v>
      </c>
      <c r="Q39" s="1">
        <f t="shared" si="6"/>
        <v>14230.71</v>
      </c>
      <c r="R39">
        <f t="shared" si="10"/>
        <v>9.802627455157646E-5</v>
      </c>
      <c r="W39">
        <v>36000</v>
      </c>
      <c r="X39">
        <f t="shared" si="8"/>
        <v>-3.022932419986632E-2</v>
      </c>
    </row>
    <row r="40" spans="1:24" x14ac:dyDescent="0.2">
      <c r="A40" s="59" t="s">
        <v>78</v>
      </c>
      <c r="B40" s="58" t="s">
        <v>48</v>
      </c>
      <c r="C40" s="59">
        <v>29340.588</v>
      </c>
      <c r="D40" s="59" t="s">
        <v>72</v>
      </c>
      <c r="E40" s="35">
        <f t="shared" si="0"/>
        <v>259.00904374454564</v>
      </c>
      <c r="F40">
        <f t="shared" si="1"/>
        <v>259</v>
      </c>
      <c r="G40">
        <f t="shared" si="9"/>
        <v>5.0691036994976457E-3</v>
      </c>
      <c r="I40">
        <f>+G40</f>
        <v>5.0691036994976457E-3</v>
      </c>
      <c r="O40">
        <f t="shared" ca="1" si="4"/>
        <v>6.409606404384334E-2</v>
      </c>
      <c r="P40">
        <f t="shared" si="5"/>
        <v>-1.5388566022644828E-6</v>
      </c>
      <c r="Q40" s="1">
        <f t="shared" si="6"/>
        <v>14322.088</v>
      </c>
      <c r="R40">
        <f t="shared" si="10"/>
        <v>2.5711415931731431E-5</v>
      </c>
      <c r="W40">
        <v>38000</v>
      </c>
      <c r="X40">
        <f t="shared" si="8"/>
        <v>-3.3681649509759624E-2</v>
      </c>
    </row>
    <row r="41" spans="1:24" x14ac:dyDescent="0.2">
      <c r="A41" s="59" t="s">
        <v>78</v>
      </c>
      <c r="B41" s="58" t="s">
        <v>48</v>
      </c>
      <c r="C41" s="59">
        <v>29372.530999999999</v>
      </c>
      <c r="D41" s="59" t="s">
        <v>72</v>
      </c>
      <c r="E41" s="35">
        <f t="shared" si="0"/>
        <v>315.99827677961218</v>
      </c>
      <c r="F41">
        <f t="shared" si="1"/>
        <v>316</v>
      </c>
      <c r="G41">
        <f t="shared" si="9"/>
        <v>-9.6588120140950195E-4</v>
      </c>
      <c r="I41">
        <f>+G41</f>
        <v>-9.6588120140950195E-4</v>
      </c>
      <c r="O41">
        <f t="shared" ca="1" si="4"/>
        <v>6.3950501856664732E-2</v>
      </c>
      <c r="P41">
        <f t="shared" si="5"/>
        <v>-2.2977275549401509E-6</v>
      </c>
      <c r="Q41" s="1">
        <f t="shared" si="6"/>
        <v>14354.030999999999</v>
      </c>
      <c r="R41">
        <f t="shared" si="10"/>
        <v>9.2849311108562495E-7</v>
      </c>
      <c r="W41">
        <v>40000</v>
      </c>
      <c r="X41">
        <f t="shared" si="8"/>
        <v>-3.7320597809584008E-2</v>
      </c>
    </row>
    <row r="42" spans="1:24" x14ac:dyDescent="0.2">
      <c r="A42" t="s">
        <v>31</v>
      </c>
      <c r="B42" s="3" t="s">
        <v>32</v>
      </c>
      <c r="C42" s="27">
        <v>49570.453099999999</v>
      </c>
      <c r="D42" s="27"/>
      <c r="E42">
        <f t="shared" si="0"/>
        <v>36350.938306865894</v>
      </c>
      <c r="F42">
        <f t="shared" si="1"/>
        <v>36351</v>
      </c>
      <c r="G42">
        <f t="shared" si="9"/>
        <v>-3.4579580700665247E-2</v>
      </c>
      <c r="J42">
        <f t="shared" ref="J42:J76" si="11">+G42</f>
        <v>-3.4579580700665247E-2</v>
      </c>
      <c r="O42">
        <f t="shared" ca="1" si="4"/>
        <v>-2.8072891388618695E-2</v>
      </c>
      <c r="P42">
        <f t="shared" si="5"/>
        <v>-3.0821705141758957E-2</v>
      </c>
      <c r="Q42" s="1">
        <f t="shared" si="6"/>
        <v>34551.953099999999</v>
      </c>
      <c r="R42">
        <f t="shared" si="10"/>
        <v>1.4121628716225262E-5</v>
      </c>
      <c r="W42">
        <v>42000</v>
      </c>
      <c r="X42">
        <f t="shared" si="8"/>
        <v>-4.1146169099339464E-2</v>
      </c>
    </row>
    <row r="43" spans="1:24" x14ac:dyDescent="0.2">
      <c r="A43" t="s">
        <v>31</v>
      </c>
      <c r="B43" s="3"/>
      <c r="C43" s="27">
        <v>49641.358</v>
      </c>
      <c r="D43" s="27"/>
      <c r="E43">
        <f t="shared" si="0"/>
        <v>36477.439132380976</v>
      </c>
      <c r="F43">
        <f t="shared" si="1"/>
        <v>36477.5</v>
      </c>
      <c r="G43">
        <f t="shared" si="9"/>
        <v>-3.4116871749574784E-2</v>
      </c>
      <c r="J43">
        <f t="shared" si="11"/>
        <v>-3.4116871749574784E-2</v>
      </c>
      <c r="O43">
        <f t="shared" ca="1" si="4"/>
        <v>-2.839593729525193E-2</v>
      </c>
      <c r="P43">
        <f t="shared" si="5"/>
        <v>-3.1036607649192572E-2</v>
      </c>
      <c r="Q43" s="1">
        <f t="shared" si="6"/>
        <v>34622.858</v>
      </c>
      <c r="R43">
        <f t="shared" si="10"/>
        <v>9.4880269281034387E-6</v>
      </c>
      <c r="W43">
        <v>44000</v>
      </c>
      <c r="X43">
        <f t="shared" si="8"/>
        <v>-4.5158363379025984E-2</v>
      </c>
    </row>
    <row r="44" spans="1:24" x14ac:dyDescent="0.2">
      <c r="A44" t="s">
        <v>33</v>
      </c>
      <c r="B44" s="3" t="s">
        <v>34</v>
      </c>
      <c r="C44" s="27">
        <v>50686.427300000003</v>
      </c>
      <c r="D44" s="27"/>
      <c r="E44">
        <f t="shared" si="0"/>
        <v>38341.938330186298</v>
      </c>
      <c r="F44">
        <f t="shared" si="1"/>
        <v>38342</v>
      </c>
      <c r="G44">
        <f t="shared" si="9"/>
        <v>-3.456650939915562E-2</v>
      </c>
      <c r="J44">
        <f t="shared" si="11"/>
        <v>-3.456650939915562E-2</v>
      </c>
      <c r="O44">
        <f t="shared" ca="1" si="4"/>
        <v>-3.3157353049541677E-2</v>
      </c>
      <c r="P44">
        <f t="shared" si="5"/>
        <v>-3.4290681924814777E-2</v>
      </c>
      <c r="Q44" s="1">
        <f t="shared" si="6"/>
        <v>35667.927300000003</v>
      </c>
      <c r="R44">
        <f t="shared" si="10"/>
        <v>7.608079560124879E-8</v>
      </c>
      <c r="W44">
        <v>46000</v>
      </c>
      <c r="X44">
        <f t="shared" si="8"/>
        <v>-4.9357180648643577E-2</v>
      </c>
    </row>
    <row r="45" spans="1:24" x14ac:dyDescent="0.2">
      <c r="A45" t="s">
        <v>35</v>
      </c>
      <c r="B45" s="3" t="s">
        <v>34</v>
      </c>
      <c r="C45" s="27">
        <v>50700.4395</v>
      </c>
      <c r="D45" s="27"/>
      <c r="E45">
        <f t="shared" si="0"/>
        <v>38366.937376335183</v>
      </c>
      <c r="F45">
        <f t="shared" si="1"/>
        <v>38367</v>
      </c>
      <c r="G45">
        <f t="shared" si="9"/>
        <v>-3.5101151901471894E-2</v>
      </c>
      <c r="J45">
        <f t="shared" si="11"/>
        <v>-3.5101151901471894E-2</v>
      </c>
      <c r="O45">
        <f t="shared" ca="1" si="4"/>
        <v>-3.3221196114093687E-2</v>
      </c>
      <c r="P45">
        <f t="shared" si="5"/>
        <v>-3.4335415871437583E-2</v>
      </c>
      <c r="Q45" s="1">
        <f t="shared" si="6"/>
        <v>35681.9395</v>
      </c>
      <c r="R45">
        <f t="shared" si="10"/>
        <v>5.863516676927078E-7</v>
      </c>
      <c r="W45">
        <v>48000</v>
      </c>
      <c r="X45">
        <f t="shared" si="8"/>
        <v>-5.3742620908192242E-2</v>
      </c>
    </row>
    <row r="46" spans="1:24" x14ac:dyDescent="0.2">
      <c r="A46" t="s">
        <v>35</v>
      </c>
      <c r="B46" s="3"/>
      <c r="C46" s="27">
        <v>50703.518900000003</v>
      </c>
      <c r="D46" s="27"/>
      <c r="E46">
        <f t="shared" si="0"/>
        <v>38372.431307531631</v>
      </c>
      <c r="F46">
        <f t="shared" si="1"/>
        <v>38372.5</v>
      </c>
      <c r="G46">
        <f t="shared" si="9"/>
        <v>-3.8502773248183075E-2</v>
      </c>
      <c r="J46">
        <f t="shared" si="11"/>
        <v>-3.8502773248183075E-2</v>
      </c>
      <c r="O46">
        <f t="shared" ca="1" si="4"/>
        <v>-3.3235241588295134E-2</v>
      </c>
      <c r="P46">
        <f t="shared" si="5"/>
        <v>-3.4345261252945417E-2</v>
      </c>
      <c r="Q46" s="1">
        <f t="shared" si="6"/>
        <v>35685.018900000003</v>
      </c>
      <c r="R46">
        <f t="shared" si="10"/>
        <v>1.7284905990545019E-5</v>
      </c>
      <c r="W46">
        <v>50000</v>
      </c>
      <c r="X46">
        <f t="shared" si="8"/>
        <v>-5.8314684157671985E-2</v>
      </c>
    </row>
    <row r="47" spans="1:24" x14ac:dyDescent="0.2">
      <c r="A47" t="s">
        <v>35</v>
      </c>
      <c r="B47" s="3" t="s">
        <v>34</v>
      </c>
      <c r="C47" s="27">
        <v>50745.282500000001</v>
      </c>
      <c r="D47" s="27"/>
      <c r="E47">
        <f t="shared" si="0"/>
        <v>38446.941389013751</v>
      </c>
      <c r="F47">
        <f t="shared" si="1"/>
        <v>38447</v>
      </c>
      <c r="G47">
        <f t="shared" si="9"/>
        <v>-3.2852007898327429E-2</v>
      </c>
      <c r="J47">
        <f t="shared" si="11"/>
        <v>-3.2852007898327429E-2</v>
      </c>
      <c r="O47">
        <f t="shared" ca="1" si="4"/>
        <v>-3.342549392066016E-2</v>
      </c>
      <c r="P47">
        <f t="shared" si="5"/>
        <v>-3.4478760454769969E-2</v>
      </c>
      <c r="Q47" s="1">
        <f t="shared" si="6"/>
        <v>35726.782500000001</v>
      </c>
      <c r="R47">
        <f t="shared" si="10"/>
        <v>2.6463238798923393E-6</v>
      </c>
      <c r="W47">
        <v>52000</v>
      </c>
      <c r="X47">
        <f t="shared" si="8"/>
        <v>-6.3073370397082801E-2</v>
      </c>
    </row>
    <row r="48" spans="1:24" x14ac:dyDescent="0.2">
      <c r="A48" t="s">
        <v>35</v>
      </c>
      <c r="B48" s="3" t="s">
        <v>34</v>
      </c>
      <c r="C48" s="27">
        <v>50750.325799999999</v>
      </c>
      <c r="D48" s="27"/>
      <c r="E48">
        <f t="shared" si="0"/>
        <v>38455.939097399489</v>
      </c>
      <c r="F48">
        <f t="shared" si="1"/>
        <v>38456</v>
      </c>
      <c r="G48">
        <f t="shared" si="9"/>
        <v>-3.4136479203880299E-2</v>
      </c>
      <c r="J48">
        <f t="shared" si="11"/>
        <v>-3.4136479203880299E-2</v>
      </c>
      <c r="O48">
        <f t="shared" ca="1" si="4"/>
        <v>-3.3448477423898892E-2</v>
      </c>
      <c r="P48">
        <f t="shared" si="5"/>
        <v>-3.4494905406021736E-2</v>
      </c>
      <c r="Q48" s="1">
        <f t="shared" si="6"/>
        <v>35731.825799999999</v>
      </c>
      <c r="R48">
        <f t="shared" si="10"/>
        <v>1.2846934238153462E-7</v>
      </c>
      <c r="W48">
        <v>54000</v>
      </c>
      <c r="X48">
        <f t="shared" si="8"/>
        <v>-6.8018679626424688E-2</v>
      </c>
    </row>
    <row r="49" spans="1:24" x14ac:dyDescent="0.2">
      <c r="A49" t="s">
        <v>35</v>
      </c>
      <c r="B49" s="3" t="s">
        <v>34</v>
      </c>
      <c r="C49" s="27">
        <v>50751.447500000002</v>
      </c>
      <c r="D49" s="27"/>
      <c r="E49">
        <f t="shared" si="0"/>
        <v>38457.940312773615</v>
      </c>
      <c r="F49">
        <f t="shared" si="1"/>
        <v>38458</v>
      </c>
      <c r="G49">
        <f t="shared" si="9"/>
        <v>-3.3455250595579855E-2</v>
      </c>
      <c r="J49">
        <f t="shared" si="11"/>
        <v>-3.3455250595579855E-2</v>
      </c>
      <c r="O49">
        <f t="shared" ca="1" si="4"/>
        <v>-3.3453584869063052E-2</v>
      </c>
      <c r="P49">
        <f t="shared" si="5"/>
        <v>-3.4498493686179792E-2</v>
      </c>
      <c r="Q49" s="1">
        <f t="shared" si="6"/>
        <v>35732.947500000002</v>
      </c>
      <c r="R49">
        <f t="shared" si="10"/>
        <v>1.0883561460845074E-6</v>
      </c>
      <c r="W49">
        <v>56000</v>
      </c>
      <c r="X49">
        <f t="shared" si="8"/>
        <v>-7.3150611845697627E-2</v>
      </c>
    </row>
    <row r="50" spans="1:24" x14ac:dyDescent="0.2">
      <c r="A50" t="s">
        <v>35</v>
      </c>
      <c r="B50" s="3"/>
      <c r="C50" s="27">
        <v>50753.415200000003</v>
      </c>
      <c r="D50" s="27"/>
      <c r="E50">
        <f t="shared" si="0"/>
        <v>38461.450869510401</v>
      </c>
      <c r="F50">
        <f t="shared" si="1"/>
        <v>38461.5</v>
      </c>
      <c r="G50">
        <f t="shared" si="9"/>
        <v>-2.7538100548554212E-2</v>
      </c>
      <c r="J50">
        <f t="shared" si="11"/>
        <v>-2.7538100548554212E-2</v>
      </c>
      <c r="O50">
        <f t="shared" ca="1" si="4"/>
        <v>-3.3462522898100339E-2</v>
      </c>
      <c r="P50">
        <f t="shared" si="5"/>
        <v>-3.4504773625517959E-2</v>
      </c>
      <c r="Q50" s="1">
        <f t="shared" si="6"/>
        <v>35734.915200000003</v>
      </c>
      <c r="R50">
        <f t="shared" si="10"/>
        <v>4.8534533761291527E-5</v>
      </c>
      <c r="W50">
        <v>58000</v>
      </c>
      <c r="X50">
        <f t="shared" si="8"/>
        <v>-7.8469167054901659E-2</v>
      </c>
    </row>
    <row r="51" spans="1:24" x14ac:dyDescent="0.2">
      <c r="A51" t="s">
        <v>35</v>
      </c>
      <c r="B51" s="3" t="s">
        <v>34</v>
      </c>
      <c r="C51" s="27">
        <v>50754.249000000003</v>
      </c>
      <c r="D51" s="27"/>
      <c r="E51">
        <f t="shared" si="0"/>
        <v>38462.938444957435</v>
      </c>
      <c r="F51">
        <f t="shared" si="1"/>
        <v>38463</v>
      </c>
      <c r="G51">
        <f t="shared" si="9"/>
        <v>-3.4502179092669394E-2</v>
      </c>
      <c r="J51">
        <f t="shared" si="11"/>
        <v>-3.4502179092669394E-2</v>
      </c>
      <c r="O51">
        <f t="shared" ca="1" si="4"/>
        <v>-3.3466353481973452E-2</v>
      </c>
      <c r="P51">
        <f t="shared" si="5"/>
        <v>-3.4507465203050522E-2</v>
      </c>
      <c r="Q51" s="1">
        <f t="shared" si="6"/>
        <v>35735.749000000003</v>
      </c>
      <c r="R51">
        <f t="shared" si="10"/>
        <v>2.7942962961469511E-11</v>
      </c>
      <c r="W51">
        <v>60000</v>
      </c>
      <c r="X51">
        <f t="shared" si="8"/>
        <v>-8.3974345254036742E-2</v>
      </c>
    </row>
    <row r="52" spans="1:24" x14ac:dyDescent="0.2">
      <c r="A52" t="s">
        <v>35</v>
      </c>
      <c r="B52" s="3" t="s">
        <v>34</v>
      </c>
      <c r="C52" s="27">
        <v>50755.3704</v>
      </c>
      <c r="D52" s="27"/>
      <c r="E52">
        <f t="shared" si="0"/>
        <v>38464.939125104109</v>
      </c>
      <c r="F52">
        <f t="shared" si="1"/>
        <v>38465</v>
      </c>
      <c r="G52">
        <f t="shared" si="9"/>
        <v>-3.4120950498618186E-2</v>
      </c>
      <c r="J52">
        <f t="shared" si="11"/>
        <v>-3.4120950498618186E-2</v>
      </c>
      <c r="O52">
        <f t="shared" ca="1" si="4"/>
        <v>-3.3471460927137611E-2</v>
      </c>
      <c r="P52">
        <f t="shared" si="5"/>
        <v>-3.4511054136389038E-2</v>
      </c>
      <c r="Q52" s="1">
        <f t="shared" si="6"/>
        <v>35736.8704</v>
      </c>
      <c r="R52">
        <f t="shared" si="10"/>
        <v>1.521808482020527E-7</v>
      </c>
      <c r="W52">
        <v>62000</v>
      </c>
      <c r="X52">
        <f t="shared" si="8"/>
        <v>-8.9666146443102918E-2</v>
      </c>
    </row>
    <row r="53" spans="1:24" x14ac:dyDescent="0.2">
      <c r="A53" t="s">
        <v>35</v>
      </c>
      <c r="B53" s="3"/>
      <c r="C53" s="27">
        <v>50944.541100000002</v>
      </c>
      <c r="D53" s="27"/>
      <c r="E53">
        <f t="shared" ref="E53:E84" si="12">+(C53-C$7)/C$8</f>
        <v>38802.436952662792</v>
      </c>
      <c r="F53">
        <f t="shared" ref="F53:F84" si="13">ROUND(2*E53,0)/2</f>
        <v>38802.5</v>
      </c>
      <c r="G53">
        <f t="shared" si="9"/>
        <v>-3.533862424956169E-2</v>
      </c>
      <c r="J53">
        <f t="shared" si="11"/>
        <v>-3.533862424956169E-2</v>
      </c>
      <c r="O53">
        <f t="shared" ref="O53:O84" ca="1" si="14">+C$11+C$12*$F53</f>
        <v>-3.4333342298589906E-2</v>
      </c>
      <c r="P53">
        <f t="shared" ref="P53:P84" si="15">+D$11+D$12*F53+D$13*F53^2</f>
        <v>-3.51193595741979E-2</v>
      </c>
      <c r="Q53" s="1">
        <f t="shared" ref="Q53:Q84" si="16">+C53-15018.5</f>
        <v>35926.041100000002</v>
      </c>
      <c r="R53">
        <f t="shared" si="10"/>
        <v>4.8076997862387984E-8</v>
      </c>
      <c r="W53">
        <v>64000</v>
      </c>
      <c r="X53">
        <f t="shared" si="8"/>
        <v>-9.5544570622100158E-2</v>
      </c>
    </row>
    <row r="54" spans="1:24" x14ac:dyDescent="0.2">
      <c r="A54" t="s">
        <v>35</v>
      </c>
      <c r="B54" s="3"/>
      <c r="C54" s="27">
        <v>50948.467100000002</v>
      </c>
      <c r="D54" s="27"/>
      <c r="E54">
        <f t="shared" si="12"/>
        <v>38809.441295676777</v>
      </c>
      <c r="F54">
        <f t="shared" si="13"/>
        <v>38809.5</v>
      </c>
      <c r="G54">
        <f t="shared" si="9"/>
        <v>-3.2904324143601116E-2</v>
      </c>
      <c r="J54">
        <f t="shared" si="11"/>
        <v>-3.2904324143601116E-2</v>
      </c>
      <c r="O54">
        <f t="shared" ca="1" si="14"/>
        <v>-3.4351218356664465E-2</v>
      </c>
      <c r="P54">
        <f t="shared" si="15"/>
        <v>-3.5132032534742209E-2</v>
      </c>
      <c r="Q54" s="1">
        <f t="shared" si="16"/>
        <v>35929.967100000002</v>
      </c>
      <c r="R54">
        <f t="shared" si="10"/>
        <v>4.96268467596044E-6</v>
      </c>
      <c r="W54">
        <v>66000</v>
      </c>
      <c r="X54">
        <f t="shared" si="8"/>
        <v>-0.10160961779102846</v>
      </c>
    </row>
    <row r="55" spans="1:24" x14ac:dyDescent="0.2">
      <c r="A55" s="35" t="s">
        <v>35</v>
      </c>
      <c r="B55" s="36"/>
      <c r="C55" s="37">
        <v>51032.539400000001</v>
      </c>
      <c r="D55" s="37"/>
      <c r="E55" s="35">
        <f t="shared" si="12"/>
        <v>38959.433966887816</v>
      </c>
      <c r="F55">
        <f t="shared" si="13"/>
        <v>38959.5</v>
      </c>
      <c r="G55">
        <f t="shared" si="9"/>
        <v>-3.7012179149314761E-2</v>
      </c>
      <c r="J55">
        <f t="shared" si="11"/>
        <v>-3.7012179149314761E-2</v>
      </c>
      <c r="O55">
        <f t="shared" ca="1" si="14"/>
        <v>-3.4734276743976597E-2</v>
      </c>
      <c r="P55">
        <f t="shared" si="15"/>
        <v>-3.5404145346403897E-2</v>
      </c>
      <c r="Q55" s="1">
        <f t="shared" si="16"/>
        <v>36014.039400000001</v>
      </c>
      <c r="R55">
        <f t="shared" si="10"/>
        <v>2.5857727113039773E-6</v>
      </c>
      <c r="W55">
        <v>68000</v>
      </c>
      <c r="X55">
        <f t="shared" si="8"/>
        <v>-0.10786128794988785</v>
      </c>
    </row>
    <row r="56" spans="1:24" x14ac:dyDescent="0.2">
      <c r="A56" s="35" t="s">
        <v>35</v>
      </c>
      <c r="B56" s="36" t="s">
        <v>34</v>
      </c>
      <c r="C56" s="37">
        <v>51033.38</v>
      </c>
      <c r="D56" s="37"/>
      <c r="E56" s="35">
        <f t="shared" si="12"/>
        <v>38960.933674156666</v>
      </c>
      <c r="F56">
        <f t="shared" si="13"/>
        <v>38961</v>
      </c>
      <c r="G56">
        <f t="shared" si="9"/>
        <v>-3.7176257705141325E-2</v>
      </c>
      <c r="J56">
        <f t="shared" si="11"/>
        <v>-3.7176257705141325E-2</v>
      </c>
      <c r="O56">
        <f t="shared" ca="1" si="14"/>
        <v>-3.4738107327849724E-2</v>
      </c>
      <c r="P56">
        <f t="shared" si="15"/>
        <v>-3.5406871775779822E-2</v>
      </c>
      <c r="Q56" s="1">
        <f t="shared" si="16"/>
        <v>36014.879999999997</v>
      </c>
      <c r="R56">
        <f t="shared" si="10"/>
        <v>3.1307265670224687E-6</v>
      </c>
      <c r="W56">
        <v>70000</v>
      </c>
      <c r="X56">
        <f t="shared" si="8"/>
        <v>-0.11429958109867831</v>
      </c>
    </row>
    <row r="57" spans="1:24" x14ac:dyDescent="0.2">
      <c r="A57" s="35" t="s">
        <v>35</v>
      </c>
      <c r="B57" s="36" t="s">
        <v>34</v>
      </c>
      <c r="C57" s="37">
        <v>51034.502699999997</v>
      </c>
      <c r="D57" s="37"/>
      <c r="E57" s="35">
        <f t="shared" si="12"/>
        <v>38962.936673622229</v>
      </c>
      <c r="F57">
        <f t="shared" si="13"/>
        <v>38963</v>
      </c>
      <c r="G57">
        <f t="shared" si="9"/>
        <v>-3.5495029100275133E-2</v>
      </c>
      <c r="J57">
        <f t="shared" si="11"/>
        <v>-3.5495029100275133E-2</v>
      </c>
      <c r="O57">
        <f t="shared" ca="1" si="14"/>
        <v>-3.4743214773013884E-2</v>
      </c>
      <c r="P57">
        <f t="shared" si="15"/>
        <v>-3.5410507178242838E-2</v>
      </c>
      <c r="Q57" s="1">
        <f t="shared" si="16"/>
        <v>36016.002699999997</v>
      </c>
      <c r="R57">
        <f t="shared" si="10"/>
        <v>7.143955304033331E-9</v>
      </c>
      <c r="W57">
        <v>72000</v>
      </c>
      <c r="X57">
        <f t="shared" si="8"/>
        <v>-0.12092449723739983</v>
      </c>
    </row>
    <row r="58" spans="1:24" x14ac:dyDescent="0.2">
      <c r="A58" s="35" t="s">
        <v>35</v>
      </c>
      <c r="B58" s="36"/>
      <c r="C58" s="37">
        <v>51036.468800000002</v>
      </c>
      <c r="D58" s="37"/>
      <c r="E58" s="35">
        <f t="shared" si="12"/>
        <v>38966.444375812709</v>
      </c>
      <c r="F58">
        <f t="shared" si="13"/>
        <v>38966.5</v>
      </c>
      <c r="G58">
        <f t="shared" si="9"/>
        <v>-3.1177879049209878E-2</v>
      </c>
      <c r="J58">
        <f t="shared" si="11"/>
        <v>-3.1177879049209878E-2</v>
      </c>
      <c r="O58">
        <f t="shared" ca="1" si="14"/>
        <v>-3.4752152802051156E-2</v>
      </c>
      <c r="P58">
        <f t="shared" si="15"/>
        <v>-3.5416869581614684E-2</v>
      </c>
      <c r="Q58" s="1">
        <f t="shared" si="16"/>
        <v>36017.968800000002</v>
      </c>
      <c r="R58">
        <f t="shared" si="10"/>
        <v>1.7969040733817578E-5</v>
      </c>
      <c r="W58">
        <v>74000</v>
      </c>
      <c r="X58">
        <f t="shared" si="8"/>
        <v>-0.12773603636605244</v>
      </c>
    </row>
    <row r="59" spans="1:24" x14ac:dyDescent="0.2">
      <c r="A59" s="38" t="s">
        <v>35</v>
      </c>
      <c r="B59" s="39" t="s">
        <v>48</v>
      </c>
      <c r="C59" s="38">
        <v>51040.390899999999</v>
      </c>
      <c r="D59" s="38">
        <v>1.2999999999999999E-3</v>
      </c>
      <c r="E59" s="35">
        <f t="shared" si="12"/>
        <v>38973.441760870053</v>
      </c>
      <c r="F59">
        <f t="shared" si="13"/>
        <v>38973.5</v>
      </c>
      <c r="G59">
        <f t="shared" si="9"/>
        <v>-3.2643578946590424E-2</v>
      </c>
      <c r="J59">
        <f t="shared" si="11"/>
        <v>-3.2643578946590424E-2</v>
      </c>
      <c r="O59">
        <f t="shared" ca="1" si="14"/>
        <v>-3.4770028860125729E-2</v>
      </c>
      <c r="P59">
        <f t="shared" si="15"/>
        <v>-3.5429596102957095E-2</v>
      </c>
      <c r="Q59" s="1">
        <f t="shared" si="16"/>
        <v>36021.890899999999</v>
      </c>
      <c r="R59">
        <f t="shared" si="10"/>
        <v>7.7618915955694343E-6</v>
      </c>
      <c r="W59">
        <v>76000</v>
      </c>
      <c r="X59">
        <f t="shared" si="8"/>
        <v>-0.13473419848463608</v>
      </c>
    </row>
    <row r="60" spans="1:24" x14ac:dyDescent="0.2">
      <c r="A60" s="35" t="s">
        <v>36</v>
      </c>
      <c r="B60" s="36" t="s">
        <v>34</v>
      </c>
      <c r="C60" s="37">
        <v>51166.222600000001</v>
      </c>
      <c r="D60" s="37">
        <v>2.0000000000000001E-4</v>
      </c>
      <c r="E60" s="35">
        <f t="shared" si="12"/>
        <v>39197.93702037914</v>
      </c>
      <c r="F60">
        <f t="shared" si="13"/>
        <v>39198</v>
      </c>
      <c r="G60">
        <f t="shared" si="9"/>
        <v>-3.5300668598210905E-2</v>
      </c>
      <c r="J60">
        <f t="shared" si="11"/>
        <v>-3.5300668598210905E-2</v>
      </c>
      <c r="O60">
        <f t="shared" ca="1" si="14"/>
        <v>-3.5343339579802874E-2</v>
      </c>
      <c r="P60">
        <f t="shared" si="15"/>
        <v>-3.5838966213575206E-2</v>
      </c>
      <c r="Q60" s="1">
        <f t="shared" si="16"/>
        <v>36147.722600000001</v>
      </c>
      <c r="R60">
        <f t="shared" si="10"/>
        <v>2.8976432270689323E-7</v>
      </c>
      <c r="W60">
        <v>78000</v>
      </c>
      <c r="X60">
        <f t="shared" si="8"/>
        <v>-0.14191898359315086</v>
      </c>
    </row>
    <row r="61" spans="1:24" x14ac:dyDescent="0.2">
      <c r="A61" s="35" t="s">
        <v>37</v>
      </c>
      <c r="B61" s="36" t="s">
        <v>34</v>
      </c>
      <c r="C61" s="37">
        <v>51325.406999999999</v>
      </c>
      <c r="D61" s="37">
        <v>4.0000000000000002E-4</v>
      </c>
      <c r="E61" s="35">
        <f t="shared" si="12"/>
        <v>39481.936546633638</v>
      </c>
      <c r="F61">
        <f t="shared" si="13"/>
        <v>39482</v>
      </c>
      <c r="G61">
        <f t="shared" si="9"/>
        <v>-3.5566207399824634E-2</v>
      </c>
      <c r="J61">
        <f t="shared" si="11"/>
        <v>-3.5566207399824634E-2</v>
      </c>
      <c r="O61">
        <f t="shared" ca="1" si="14"/>
        <v>-3.6068596793113847E-2</v>
      </c>
      <c r="P61">
        <f t="shared" si="15"/>
        <v>-3.63602019511272E-2</v>
      </c>
      <c r="Q61" s="1">
        <f t="shared" si="16"/>
        <v>36306.906999999999</v>
      </c>
      <c r="R61">
        <f t="shared" si="10"/>
        <v>6.3042734749816212E-7</v>
      </c>
      <c r="W61">
        <v>80000</v>
      </c>
      <c r="X61">
        <f t="shared" si="8"/>
        <v>-0.14929039169159666</v>
      </c>
    </row>
    <row r="62" spans="1:24" x14ac:dyDescent="0.2">
      <c r="A62" s="35" t="s">
        <v>37</v>
      </c>
      <c r="B62" s="36" t="s">
        <v>34</v>
      </c>
      <c r="C62" s="37">
        <v>51391.543899999997</v>
      </c>
      <c r="D62" s="37">
        <v>6.9999999999999999E-4</v>
      </c>
      <c r="E62" s="35">
        <f t="shared" si="12"/>
        <v>39599.930824137846</v>
      </c>
      <c r="F62">
        <f t="shared" si="13"/>
        <v>39600</v>
      </c>
      <c r="G62">
        <f t="shared" si="9"/>
        <v>-3.8773719999880996E-2</v>
      </c>
      <c r="J62">
        <f t="shared" si="11"/>
        <v>-3.8773719999880996E-2</v>
      </c>
      <c r="O62">
        <f t="shared" ca="1" si="14"/>
        <v>-3.6369936057799382E-2</v>
      </c>
      <c r="P62">
        <f t="shared" si="15"/>
        <v>-3.6577878310424645E-2</v>
      </c>
      <c r="Q62" s="1">
        <f t="shared" si="16"/>
        <v>36373.043899999997</v>
      </c>
      <c r="R62">
        <f t="shared" si="10"/>
        <v>4.8217207251545179E-6</v>
      </c>
      <c r="W62">
        <v>82000</v>
      </c>
      <c r="X62">
        <f t="shared" si="8"/>
        <v>-0.15684842277997352</v>
      </c>
    </row>
    <row r="63" spans="1:24" x14ac:dyDescent="0.2">
      <c r="A63" s="35" t="s">
        <v>37</v>
      </c>
      <c r="B63" s="36"/>
      <c r="C63" s="37">
        <v>51393.503299999997</v>
      </c>
      <c r="D63" s="37">
        <v>1.5E-3</v>
      </c>
      <c r="E63" s="35">
        <f t="shared" si="12"/>
        <v>39603.426572915632</v>
      </c>
      <c r="F63">
        <f t="shared" si="13"/>
        <v>39603.5</v>
      </c>
      <c r="G63">
        <f t="shared" si="9"/>
        <v>-4.1156569946906529E-2</v>
      </c>
      <c r="J63">
        <f t="shared" si="11"/>
        <v>-4.1156569946906529E-2</v>
      </c>
      <c r="O63">
        <f t="shared" ca="1" si="14"/>
        <v>-3.6378874086836668E-2</v>
      </c>
      <c r="P63">
        <f t="shared" si="15"/>
        <v>-3.6584344732785504E-2</v>
      </c>
      <c r="Q63" s="1">
        <f t="shared" si="16"/>
        <v>36375.003299999997</v>
      </c>
      <c r="R63">
        <f t="shared" si="10"/>
        <v>2.0905243408644058E-5</v>
      </c>
      <c r="W63">
        <v>84000</v>
      </c>
      <c r="X63">
        <f t="shared" si="8"/>
        <v>-0.16459307685828148</v>
      </c>
    </row>
    <row r="64" spans="1:24" x14ac:dyDescent="0.2">
      <c r="A64" s="35" t="s">
        <v>37</v>
      </c>
      <c r="B64" s="36"/>
      <c r="C64" s="37">
        <v>51416.482100000001</v>
      </c>
      <c r="D64" s="37">
        <v>1.5E-3</v>
      </c>
      <c r="E64" s="35">
        <f t="shared" si="12"/>
        <v>39644.422853417353</v>
      </c>
      <c r="F64">
        <f t="shared" si="13"/>
        <v>39644.5</v>
      </c>
      <c r="G64">
        <f t="shared" si="9"/>
        <v>-4.3241383646090981E-2</v>
      </c>
      <c r="J64">
        <f t="shared" si="11"/>
        <v>-4.3241383646090981E-2</v>
      </c>
      <c r="O64">
        <f t="shared" ca="1" si="14"/>
        <v>-3.6483576712701984E-2</v>
      </c>
      <c r="P64">
        <f t="shared" si="15"/>
        <v>-3.6660136813575502E-2</v>
      </c>
      <c r="Q64" s="1">
        <f t="shared" si="16"/>
        <v>36397.982100000001</v>
      </c>
      <c r="R64">
        <f t="shared" si="10"/>
        <v>4.3312809870495029E-5</v>
      </c>
      <c r="W64">
        <v>86000</v>
      </c>
      <c r="X64">
        <f t="shared" si="8"/>
        <v>-0.17252435392652052</v>
      </c>
    </row>
    <row r="65" spans="1:24" x14ac:dyDescent="0.2">
      <c r="A65" s="35" t="s">
        <v>37</v>
      </c>
      <c r="B65" s="36"/>
      <c r="C65" s="37">
        <v>51443.393100000001</v>
      </c>
      <c r="D65" s="37">
        <v>1E-3</v>
      </c>
      <c r="E65" s="35">
        <f t="shared" si="12"/>
        <v>39692.434538300011</v>
      </c>
      <c r="F65">
        <f t="shared" si="13"/>
        <v>39692.5</v>
      </c>
      <c r="G65">
        <f t="shared" si="9"/>
        <v>-3.6691897243144922E-2</v>
      </c>
      <c r="J65">
        <f t="shared" si="11"/>
        <v>-3.6691897243144922E-2</v>
      </c>
      <c r="O65">
        <f t="shared" ca="1" si="14"/>
        <v>-3.660615539664186E-2</v>
      </c>
      <c r="P65">
        <f t="shared" si="15"/>
        <v>-3.6748968662396513E-2</v>
      </c>
      <c r="Q65" s="1">
        <f t="shared" si="16"/>
        <v>36424.893100000001</v>
      </c>
      <c r="R65">
        <f t="shared" si="10"/>
        <v>3.2571468953908255E-9</v>
      </c>
      <c r="W65">
        <v>88000</v>
      </c>
      <c r="X65">
        <f t="shared" si="8"/>
        <v>-0.18064225398469061</v>
      </c>
    </row>
    <row r="66" spans="1:24" x14ac:dyDescent="0.2">
      <c r="A66" s="35" t="s">
        <v>37</v>
      </c>
      <c r="B66" s="36" t="s">
        <v>34</v>
      </c>
      <c r="C66" s="37">
        <v>51459.367899999997</v>
      </c>
      <c r="D66" s="37">
        <v>5.0000000000000001E-4</v>
      </c>
      <c r="E66" s="35">
        <f t="shared" si="12"/>
        <v>39720.93504231931</v>
      </c>
      <c r="F66">
        <f t="shared" si="13"/>
        <v>39721</v>
      </c>
      <c r="G66">
        <f t="shared" si="9"/>
        <v>-3.6409389700565953E-2</v>
      </c>
      <c r="J66">
        <f t="shared" si="11"/>
        <v>-3.6409389700565953E-2</v>
      </c>
      <c r="O66">
        <f t="shared" ca="1" si="14"/>
        <v>-3.667893649023117E-2</v>
      </c>
      <c r="P66">
        <f t="shared" si="15"/>
        <v>-3.6801763433230723E-2</v>
      </c>
      <c r="Q66" s="1">
        <f t="shared" si="16"/>
        <v>36440.867899999997</v>
      </c>
      <c r="R66">
        <f t="shared" si="10"/>
        <v>1.5395714608528482E-7</v>
      </c>
      <c r="W66">
        <v>90000</v>
      </c>
      <c r="X66">
        <f t="shared" si="8"/>
        <v>-0.18894677703279178</v>
      </c>
    </row>
    <row r="67" spans="1:24" x14ac:dyDescent="0.2">
      <c r="A67" s="35" t="s">
        <v>37</v>
      </c>
      <c r="B67" s="36" t="s">
        <v>34</v>
      </c>
      <c r="C67" s="37">
        <v>51468.337200000002</v>
      </c>
      <c r="D67" s="37">
        <v>2.9999999999999997E-4</v>
      </c>
      <c r="E67" s="35">
        <f t="shared" si="12"/>
        <v>39736.93709371904</v>
      </c>
      <c r="F67">
        <f t="shared" si="13"/>
        <v>39737</v>
      </c>
      <c r="G67">
        <f t="shared" si="9"/>
        <v>-3.5259560892882291E-2</v>
      </c>
      <c r="J67">
        <f t="shared" si="11"/>
        <v>-3.5259560892882291E-2</v>
      </c>
      <c r="O67">
        <f t="shared" ca="1" si="14"/>
        <v>-3.6719796051544462E-2</v>
      </c>
      <c r="P67">
        <f t="shared" si="15"/>
        <v>-3.683141921226795E-2</v>
      </c>
      <c r="Q67" s="1">
        <f t="shared" si="16"/>
        <v>36449.837200000002</v>
      </c>
      <c r="R67">
        <f t="shared" si="10"/>
        <v>2.4707385762219087E-6</v>
      </c>
      <c r="W67">
        <v>92000</v>
      </c>
      <c r="X67">
        <f t="shared" si="8"/>
        <v>-0.19743792307082403</v>
      </c>
    </row>
    <row r="68" spans="1:24" x14ac:dyDescent="0.2">
      <c r="A68" s="37" t="s">
        <v>38</v>
      </c>
      <c r="B68" s="36" t="s">
        <v>34</v>
      </c>
      <c r="C68" s="37">
        <v>51705.429199999999</v>
      </c>
      <c r="D68" s="37">
        <v>2.0000000000000001E-4</v>
      </c>
      <c r="E68" s="35">
        <f t="shared" si="12"/>
        <v>40159.930902652144</v>
      </c>
      <c r="F68">
        <f t="shared" si="13"/>
        <v>40160</v>
      </c>
      <c r="G68">
        <f t="shared" si="9"/>
        <v>-3.872971200325992E-2</v>
      </c>
      <c r="J68">
        <f t="shared" si="11"/>
        <v>-3.872971200325992E-2</v>
      </c>
      <c r="O68">
        <f t="shared" ca="1" si="14"/>
        <v>-3.7800020703764661E-2</v>
      </c>
      <c r="P68">
        <f t="shared" si="15"/>
        <v>-3.7619775786734984E-2</v>
      </c>
      <c r="Q68" s="1">
        <f t="shared" si="16"/>
        <v>36686.929199999999</v>
      </c>
      <c r="R68">
        <f t="shared" si="10"/>
        <v>1.231958404753689E-6</v>
      </c>
      <c r="W68">
        <v>94000</v>
      </c>
      <c r="X68">
        <f t="shared" si="8"/>
        <v>-0.20611569209878733</v>
      </c>
    </row>
    <row r="69" spans="1:24" x14ac:dyDescent="0.2">
      <c r="A69" s="37" t="s">
        <v>38</v>
      </c>
      <c r="B69" s="40"/>
      <c r="C69" s="37">
        <v>51773.529000000002</v>
      </c>
      <c r="D69" s="37">
        <v>8.9999999999999998E-4</v>
      </c>
      <c r="E69" s="35">
        <f t="shared" si="12"/>
        <v>40281.427173254204</v>
      </c>
      <c r="F69">
        <f t="shared" si="13"/>
        <v>40281.5</v>
      </c>
      <c r="G69">
        <f t="shared" si="9"/>
        <v>-4.082007455144776E-2</v>
      </c>
      <c r="J69">
        <f t="shared" si="11"/>
        <v>-4.082007455144776E-2</v>
      </c>
      <c r="O69">
        <f t="shared" ca="1" si="14"/>
        <v>-3.8110297997487483E-2</v>
      </c>
      <c r="P69">
        <f t="shared" si="15"/>
        <v>-3.7847761928903677E-2</v>
      </c>
      <c r="Q69" s="1">
        <f t="shared" si="16"/>
        <v>36755.029000000002</v>
      </c>
      <c r="R69">
        <f t="shared" si="10"/>
        <v>8.834642326134888E-6</v>
      </c>
      <c r="W69">
        <v>96000</v>
      </c>
      <c r="X69">
        <f t="shared" si="8"/>
        <v>-0.21498008411668171</v>
      </c>
    </row>
    <row r="70" spans="1:24" x14ac:dyDescent="0.2">
      <c r="A70" s="37" t="s">
        <v>38</v>
      </c>
      <c r="B70" s="36" t="s">
        <v>34</v>
      </c>
      <c r="C70" s="37">
        <v>51797.352099999996</v>
      </c>
      <c r="D70" s="37">
        <v>2.9999999999999997E-4</v>
      </c>
      <c r="E70" s="35">
        <f t="shared" si="12"/>
        <v>40323.929762163119</v>
      </c>
      <c r="F70">
        <f t="shared" si="13"/>
        <v>40324</v>
      </c>
      <c r="G70">
        <f t="shared" ref="G70:G91" si="17">C70-($C$7+$C$8*$F70)</f>
        <v>-3.9368966805341188E-2</v>
      </c>
      <c r="J70">
        <f t="shared" si="11"/>
        <v>-3.9368966805341188E-2</v>
      </c>
      <c r="O70">
        <f t="shared" ca="1" si="14"/>
        <v>-3.8218831207225912E-2</v>
      </c>
      <c r="P70">
        <f t="shared" si="15"/>
        <v>-3.7927672763213856E-2</v>
      </c>
      <c r="Q70" s="1">
        <f t="shared" si="16"/>
        <v>36778.852099999996</v>
      </c>
      <c r="R70">
        <f t="shared" ref="R70:R101" si="18">+(P70-G70)^2</f>
        <v>2.0773285158717436E-6</v>
      </c>
      <c r="W70">
        <v>102000</v>
      </c>
      <c r="X70">
        <f t="shared" si="8"/>
        <v>-0.24269299810995129</v>
      </c>
    </row>
    <row r="71" spans="1:24" x14ac:dyDescent="0.2">
      <c r="A71" s="37" t="s">
        <v>38</v>
      </c>
      <c r="B71" s="36" t="s">
        <v>34</v>
      </c>
      <c r="C71" s="37">
        <v>51798.474699999999</v>
      </c>
      <c r="D71" s="37">
        <v>2.9999999999999997E-4</v>
      </c>
      <c r="E71" s="35">
        <f t="shared" si="12"/>
        <v>40325.932583219539</v>
      </c>
      <c r="F71">
        <f t="shared" si="13"/>
        <v>40326</v>
      </c>
      <c r="G71">
        <f t="shared" si="17"/>
        <v>-3.7787738205224741E-2</v>
      </c>
      <c r="J71">
        <f t="shared" si="11"/>
        <v>-3.7787738205224741E-2</v>
      </c>
      <c r="O71">
        <f t="shared" ca="1" si="14"/>
        <v>-3.8223938652390071E-2</v>
      </c>
      <c r="P71">
        <f t="shared" si="15"/>
        <v>-3.7931435349244508E-2</v>
      </c>
      <c r="Q71" s="1">
        <f t="shared" si="16"/>
        <v>36779.974699999999</v>
      </c>
      <c r="R71">
        <f t="shared" si="18"/>
        <v>2.064886919943752E-8</v>
      </c>
      <c r="W71">
        <v>98000</v>
      </c>
      <c r="X71">
        <f t="shared" si="8"/>
        <v>-0.22403109912450719</v>
      </c>
    </row>
    <row r="72" spans="1:24" x14ac:dyDescent="0.2">
      <c r="A72" s="37" t="s">
        <v>38</v>
      </c>
      <c r="B72" s="36" t="s">
        <v>34</v>
      </c>
      <c r="C72" s="37">
        <v>51816.409500000002</v>
      </c>
      <c r="D72" s="37">
        <v>2.0000000000000001E-4</v>
      </c>
      <c r="E72" s="35">
        <f t="shared" si="12"/>
        <v>40357.929906471509</v>
      </c>
      <c r="F72">
        <f t="shared" si="13"/>
        <v>40358</v>
      </c>
      <c r="G72">
        <f t="shared" si="17"/>
        <v>-3.928808059572475E-2</v>
      </c>
      <c r="J72">
        <f t="shared" si="11"/>
        <v>-3.928808059572475E-2</v>
      </c>
      <c r="O72">
        <f t="shared" ca="1" si="14"/>
        <v>-3.8305657775016669E-2</v>
      </c>
      <c r="P72">
        <f t="shared" si="15"/>
        <v>-3.7991662106461592E-2</v>
      </c>
      <c r="Q72" s="1">
        <f t="shared" si="16"/>
        <v>36797.909500000002</v>
      </c>
      <c r="R72">
        <f t="shared" si="18"/>
        <v>1.6807008993033698E-6</v>
      </c>
      <c r="W72">
        <v>100000</v>
      </c>
      <c r="X72">
        <f t="shared" si="8"/>
        <v>-0.2332687371222637</v>
      </c>
    </row>
    <row r="73" spans="1:24" x14ac:dyDescent="0.2">
      <c r="A73" s="37" t="s">
        <v>38</v>
      </c>
      <c r="B73" s="40"/>
      <c r="C73" s="37">
        <v>51850.324500000002</v>
      </c>
      <c r="D73" s="37">
        <v>5.0000000000000001E-4</v>
      </c>
      <c r="E73" s="35">
        <f t="shared" si="12"/>
        <v>40418.437367836574</v>
      </c>
      <c r="F73">
        <f t="shared" si="13"/>
        <v>40418.5</v>
      </c>
      <c r="G73">
        <f t="shared" si="17"/>
        <v>-3.5105915449094027E-2</v>
      </c>
      <c r="J73">
        <f t="shared" si="11"/>
        <v>-3.5105915449094027E-2</v>
      </c>
      <c r="O73">
        <f t="shared" ca="1" si="14"/>
        <v>-3.8460157991232563E-2</v>
      </c>
      <c r="P73">
        <f t="shared" si="15"/>
        <v>-3.8105658867938583E-2</v>
      </c>
      <c r="Q73" s="1">
        <f t="shared" si="16"/>
        <v>36831.824500000002</v>
      </c>
      <c r="R73">
        <f t="shared" si="18"/>
        <v>8.9984605789012213E-6</v>
      </c>
      <c r="W73">
        <v>104000</v>
      </c>
      <c r="X73">
        <f t="shared" si="8"/>
        <v>-0.25230388208756999</v>
      </c>
    </row>
    <row r="74" spans="1:24" x14ac:dyDescent="0.2">
      <c r="A74" s="37" t="s">
        <v>38</v>
      </c>
      <c r="B74" s="40"/>
      <c r="C74" s="37">
        <v>51854.243499999997</v>
      </c>
      <c r="D74" s="37">
        <v>1.1000000000000001E-3</v>
      </c>
      <c r="E74" s="35">
        <f t="shared" si="12"/>
        <v>40425.429222210434</v>
      </c>
      <c r="F74">
        <f t="shared" si="13"/>
        <v>40425.5</v>
      </c>
      <c r="G74">
        <f t="shared" si="17"/>
        <v>-3.967161534819752E-2</v>
      </c>
      <c r="J74">
        <f t="shared" si="11"/>
        <v>-3.967161534819752E-2</v>
      </c>
      <c r="O74">
        <f t="shared" ca="1" si="14"/>
        <v>-3.8478034049307122E-2</v>
      </c>
      <c r="P74">
        <f t="shared" si="15"/>
        <v>-3.8118859598298402E-2</v>
      </c>
      <c r="Q74" s="1">
        <f t="shared" si="16"/>
        <v>36835.743499999997</v>
      </c>
      <c r="R74">
        <f t="shared" si="18"/>
        <v>2.4110504188447718E-6</v>
      </c>
      <c r="W74">
        <v>108000</v>
      </c>
      <c r="X74">
        <f t="shared" si="8"/>
        <v>-0.27208551901260059</v>
      </c>
    </row>
    <row r="75" spans="1:24" x14ac:dyDescent="0.2">
      <c r="A75" s="37" t="s">
        <v>38</v>
      </c>
      <c r="B75" s="36" t="s">
        <v>34</v>
      </c>
      <c r="C75" s="37">
        <v>52113.481399999997</v>
      </c>
      <c r="D75" s="37">
        <v>2.9999999999999997E-4</v>
      </c>
      <c r="E75" s="35">
        <f t="shared" si="12"/>
        <v>40887.933341880518</v>
      </c>
      <c r="F75">
        <f t="shared" si="13"/>
        <v>40888</v>
      </c>
      <c r="G75">
        <f t="shared" si="17"/>
        <v>-3.7362501600000542E-2</v>
      </c>
      <c r="J75">
        <f t="shared" si="11"/>
        <v>-3.7362501600000542E-2</v>
      </c>
      <c r="O75">
        <f t="shared" ca="1" si="14"/>
        <v>-3.9659130743519511E-2</v>
      </c>
      <c r="P75">
        <f t="shared" si="15"/>
        <v>-3.8996116213342251E-2</v>
      </c>
      <c r="Q75" s="1">
        <f t="shared" si="16"/>
        <v>37094.981399999997</v>
      </c>
      <c r="R75">
        <f t="shared" si="18"/>
        <v>2.6686967049235821E-6</v>
      </c>
      <c r="W75">
        <v>106000</v>
      </c>
      <c r="X75">
        <f t="shared" si="8"/>
        <v>-0.2621013890551197</v>
      </c>
    </row>
    <row r="76" spans="1:24" x14ac:dyDescent="0.2">
      <c r="A76" s="37" t="s">
        <v>38</v>
      </c>
      <c r="B76" s="40"/>
      <c r="C76" s="37">
        <v>52115.442000000003</v>
      </c>
      <c r="D76" s="37">
        <v>1E-3</v>
      </c>
      <c r="E76" s="35">
        <f t="shared" si="12"/>
        <v>40891.431231568051</v>
      </c>
      <c r="F76">
        <f t="shared" si="13"/>
        <v>40891.5</v>
      </c>
      <c r="G76">
        <f t="shared" si="17"/>
        <v>-3.8545351540960837E-2</v>
      </c>
      <c r="J76">
        <f t="shared" si="11"/>
        <v>-3.8545351540960837E-2</v>
      </c>
      <c r="O76">
        <f t="shared" ca="1" si="14"/>
        <v>-3.9668068772556797E-2</v>
      </c>
      <c r="P76">
        <f t="shared" si="15"/>
        <v>-3.9002792959812765E-2</v>
      </c>
      <c r="Q76" s="1">
        <f t="shared" si="16"/>
        <v>37096.942000000003</v>
      </c>
      <c r="R76">
        <f t="shared" si="18"/>
        <v>2.0925265168126524E-7</v>
      </c>
      <c r="W76">
        <v>110000</v>
      </c>
      <c r="X76">
        <f t="shared" si="8"/>
        <v>-0.28225627196001241</v>
      </c>
    </row>
    <row r="77" spans="1:24" x14ac:dyDescent="0.2">
      <c r="A77" s="37" t="s">
        <v>50</v>
      </c>
      <c r="B77" s="36" t="s">
        <v>34</v>
      </c>
      <c r="C77" s="37">
        <v>52129.453800000003</v>
      </c>
      <c r="D77" s="37" t="s">
        <v>51</v>
      </c>
      <c r="E77" s="35">
        <f t="shared" si="12"/>
        <v>40916.429564080361</v>
      </c>
      <c r="F77">
        <f t="shared" si="13"/>
        <v>40916.5</v>
      </c>
      <c r="G77">
        <f t="shared" si="17"/>
        <v>-3.9479994047724176E-2</v>
      </c>
      <c r="K77">
        <f>+G77</f>
        <v>-3.9479994047724176E-2</v>
      </c>
      <c r="O77">
        <f t="shared" ca="1" si="14"/>
        <v>-3.9731911837108821E-2</v>
      </c>
      <c r="P77">
        <f t="shared" si="15"/>
        <v>-3.9050500627140751E-2</v>
      </c>
      <c r="Q77" s="1">
        <f t="shared" si="16"/>
        <v>37110.953800000003</v>
      </c>
      <c r="R77">
        <f t="shared" si="18"/>
        <v>1.8446459832445102E-7</v>
      </c>
      <c r="W77">
        <v>112000</v>
      </c>
      <c r="X77">
        <f t="shared" si="8"/>
        <v>-0.29261364789735539</v>
      </c>
    </row>
    <row r="78" spans="1:24" x14ac:dyDescent="0.2">
      <c r="A78" s="37" t="s">
        <v>38</v>
      </c>
      <c r="B78" s="36" t="s">
        <v>34</v>
      </c>
      <c r="C78" s="37">
        <v>52195.314400000003</v>
      </c>
      <c r="D78" s="37">
        <v>5.0000000000000001E-4</v>
      </c>
      <c r="E78" s="35">
        <f t="shared" si="12"/>
        <v>41033.930897118255</v>
      </c>
      <c r="F78">
        <f t="shared" si="13"/>
        <v>41034</v>
      </c>
      <c r="G78">
        <f t="shared" si="17"/>
        <v>-3.8732813794922549E-2</v>
      </c>
      <c r="J78">
        <f>+G78</f>
        <v>-3.8732813794922549E-2</v>
      </c>
      <c r="O78">
        <f t="shared" ca="1" si="14"/>
        <v>-4.0031974240503324E-2</v>
      </c>
      <c r="P78">
        <f t="shared" si="15"/>
        <v>-3.9275117259668237E-2</v>
      </c>
      <c r="Q78" s="1">
        <f t="shared" si="16"/>
        <v>37176.814400000003</v>
      </c>
      <c r="R78">
        <f t="shared" si="18"/>
        <v>2.9409304787517694E-7</v>
      </c>
      <c r="W78">
        <v>114000</v>
      </c>
      <c r="X78">
        <f t="shared" si="8"/>
        <v>-0.30315764682462942</v>
      </c>
    </row>
    <row r="79" spans="1:24" x14ac:dyDescent="0.2">
      <c r="A79" s="35" t="s">
        <v>39</v>
      </c>
      <c r="B79" s="36" t="s">
        <v>34</v>
      </c>
      <c r="C79" s="37">
        <v>52451.465900000003</v>
      </c>
      <c r="D79" s="37">
        <v>5.0000000000000001E-4</v>
      </c>
      <c r="E79" s="35">
        <f t="shared" si="12"/>
        <v>41490.92859695178</v>
      </c>
      <c r="F79">
        <f t="shared" si="13"/>
        <v>41491</v>
      </c>
      <c r="G79">
        <f t="shared" si="17"/>
        <v>-4.0022078697802499E-2</v>
      </c>
      <c r="J79">
        <f>+G79</f>
        <v>-4.0022078697802499E-2</v>
      </c>
      <c r="O79">
        <f t="shared" ca="1" si="14"/>
        <v>-4.1199025460514266E-2</v>
      </c>
      <c r="P79">
        <f t="shared" si="15"/>
        <v>-4.0154857239484761E-2</v>
      </c>
      <c r="Q79" s="1">
        <f t="shared" si="16"/>
        <v>37432.965900000003</v>
      </c>
      <c r="R79">
        <f t="shared" si="18"/>
        <v>1.7630141131268082E-8</v>
      </c>
      <c r="W79">
        <v>116000</v>
      </c>
      <c r="X79">
        <f t="shared" si="8"/>
        <v>-0.31388826874183451</v>
      </c>
    </row>
    <row r="80" spans="1:24" x14ac:dyDescent="0.2">
      <c r="A80" s="35" t="s">
        <v>40</v>
      </c>
      <c r="B80" s="36" t="s">
        <v>34</v>
      </c>
      <c r="C80" s="37">
        <v>52460.434399999998</v>
      </c>
      <c r="D80" s="37">
        <v>8.9999999999999998E-4</v>
      </c>
      <c r="E80" s="35">
        <f t="shared" si="12"/>
        <v>41506.929221078339</v>
      </c>
      <c r="F80">
        <f t="shared" si="13"/>
        <v>41507</v>
      </c>
      <c r="G80">
        <f t="shared" si="17"/>
        <v>-3.9672249899012968E-2</v>
      </c>
      <c r="N80">
        <f>+G80</f>
        <v>-3.9672249899012968E-2</v>
      </c>
      <c r="O80">
        <f t="shared" ca="1" si="14"/>
        <v>-4.1239885021827558E-2</v>
      </c>
      <c r="P80">
        <f t="shared" si="15"/>
        <v>-4.0185834309290708E-2</v>
      </c>
      <c r="Q80" s="1">
        <f t="shared" si="16"/>
        <v>37441.934399999998</v>
      </c>
      <c r="R80">
        <f t="shared" si="18"/>
        <v>2.6376894648033378E-7</v>
      </c>
      <c r="W80">
        <v>118000</v>
      </c>
      <c r="X80">
        <f t="shared" si="8"/>
        <v>-0.3248055136489707</v>
      </c>
    </row>
    <row r="81" spans="1:24" x14ac:dyDescent="0.2">
      <c r="A81" s="35" t="s">
        <v>39</v>
      </c>
      <c r="B81" s="40"/>
      <c r="C81" s="37">
        <v>52509.480300000003</v>
      </c>
      <c r="D81" s="37">
        <v>5.0000000000000001E-4</v>
      </c>
      <c r="E81" s="35">
        <f t="shared" si="12"/>
        <v>41594.431591692082</v>
      </c>
      <c r="F81">
        <f t="shared" si="13"/>
        <v>41594.5</v>
      </c>
      <c r="G81">
        <f t="shared" si="17"/>
        <v>-3.8343498650647234E-2</v>
      </c>
      <c r="J81">
        <f t="shared" ref="J81:J91" si="19">+G81</f>
        <v>-3.8343498650647234E-2</v>
      </c>
      <c r="O81">
        <f t="shared" ca="1" si="14"/>
        <v>-4.1463335747759636E-2</v>
      </c>
      <c r="P81">
        <f t="shared" si="15"/>
        <v>-4.0355451422848541E-2</v>
      </c>
      <c r="Q81" s="1">
        <f t="shared" si="16"/>
        <v>37490.980300000003</v>
      </c>
      <c r="R81">
        <f t="shared" si="18"/>
        <v>4.0479539575685257E-6</v>
      </c>
      <c r="W81">
        <v>120000</v>
      </c>
      <c r="X81">
        <f t="shared" si="8"/>
        <v>-0.33590938154603794</v>
      </c>
    </row>
    <row r="82" spans="1:24" x14ac:dyDescent="0.2">
      <c r="A82" s="35" t="s">
        <v>39</v>
      </c>
      <c r="B82" s="36" t="s">
        <v>34</v>
      </c>
      <c r="C82" s="37">
        <v>52511.441700000003</v>
      </c>
      <c r="D82" s="37">
        <v>1.8E-3</v>
      </c>
      <c r="E82" s="35">
        <f t="shared" si="12"/>
        <v>41597.930908652765</v>
      </c>
      <c r="F82">
        <f t="shared" si="13"/>
        <v>41598</v>
      </c>
      <c r="G82">
        <f t="shared" si="17"/>
        <v>-3.8726348597265314E-2</v>
      </c>
      <c r="J82">
        <f t="shared" si="19"/>
        <v>-3.8726348597265314E-2</v>
      </c>
      <c r="O82">
        <f t="shared" ca="1" si="14"/>
        <v>-4.1472273776796922E-2</v>
      </c>
      <c r="P82">
        <f t="shared" si="15"/>
        <v>-4.036224353731864E-2</v>
      </c>
      <c r="Q82" s="1">
        <f t="shared" si="16"/>
        <v>37492.941700000003</v>
      </c>
      <c r="R82">
        <f t="shared" si="18"/>
        <v>2.676152254892074E-6</v>
      </c>
      <c r="W82">
        <v>122000</v>
      </c>
      <c r="X82">
        <f t="shared" si="8"/>
        <v>-0.34719987243303624</v>
      </c>
    </row>
    <row r="83" spans="1:24" x14ac:dyDescent="0.2">
      <c r="A83" s="14" t="s">
        <v>41</v>
      </c>
      <c r="B83" s="36" t="s">
        <v>34</v>
      </c>
      <c r="C83" s="37">
        <v>52840.457900000001</v>
      </c>
      <c r="D83" s="37">
        <v>6.9999999999999999E-4</v>
      </c>
      <c r="E83" s="35">
        <f t="shared" si="12"/>
        <v>42184.925896415727</v>
      </c>
      <c r="F83">
        <f t="shared" si="13"/>
        <v>42185</v>
      </c>
      <c r="G83">
        <f t="shared" si="17"/>
        <v>-4.1535754498909228E-2</v>
      </c>
      <c r="J83">
        <f t="shared" si="19"/>
        <v>-4.1535754498909228E-2</v>
      </c>
      <c r="O83">
        <f t="shared" ca="1" si="14"/>
        <v>-4.2971308932478372E-2</v>
      </c>
      <c r="P83">
        <f t="shared" si="15"/>
        <v>-4.1509464153404951E-2</v>
      </c>
      <c r="Q83" s="1">
        <f t="shared" si="16"/>
        <v>37821.957900000001</v>
      </c>
      <c r="R83">
        <f t="shared" si="18"/>
        <v>6.9118226673421708E-10</v>
      </c>
      <c r="W83">
        <v>124000</v>
      </c>
      <c r="X83">
        <f t="shared" si="8"/>
        <v>-0.35867698630996564</v>
      </c>
    </row>
    <row r="84" spans="1:24" x14ac:dyDescent="0.2">
      <c r="A84" s="14" t="s">
        <v>41</v>
      </c>
      <c r="B84" s="40"/>
      <c r="C84" s="37">
        <v>52862.594700000001</v>
      </c>
      <c r="D84" s="37">
        <v>2.2000000000000001E-3</v>
      </c>
      <c r="E84" s="35">
        <f t="shared" si="12"/>
        <v>42224.419971920557</v>
      </c>
      <c r="F84">
        <f t="shared" si="13"/>
        <v>42224.5</v>
      </c>
      <c r="G84">
        <f t="shared" si="17"/>
        <v>-4.4856489650555886E-2</v>
      </c>
      <c r="J84">
        <f t="shared" si="19"/>
        <v>-4.4856489650555886E-2</v>
      </c>
      <c r="O84">
        <f t="shared" ca="1" si="14"/>
        <v>-4.3072180974470575E-2</v>
      </c>
      <c r="P84">
        <f t="shared" si="15"/>
        <v>-4.1587239422592924E-2</v>
      </c>
      <c r="Q84" s="1">
        <f t="shared" si="16"/>
        <v>37844.094700000001</v>
      </c>
      <c r="R84">
        <f t="shared" si="18"/>
        <v>1.0687997053035881E-5</v>
      </c>
      <c r="W84">
        <v>126000</v>
      </c>
      <c r="X84">
        <f t="shared" si="8"/>
        <v>-0.37034072317682609</v>
      </c>
    </row>
    <row r="85" spans="1:24" x14ac:dyDescent="0.2">
      <c r="A85" s="14" t="s">
        <v>41</v>
      </c>
      <c r="B85" s="40"/>
      <c r="C85" s="37">
        <v>52875.481099999997</v>
      </c>
      <c r="D85" s="37">
        <v>2E-3</v>
      </c>
      <c r="E85" s="35">
        <f t="shared" ref="E85:E116" si="20">+(C85-C$7)/C$8</f>
        <v>42247.410487920395</v>
      </c>
      <c r="F85">
        <f t="shared" ref="F85:F116" si="21">ROUND(2*E85,0)/2</f>
        <v>42247.5</v>
      </c>
      <c r="G85">
        <f t="shared" si="17"/>
        <v>-5.0172360752185341E-2</v>
      </c>
      <c r="J85">
        <f t="shared" si="19"/>
        <v>-5.0172360752185341E-2</v>
      </c>
      <c r="O85">
        <f t="shared" ref="O85:O116" ca="1" si="22">+C$11+C$12*$F85</f>
        <v>-4.3130916593858426E-2</v>
      </c>
      <c r="P85">
        <f t="shared" ref="P85:P116" si="23">+D$11+D$12*F85+D$13*F85^2</f>
        <v>-4.1632559822014546E-2</v>
      </c>
      <c r="Q85" s="1">
        <f t="shared" ref="Q85:Q116" si="24">+C85-15018.5</f>
        <v>37856.981099999997</v>
      </c>
      <c r="R85">
        <f t="shared" si="18"/>
        <v>7.2928199926945974E-5</v>
      </c>
      <c r="W85">
        <v>128000</v>
      </c>
      <c r="X85">
        <f t="shared" ref="X85:X148" si="25">+D$11+D$12*W85+D$13*W85^2</f>
        <v>-0.3821910830336176</v>
      </c>
    </row>
    <row r="86" spans="1:24" x14ac:dyDescent="0.2">
      <c r="A86" s="14" t="s">
        <v>41</v>
      </c>
      <c r="B86" s="36" t="s">
        <v>34</v>
      </c>
      <c r="C86" s="37">
        <v>52904.359600000003</v>
      </c>
      <c r="D86" s="37">
        <v>4.0000000000000002E-4</v>
      </c>
      <c r="E86" s="35">
        <f t="shared" si="20"/>
        <v>42298.93237272156</v>
      </c>
      <c r="F86">
        <f t="shared" si="21"/>
        <v>42299</v>
      </c>
      <c r="G86">
        <f t="shared" si="17"/>
        <v>-3.7905724297161214E-2</v>
      </c>
      <c r="J86">
        <f t="shared" si="19"/>
        <v>-3.7905724297161214E-2</v>
      </c>
      <c r="O86">
        <f t="shared" ca="1" si="22"/>
        <v>-4.3262433306835602E-2</v>
      </c>
      <c r="P86">
        <f t="shared" si="23"/>
        <v>-4.1734127610895601E-2</v>
      </c>
      <c r="Q86" s="1">
        <f t="shared" si="24"/>
        <v>37885.859600000003</v>
      </c>
      <c r="R86">
        <f t="shared" si="18"/>
        <v>1.4656671932612434E-5</v>
      </c>
      <c r="W86">
        <v>130000</v>
      </c>
      <c r="X86">
        <f t="shared" si="25"/>
        <v>-0.39422806588034021</v>
      </c>
    </row>
    <row r="87" spans="1:24" x14ac:dyDescent="0.2">
      <c r="A87" s="14" t="s">
        <v>43</v>
      </c>
      <c r="B87" s="41"/>
      <c r="C87" s="37">
        <v>53250.466399999998</v>
      </c>
      <c r="D87" s="37">
        <v>1.4E-3</v>
      </c>
      <c r="E87" s="35">
        <f t="shared" si="20"/>
        <v>42916.418553738411</v>
      </c>
      <c r="F87">
        <f t="shared" si="21"/>
        <v>42916.5</v>
      </c>
      <c r="G87">
        <f t="shared" si="17"/>
        <v>-4.5651394051674288E-2</v>
      </c>
      <c r="J87">
        <f t="shared" si="19"/>
        <v>-4.5651394051674288E-2</v>
      </c>
      <c r="O87">
        <f t="shared" ca="1" si="22"/>
        <v>-4.4839357001270522E-2</v>
      </c>
      <c r="P87">
        <f t="shared" si="23"/>
        <v>-4.2961591902032116E-2</v>
      </c>
      <c r="Q87" s="1">
        <f t="shared" si="24"/>
        <v>38231.966399999998</v>
      </c>
      <c r="R87">
        <f t="shared" si="18"/>
        <v>7.2350356042196477E-6</v>
      </c>
      <c r="W87">
        <v>132000</v>
      </c>
      <c r="X87">
        <f t="shared" si="25"/>
        <v>-0.40645167171699387</v>
      </c>
    </row>
    <row r="88" spans="1:24" x14ac:dyDescent="0.2">
      <c r="A88" s="42" t="s">
        <v>45</v>
      </c>
      <c r="B88" s="36" t="s">
        <v>34</v>
      </c>
      <c r="C88" s="37">
        <v>53618.440399999999</v>
      </c>
      <c r="D88" s="37">
        <v>1.1000000000000001E-3</v>
      </c>
      <c r="E88" s="35">
        <f t="shared" si="20"/>
        <v>43572.917819206465</v>
      </c>
      <c r="F88">
        <f t="shared" si="21"/>
        <v>43573</v>
      </c>
      <c r="G88">
        <f t="shared" si="17"/>
        <v>-4.6063106099609286E-2</v>
      </c>
      <c r="J88">
        <f t="shared" si="19"/>
        <v>-4.6063106099609286E-2</v>
      </c>
      <c r="O88">
        <f t="shared" ca="1" si="22"/>
        <v>-4.6515875876406598E-2</v>
      </c>
      <c r="P88">
        <f t="shared" si="23"/>
        <v>-4.4286091244029165E-2</v>
      </c>
      <c r="Q88" s="1">
        <f t="shared" si="24"/>
        <v>38599.940399999999</v>
      </c>
      <c r="R88">
        <f t="shared" si="18"/>
        <v>3.1577817969524383E-6</v>
      </c>
      <c r="W88">
        <v>134000</v>
      </c>
      <c r="X88">
        <f t="shared" si="25"/>
        <v>-0.41886190054357864</v>
      </c>
    </row>
    <row r="89" spans="1:24" x14ac:dyDescent="0.2">
      <c r="A89" s="42" t="s">
        <v>45</v>
      </c>
      <c r="B89" s="36" t="s">
        <v>34</v>
      </c>
      <c r="C89" s="37">
        <v>53636.378199999999</v>
      </c>
      <c r="D89" s="37">
        <v>2.9999999999999997E-4</v>
      </c>
      <c r="E89" s="35">
        <f t="shared" si="20"/>
        <v>43604.92049473276</v>
      </c>
      <c r="F89">
        <f t="shared" si="21"/>
        <v>43605</v>
      </c>
      <c r="G89">
        <f t="shared" si="17"/>
        <v>-4.4563448500412051E-2</v>
      </c>
      <c r="J89">
        <f t="shared" si="19"/>
        <v>-4.4563448500412051E-2</v>
      </c>
      <c r="O89">
        <f t="shared" ca="1" si="22"/>
        <v>-4.6597594999033182E-2</v>
      </c>
      <c r="P89">
        <f t="shared" si="23"/>
        <v>-4.4351165720032698E-2</v>
      </c>
      <c r="Q89" s="1">
        <f t="shared" si="24"/>
        <v>38617.878199999999</v>
      </c>
      <c r="R89">
        <f t="shared" si="18"/>
        <v>4.506397884558843E-8</v>
      </c>
      <c r="W89">
        <v>136000</v>
      </c>
      <c r="X89">
        <f t="shared" si="25"/>
        <v>-0.43145875236009446</v>
      </c>
    </row>
    <row r="90" spans="1:24" x14ac:dyDescent="0.2">
      <c r="A90" s="42" t="s">
        <v>45</v>
      </c>
      <c r="B90" s="40"/>
      <c r="C90" s="37">
        <v>53639.460800000001</v>
      </c>
      <c r="D90" s="37">
        <v>1.1000000000000001E-3</v>
      </c>
      <c r="E90" s="35">
        <f t="shared" si="20"/>
        <v>43610.420135021835</v>
      </c>
      <c r="F90">
        <f t="shared" si="21"/>
        <v>43610.5</v>
      </c>
      <c r="G90">
        <f t="shared" si="17"/>
        <v>-4.4765069847926497E-2</v>
      </c>
      <c r="J90">
        <f t="shared" si="19"/>
        <v>-4.4765069847926497E-2</v>
      </c>
      <c r="O90">
        <f t="shared" ca="1" si="22"/>
        <v>-4.6611640473234628E-2</v>
      </c>
      <c r="P90">
        <f t="shared" si="23"/>
        <v>-4.4362355206969767E-2</v>
      </c>
      <c r="Q90" s="1">
        <f t="shared" si="24"/>
        <v>38620.960800000001</v>
      </c>
      <c r="R90">
        <f t="shared" si="18"/>
        <v>1.6217908204090843E-7</v>
      </c>
      <c r="W90">
        <v>138000</v>
      </c>
      <c r="X90">
        <f t="shared" si="25"/>
        <v>-0.44424222716654133</v>
      </c>
    </row>
    <row r="91" spans="1:24" x14ac:dyDescent="0.2">
      <c r="A91" s="42" t="s">
        <v>47</v>
      </c>
      <c r="B91" s="36" t="s">
        <v>34</v>
      </c>
      <c r="C91" s="37">
        <v>53654.3145</v>
      </c>
      <c r="D91" s="37">
        <v>2.9999999999999997E-4</v>
      </c>
      <c r="E91" s="35">
        <f t="shared" si="20"/>
        <v>43636.920494121892</v>
      </c>
      <c r="F91">
        <f t="shared" si="21"/>
        <v>43637</v>
      </c>
      <c r="G91">
        <f t="shared" si="17"/>
        <v>-4.4563790899701416E-2</v>
      </c>
      <c r="J91">
        <f t="shared" si="19"/>
        <v>-4.4563790899701416E-2</v>
      </c>
      <c r="O91">
        <f t="shared" ca="1" si="22"/>
        <v>-4.6679314121659779E-2</v>
      </c>
      <c r="P91">
        <f t="shared" si="23"/>
        <v>-4.4416287971521667E-2</v>
      </c>
      <c r="Q91" s="1">
        <f t="shared" si="24"/>
        <v>38635.8145</v>
      </c>
      <c r="R91">
        <f t="shared" si="18"/>
        <v>2.1757113821600214E-8</v>
      </c>
      <c r="W91">
        <v>140000</v>
      </c>
      <c r="X91">
        <f t="shared" si="25"/>
        <v>-0.4572123249629193</v>
      </c>
    </row>
    <row r="92" spans="1:24" x14ac:dyDescent="0.2">
      <c r="A92" s="42" t="s">
        <v>45</v>
      </c>
      <c r="B92" s="40"/>
      <c r="C92" s="37">
        <v>53660.324399999998</v>
      </c>
      <c r="D92" s="37">
        <v>5.0000000000000001E-4</v>
      </c>
      <c r="E92" s="35">
        <f t="shared" si="20"/>
        <v>43647.642705298589</v>
      </c>
      <c r="F92">
        <f t="shared" si="21"/>
        <v>43647.5</v>
      </c>
      <c r="O92">
        <f t="shared" ca="1" si="22"/>
        <v>-4.6706128208771625E-2</v>
      </c>
      <c r="P92">
        <f t="shared" si="23"/>
        <v>-4.4437666620355136E-2</v>
      </c>
      <c r="Q92" s="1">
        <f t="shared" si="24"/>
        <v>38641.824399999998</v>
      </c>
      <c r="R92">
        <f t="shared" si="18"/>
        <v>1.9747062146618249E-3</v>
      </c>
      <c r="U92" s="15">
        <v>7.9987659250036813E-2</v>
      </c>
      <c r="W92">
        <v>142000</v>
      </c>
      <c r="X92">
        <f t="shared" si="25"/>
        <v>-0.47036904574922833</v>
      </c>
    </row>
    <row r="93" spans="1:24" x14ac:dyDescent="0.2">
      <c r="A93" s="43" t="s">
        <v>46</v>
      </c>
      <c r="B93" s="35"/>
      <c r="C93" s="37">
        <v>53823.025900000001</v>
      </c>
      <c r="D93" s="37">
        <v>1E-4</v>
      </c>
      <c r="E93" s="35">
        <f t="shared" si="20"/>
        <v>43937.91705957512</v>
      </c>
      <c r="F93">
        <f t="shared" si="21"/>
        <v>43938</v>
      </c>
      <c r="G93">
        <f t="shared" ref="G93:G127" si="26">C93-($C$7+$C$8*$F93)</f>
        <v>-4.6488886597217061E-2</v>
      </c>
      <c r="K93">
        <f>+G93</f>
        <v>-4.6488886597217061E-2</v>
      </c>
      <c r="O93">
        <f t="shared" ca="1" si="22"/>
        <v>-4.744798461886611E-2</v>
      </c>
      <c r="P93">
        <f t="shared" si="23"/>
        <v>-4.5031182372358432E-2</v>
      </c>
      <c r="Q93" s="1">
        <f t="shared" si="24"/>
        <v>38804.525900000001</v>
      </c>
      <c r="R93">
        <f t="shared" si="18"/>
        <v>2.124901607170696E-6</v>
      </c>
      <c r="W93">
        <v>144000</v>
      </c>
      <c r="X93">
        <f t="shared" si="25"/>
        <v>-0.48371238952546841</v>
      </c>
    </row>
    <row r="94" spans="1:24" x14ac:dyDescent="0.2">
      <c r="A94" s="42" t="s">
        <v>47</v>
      </c>
      <c r="B94" s="36" t="s">
        <v>34</v>
      </c>
      <c r="C94" s="37">
        <v>53900.371800000001</v>
      </c>
      <c r="D94" s="37">
        <v>2.5000000000000001E-3</v>
      </c>
      <c r="E94" s="35">
        <f t="shared" si="20"/>
        <v>44075.909218088942</v>
      </c>
      <c r="F94">
        <f t="shared" si="21"/>
        <v>44076</v>
      </c>
      <c r="G94">
        <f t="shared" si="26"/>
        <v>-5.0884113203210291E-2</v>
      </c>
      <c r="J94">
        <f>+G94</f>
        <v>-5.0884113203210291E-2</v>
      </c>
      <c r="O94">
        <f t="shared" ca="1" si="22"/>
        <v>-4.780039833519327E-2</v>
      </c>
      <c r="P94">
        <f t="shared" si="23"/>
        <v>-4.5314507340261496E-2</v>
      </c>
      <c r="Q94" s="1">
        <f t="shared" si="24"/>
        <v>38881.871800000001</v>
      </c>
      <c r="R94">
        <f t="shared" si="18"/>
        <v>3.1020509468593578E-5</v>
      </c>
      <c r="W94">
        <v>146000</v>
      </c>
      <c r="X94">
        <f t="shared" si="25"/>
        <v>-0.4972423562916396</v>
      </c>
    </row>
    <row r="95" spans="1:24" x14ac:dyDescent="0.2">
      <c r="A95" s="42" t="s">
        <v>47</v>
      </c>
      <c r="B95" s="41" t="s">
        <v>48</v>
      </c>
      <c r="C95" s="37">
        <v>53935.404699999999</v>
      </c>
      <c r="D95" s="37">
        <v>5.9999999999999995E-4</v>
      </c>
      <c r="E95" s="35">
        <f t="shared" si="20"/>
        <v>44138.411115280636</v>
      </c>
      <c r="F95">
        <f t="shared" si="21"/>
        <v>44138.5</v>
      </c>
      <c r="G95">
        <f t="shared" si="26"/>
        <v>-4.9820719446870498E-2</v>
      </c>
      <c r="J95">
        <f>+G95</f>
        <v>-4.9820719446870498E-2</v>
      </c>
      <c r="O95">
        <f t="shared" ca="1" si="22"/>
        <v>-4.7960005996573324E-2</v>
      </c>
      <c r="P95">
        <f t="shared" si="23"/>
        <v>-4.5443117135026717E-2</v>
      </c>
      <c r="Q95" s="1">
        <f t="shared" si="24"/>
        <v>38916.904699999999</v>
      </c>
      <c r="R95">
        <f t="shared" si="18"/>
        <v>1.9163402000660017E-5</v>
      </c>
      <c r="W95">
        <v>148000</v>
      </c>
      <c r="X95">
        <f t="shared" si="25"/>
        <v>-0.51095894604774184</v>
      </c>
    </row>
    <row r="96" spans="1:24" x14ac:dyDescent="0.2">
      <c r="A96" s="42" t="s">
        <v>47</v>
      </c>
      <c r="B96" s="36" t="s">
        <v>34</v>
      </c>
      <c r="C96" s="37">
        <v>53990.620199999998</v>
      </c>
      <c r="D96" s="37">
        <v>5.0000000000000001E-4</v>
      </c>
      <c r="E96" s="35">
        <f t="shared" si="20"/>
        <v>44236.920616474876</v>
      </c>
      <c r="F96">
        <f t="shared" si="21"/>
        <v>44237</v>
      </c>
      <c r="G96">
        <f t="shared" si="26"/>
        <v>-4.4495210902823601E-2</v>
      </c>
      <c r="J96">
        <f>+G96</f>
        <v>-4.4495210902823601E-2</v>
      </c>
      <c r="O96">
        <f t="shared" ca="1" si="22"/>
        <v>-4.8211547670908281E-2</v>
      </c>
      <c r="P96">
        <f t="shared" si="23"/>
        <v>-4.5646176116662433E-2</v>
      </c>
      <c r="Q96" s="1">
        <f t="shared" si="24"/>
        <v>38972.120199999998</v>
      </c>
      <c r="R96">
        <f t="shared" si="18"/>
        <v>1.3247209234670692E-6</v>
      </c>
      <c r="W96">
        <v>150000</v>
      </c>
      <c r="X96">
        <f t="shared" si="25"/>
        <v>-0.52486215879377518</v>
      </c>
    </row>
    <row r="97" spans="1:24" x14ac:dyDescent="0.2">
      <c r="A97" s="42" t="s">
        <v>47</v>
      </c>
      <c r="B97" s="41" t="s">
        <v>48</v>
      </c>
      <c r="C97" s="37">
        <v>53991.457300000002</v>
      </c>
      <c r="D97" s="37">
        <v>1.5E-3</v>
      </c>
      <c r="E97" s="35">
        <f t="shared" si="20"/>
        <v>44238.414079423688</v>
      </c>
      <c r="F97">
        <f t="shared" si="21"/>
        <v>44238.5</v>
      </c>
      <c r="G97">
        <f t="shared" si="26"/>
        <v>-4.8159289442992304E-2</v>
      </c>
      <c r="J97">
        <f>+G97</f>
        <v>-4.8159289442992304E-2</v>
      </c>
      <c r="O97">
        <f t="shared" ca="1" si="22"/>
        <v>-4.8215378254781407E-2</v>
      </c>
      <c r="P97">
        <f t="shared" si="23"/>
        <v>-4.5649271884599371E-2</v>
      </c>
      <c r="Q97" s="1">
        <f t="shared" si="24"/>
        <v>38972.957300000002</v>
      </c>
      <c r="R97">
        <f t="shared" si="18"/>
        <v>6.3001881434408181E-6</v>
      </c>
      <c r="W97">
        <v>152000</v>
      </c>
      <c r="X97">
        <f t="shared" si="25"/>
        <v>-0.53895199452973952</v>
      </c>
    </row>
    <row r="98" spans="1:24" x14ac:dyDescent="0.2">
      <c r="A98" s="42" t="s">
        <v>47</v>
      </c>
      <c r="B98" s="41" t="s">
        <v>48</v>
      </c>
      <c r="C98" s="37">
        <v>54001.5386</v>
      </c>
      <c r="D98" s="37">
        <v>5.8999999999999999E-3</v>
      </c>
      <c r="E98" s="35">
        <f t="shared" si="20"/>
        <v>44256.400040510511</v>
      </c>
      <c r="F98">
        <f t="shared" si="21"/>
        <v>44256.5</v>
      </c>
      <c r="G98">
        <f t="shared" si="26"/>
        <v>-5.6028232051176019E-2</v>
      </c>
      <c r="J98">
        <f>+G98</f>
        <v>-5.6028232051176019E-2</v>
      </c>
      <c r="O98">
        <f t="shared" ca="1" si="22"/>
        <v>-4.8261345261258859E-2</v>
      </c>
      <c r="P98">
        <f t="shared" si="23"/>
        <v>-4.5686429287926274E-2</v>
      </c>
      <c r="Q98" s="1">
        <f t="shared" si="24"/>
        <v>38983.0386</v>
      </c>
      <c r="R98">
        <f t="shared" si="18"/>
        <v>1.0695288439396007E-4</v>
      </c>
      <c r="W98">
        <v>154000</v>
      </c>
      <c r="X98">
        <f t="shared" si="25"/>
        <v>-0.55322845325563508</v>
      </c>
    </row>
    <row r="99" spans="1:24" x14ac:dyDescent="0.2">
      <c r="A99" s="59" t="s">
        <v>348</v>
      </c>
      <c r="B99" s="58" t="s">
        <v>48</v>
      </c>
      <c r="C99" s="59">
        <v>54313.469599999997</v>
      </c>
      <c r="D99" s="59" t="s">
        <v>72</v>
      </c>
      <c r="E99" s="35">
        <f t="shared" si="20"/>
        <v>44812.91346911338</v>
      </c>
      <c r="F99">
        <f t="shared" si="21"/>
        <v>44813</v>
      </c>
      <c r="G99">
        <f t="shared" si="26"/>
        <v>-4.8501374098123051E-2</v>
      </c>
      <c r="K99">
        <f>+G99</f>
        <v>-4.8501374098123051E-2</v>
      </c>
      <c r="O99">
        <f t="shared" ca="1" si="22"/>
        <v>-4.9682491878186852E-2</v>
      </c>
      <c r="P99">
        <f t="shared" si="23"/>
        <v>-4.684267047780101E-2</v>
      </c>
      <c r="Q99" s="1">
        <f t="shared" si="24"/>
        <v>39294.969599999997</v>
      </c>
      <c r="R99">
        <f t="shared" si="18"/>
        <v>2.7512977000694461E-6</v>
      </c>
      <c r="W99">
        <v>156000</v>
      </c>
      <c r="X99">
        <f t="shared" si="25"/>
        <v>-0.56769153497146163</v>
      </c>
    </row>
    <row r="100" spans="1:24" x14ac:dyDescent="0.2">
      <c r="A100" s="38" t="s">
        <v>60</v>
      </c>
      <c r="B100" s="39" t="s">
        <v>48</v>
      </c>
      <c r="C100" s="38">
        <v>54983.554100000001</v>
      </c>
      <c r="D100" s="38">
        <v>5.9999999999999995E-4</v>
      </c>
      <c r="E100" s="35">
        <f t="shared" si="20"/>
        <v>46008.405493146412</v>
      </c>
      <c r="F100">
        <f t="shared" si="21"/>
        <v>46008.5</v>
      </c>
      <c r="G100">
        <f t="shared" si="26"/>
        <v>-5.2971978446294088E-2</v>
      </c>
      <c r="J100">
        <f>+G100</f>
        <v>-5.2971978446294088E-2</v>
      </c>
      <c r="O100">
        <f t="shared" ca="1" si="22"/>
        <v>-5.2735467225064503E-2</v>
      </c>
      <c r="P100">
        <f t="shared" si="23"/>
        <v>-4.9375423881331933E-2</v>
      </c>
      <c r="Q100" s="1">
        <f t="shared" si="24"/>
        <v>39965.054100000001</v>
      </c>
      <c r="R100">
        <f t="shared" si="18"/>
        <v>1.2935204738750117E-5</v>
      </c>
      <c r="W100">
        <v>158000</v>
      </c>
      <c r="X100">
        <f t="shared" si="25"/>
        <v>-0.58234123967721918</v>
      </c>
    </row>
    <row r="101" spans="1:24" x14ac:dyDescent="0.2">
      <c r="A101" s="59" t="s">
        <v>358</v>
      </c>
      <c r="B101" s="58" t="s">
        <v>48</v>
      </c>
      <c r="C101" s="59">
        <v>55096.497499999998</v>
      </c>
      <c r="D101" s="59" t="s">
        <v>72</v>
      </c>
      <c r="E101" s="35">
        <f t="shared" si="20"/>
        <v>46209.906846881902</v>
      </c>
      <c r="F101">
        <f t="shared" si="21"/>
        <v>46210</v>
      </c>
      <c r="G101">
        <f t="shared" si="26"/>
        <v>-5.2213197006494738E-2</v>
      </c>
      <c r="K101">
        <f>+G101</f>
        <v>-5.2213197006494738E-2</v>
      </c>
      <c r="O101">
        <f t="shared" ca="1" si="22"/>
        <v>-5.3250042325353797E-2</v>
      </c>
      <c r="P101">
        <f t="shared" si="23"/>
        <v>-4.9808882928156807E-2</v>
      </c>
      <c r="Q101" s="1">
        <f t="shared" si="24"/>
        <v>40077.997499999998</v>
      </c>
      <c r="R101">
        <f t="shared" si="18"/>
        <v>5.7807261872939744E-6</v>
      </c>
      <c r="W101">
        <v>160000</v>
      </c>
      <c r="X101">
        <f t="shared" si="25"/>
        <v>-0.59717756737290784</v>
      </c>
    </row>
    <row r="102" spans="1:24" x14ac:dyDescent="0.2">
      <c r="A102" s="40" t="s">
        <v>61</v>
      </c>
      <c r="B102" s="41" t="s">
        <v>48</v>
      </c>
      <c r="C102" s="37">
        <v>55339.477899999998</v>
      </c>
      <c r="D102" s="44">
        <v>8.0000000000000004E-4</v>
      </c>
      <c r="E102" s="35">
        <f t="shared" si="20"/>
        <v>46643.406099881118</v>
      </c>
      <c r="F102">
        <f t="shared" si="21"/>
        <v>46643.5</v>
      </c>
      <c r="G102">
        <f t="shared" si="26"/>
        <v>-5.2631897953688167E-2</v>
      </c>
      <c r="J102">
        <f>+G102</f>
        <v>-5.2631897953688167E-2</v>
      </c>
      <c r="O102">
        <f t="shared" ca="1" si="22"/>
        <v>-5.4357081064685842E-2</v>
      </c>
      <c r="P102">
        <f t="shared" si="23"/>
        <v>-5.074783297037349E-2</v>
      </c>
      <c r="Q102" s="1">
        <f t="shared" si="24"/>
        <v>40320.977899999998</v>
      </c>
      <c r="R102">
        <f t="shared" ref="R102:R127" si="27">+(P102-G102)^2</f>
        <v>3.5497008613525361E-6</v>
      </c>
      <c r="W102">
        <v>162000</v>
      </c>
      <c r="X102">
        <f t="shared" si="25"/>
        <v>-0.6122005180585276</v>
      </c>
    </row>
    <row r="103" spans="1:24" x14ac:dyDescent="0.2">
      <c r="A103" s="61" t="s">
        <v>62</v>
      </c>
      <c r="B103" s="61"/>
      <c r="C103" s="62">
        <v>55397.489000000001</v>
      </c>
      <c r="D103" s="62">
        <v>2.2000000000000001E-3</v>
      </c>
      <c r="E103" s="35">
        <f t="shared" si="20"/>
        <v>46746.903207119663</v>
      </c>
      <c r="F103">
        <f t="shared" si="21"/>
        <v>46747</v>
      </c>
      <c r="G103">
        <f t="shared" si="26"/>
        <v>-5.4253317895927466E-2</v>
      </c>
      <c r="J103">
        <f>+G103</f>
        <v>-5.4253317895927466E-2</v>
      </c>
      <c r="O103">
        <f t="shared" ca="1" si="22"/>
        <v>-5.4621391351931212E-2</v>
      </c>
      <c r="P103">
        <f t="shared" si="23"/>
        <v>-5.0973307905713937E-2</v>
      </c>
      <c r="Q103" s="1">
        <f t="shared" si="24"/>
        <v>40378.989000000001</v>
      </c>
      <c r="R103">
        <f t="shared" si="27"/>
        <v>1.0758465535900559E-5</v>
      </c>
      <c r="W103">
        <v>164000</v>
      </c>
      <c r="X103">
        <f t="shared" si="25"/>
        <v>-0.62741009173407836</v>
      </c>
    </row>
    <row r="104" spans="1:24" x14ac:dyDescent="0.2">
      <c r="A104" s="63" t="s">
        <v>59</v>
      </c>
      <c r="B104" s="64" t="s">
        <v>48</v>
      </c>
      <c r="C104" s="65">
        <v>55461.665999999997</v>
      </c>
      <c r="D104" s="65">
        <v>6.9999999999999999E-4</v>
      </c>
      <c r="E104" s="35">
        <f t="shared" si="20"/>
        <v>46861.400843800358</v>
      </c>
      <c r="F104">
        <f t="shared" si="21"/>
        <v>46861.5</v>
      </c>
      <c r="G104">
        <f t="shared" si="26"/>
        <v>-5.5577980550879147E-2</v>
      </c>
      <c r="K104">
        <f t="shared" ref="K104:K127" si="28">+G104</f>
        <v>-5.5577980550879147E-2</v>
      </c>
      <c r="O104">
        <f t="shared" ca="1" si="22"/>
        <v>-5.4913792587579474E-2</v>
      </c>
      <c r="P104">
        <f t="shared" si="23"/>
        <v>-5.1223328647808861E-2</v>
      </c>
      <c r="Q104" s="1">
        <f t="shared" si="24"/>
        <v>40443.165999999997</v>
      </c>
      <c r="R104">
        <f t="shared" si="27"/>
        <v>1.8962993196913665E-5</v>
      </c>
      <c r="W104">
        <v>166000</v>
      </c>
      <c r="X104">
        <f t="shared" si="25"/>
        <v>-0.64280628839956033</v>
      </c>
    </row>
    <row r="105" spans="1:24" x14ac:dyDescent="0.2">
      <c r="A105" s="62" t="s">
        <v>379</v>
      </c>
      <c r="B105" s="66" t="s">
        <v>34</v>
      </c>
      <c r="C105" s="62">
        <v>55801.338499999998</v>
      </c>
      <c r="D105" s="62" t="s">
        <v>72</v>
      </c>
      <c r="E105" s="35">
        <f t="shared" si="20"/>
        <v>47467.407645231156</v>
      </c>
      <c r="F105">
        <f t="shared" si="21"/>
        <v>47467.5</v>
      </c>
      <c r="G105">
        <f t="shared" si="26"/>
        <v>-5.1765714750217739E-2</v>
      </c>
      <c r="K105">
        <f t="shared" si="28"/>
        <v>-5.1765714750217739E-2</v>
      </c>
      <c r="O105">
        <f t="shared" ca="1" si="22"/>
        <v>-5.6461348472320469E-2</v>
      </c>
      <c r="P105">
        <f t="shared" si="23"/>
        <v>-5.2556768017951415E-2</v>
      </c>
      <c r="Q105" s="1">
        <f t="shared" si="24"/>
        <v>40782.838499999998</v>
      </c>
      <c r="R105">
        <f t="shared" si="27"/>
        <v>6.2576527239212599E-7</v>
      </c>
      <c r="W105">
        <v>168000</v>
      </c>
      <c r="X105">
        <f t="shared" si="25"/>
        <v>-0.6583891080549733</v>
      </c>
    </row>
    <row r="106" spans="1:24" x14ac:dyDescent="0.2">
      <c r="A106" s="62" t="s">
        <v>379</v>
      </c>
      <c r="B106" s="66" t="s">
        <v>48</v>
      </c>
      <c r="C106" s="62">
        <v>55801.611599999997</v>
      </c>
      <c r="D106" s="62" t="s">
        <v>72</v>
      </c>
      <c r="E106" s="35">
        <f t="shared" si="20"/>
        <v>47467.89488060485</v>
      </c>
      <c r="F106">
        <f t="shared" si="21"/>
        <v>47468</v>
      </c>
      <c r="G106">
        <f t="shared" si="26"/>
        <v>-5.8920407602272462E-2</v>
      </c>
      <c r="K106">
        <f t="shared" si="28"/>
        <v>-5.8920407602272462E-2</v>
      </c>
      <c r="O106">
        <f t="shared" ca="1" si="22"/>
        <v>-5.6462625333611502E-2</v>
      </c>
      <c r="P106">
        <f t="shared" si="23"/>
        <v>-5.2557875289629248E-2</v>
      </c>
      <c r="Q106" s="1">
        <f t="shared" si="24"/>
        <v>40783.111599999997</v>
      </c>
      <c r="R106">
        <f t="shared" si="27"/>
        <v>4.0481817429429003E-5</v>
      </c>
      <c r="W106">
        <v>170000</v>
      </c>
      <c r="X106">
        <f t="shared" si="25"/>
        <v>-0.67415855070031727</v>
      </c>
    </row>
    <row r="107" spans="1:24" x14ac:dyDescent="0.2">
      <c r="A107" s="78" t="s">
        <v>409</v>
      </c>
      <c r="B107" s="79" t="s">
        <v>48</v>
      </c>
      <c r="C107" s="80">
        <v>55829.358399999997</v>
      </c>
      <c r="D107" s="78">
        <v>3.5000000000000001E-3</v>
      </c>
      <c r="E107" s="35">
        <f t="shared" si="20"/>
        <v>47517.397709117431</v>
      </c>
      <c r="F107">
        <f t="shared" si="21"/>
        <v>47517.5</v>
      </c>
      <c r="G107">
        <f t="shared" si="26"/>
        <v>-5.7334999750310089E-2</v>
      </c>
      <c r="K107">
        <f t="shared" si="28"/>
        <v>-5.7334999750310089E-2</v>
      </c>
      <c r="O107">
        <f t="shared" ca="1" si="22"/>
        <v>-5.6589034601424504E-2</v>
      </c>
      <c r="P107">
        <f t="shared" si="23"/>
        <v>-5.2667552922221895E-2</v>
      </c>
      <c r="Q107" s="1">
        <f t="shared" si="24"/>
        <v>40810.858399999997</v>
      </c>
      <c r="R107">
        <f t="shared" si="27"/>
        <v>2.1785059893030543E-5</v>
      </c>
      <c r="W107">
        <v>172000</v>
      </c>
      <c r="X107">
        <f t="shared" si="25"/>
        <v>-0.69011461633559235</v>
      </c>
    </row>
    <row r="108" spans="1:24" x14ac:dyDescent="0.2">
      <c r="A108" s="62" t="s">
        <v>379</v>
      </c>
      <c r="B108" s="66" t="s">
        <v>34</v>
      </c>
      <c r="C108" s="62">
        <v>55829.361400000002</v>
      </c>
      <c r="D108" s="62" t="s">
        <v>72</v>
      </c>
      <c r="E108" s="35">
        <f t="shared" si="20"/>
        <v>47517.403061391771</v>
      </c>
      <c r="F108">
        <f t="shared" si="21"/>
        <v>47517.5</v>
      </c>
      <c r="G108">
        <f t="shared" si="26"/>
        <v>-5.433499974606093E-2</v>
      </c>
      <c r="K108">
        <f t="shared" si="28"/>
        <v>-5.433499974606093E-2</v>
      </c>
      <c r="O108">
        <f t="shared" ca="1" si="22"/>
        <v>-5.6589034601424504E-2</v>
      </c>
      <c r="P108">
        <f t="shared" si="23"/>
        <v>-5.2667552922221895E-2</v>
      </c>
      <c r="Q108" s="1">
        <f t="shared" si="24"/>
        <v>40810.861400000002</v>
      </c>
      <c r="R108">
        <f t="shared" si="27"/>
        <v>2.780378910330885E-6</v>
      </c>
      <c r="W108">
        <v>174000</v>
      </c>
      <c r="X108">
        <f t="shared" si="25"/>
        <v>-0.70625730496079853</v>
      </c>
    </row>
    <row r="109" spans="1:24" x14ac:dyDescent="0.2">
      <c r="A109" s="62" t="s">
        <v>379</v>
      </c>
      <c r="B109" s="66" t="s">
        <v>34</v>
      </c>
      <c r="C109" s="62">
        <v>55838.327400000002</v>
      </c>
      <c r="D109" s="62" t="s">
        <v>72</v>
      </c>
      <c r="E109" s="35">
        <f t="shared" si="20"/>
        <v>47533.39922528973</v>
      </c>
      <c r="F109">
        <f t="shared" si="21"/>
        <v>47533.5</v>
      </c>
      <c r="G109">
        <f t="shared" si="26"/>
        <v>-5.6485170942323748E-2</v>
      </c>
      <c r="K109">
        <f t="shared" si="28"/>
        <v>-5.6485170942323748E-2</v>
      </c>
      <c r="O109">
        <f t="shared" ca="1" si="22"/>
        <v>-5.6629894162737809E-2</v>
      </c>
      <c r="P109">
        <f t="shared" si="23"/>
        <v>-5.2703028725823123E-2</v>
      </c>
      <c r="Q109" s="1">
        <f t="shared" si="24"/>
        <v>40819.827400000002</v>
      </c>
      <c r="R109">
        <f t="shared" si="27"/>
        <v>1.4304599745836262E-5</v>
      </c>
      <c r="W109">
        <v>176000</v>
      </c>
      <c r="X109">
        <f t="shared" si="25"/>
        <v>-0.72258661657593581</v>
      </c>
    </row>
    <row r="110" spans="1:24" x14ac:dyDescent="0.2">
      <c r="A110" s="67" t="s">
        <v>404</v>
      </c>
      <c r="B110" s="68" t="s">
        <v>34</v>
      </c>
      <c r="C110" s="69">
        <v>56092.516300000003</v>
      </c>
      <c r="D110" s="69">
        <v>1E-4</v>
      </c>
      <c r="E110" s="35">
        <f t="shared" si="20"/>
        <v>47986.895467252842</v>
      </c>
      <c r="F110">
        <f t="shared" si="21"/>
        <v>47987</v>
      </c>
      <c r="G110">
        <f t="shared" si="26"/>
        <v>-5.8591585897374898E-2</v>
      </c>
      <c r="K110">
        <f t="shared" si="28"/>
        <v>-5.8591585897374898E-2</v>
      </c>
      <c r="O110">
        <f t="shared" ca="1" si="22"/>
        <v>-5.7788007353711465E-2</v>
      </c>
      <c r="P110">
        <f t="shared" si="23"/>
        <v>-5.3713512964198566E-2</v>
      </c>
      <c r="Q110" s="1">
        <f t="shared" si="24"/>
        <v>41074.016300000003</v>
      </c>
      <c r="R110">
        <f t="shared" si="27"/>
        <v>2.3795595541387542E-5</v>
      </c>
      <c r="W110">
        <v>178000</v>
      </c>
      <c r="X110">
        <f t="shared" si="25"/>
        <v>-0.73910255118100421</v>
      </c>
    </row>
    <row r="111" spans="1:24" x14ac:dyDescent="0.2">
      <c r="A111" s="62" t="s">
        <v>402</v>
      </c>
      <c r="B111" s="66"/>
      <c r="C111" s="62">
        <v>57198.394099999998</v>
      </c>
      <c r="D111" s="62">
        <v>2.0999999999999999E-3</v>
      </c>
      <c r="E111" s="35">
        <f t="shared" si="20"/>
        <v>49959.882589705579</v>
      </c>
      <c r="F111">
        <f t="shared" si="21"/>
        <v>49960</v>
      </c>
      <c r="G111">
        <f t="shared" si="26"/>
        <v>-6.580957200640114E-2</v>
      </c>
      <c r="K111">
        <f t="shared" si="28"/>
        <v>-6.580957200640114E-2</v>
      </c>
      <c r="O111">
        <f t="shared" ca="1" si="22"/>
        <v>-6.2826502008156981E-2</v>
      </c>
      <c r="P111">
        <f t="shared" si="23"/>
        <v>-5.8221413987381058E-2</v>
      </c>
      <c r="Q111" s="1">
        <f t="shared" si="24"/>
        <v>42179.894099999998</v>
      </c>
      <c r="R111">
        <f t="shared" si="27"/>
        <v>5.7580142121618769E-5</v>
      </c>
      <c r="W111">
        <v>180000</v>
      </c>
      <c r="X111">
        <f t="shared" si="25"/>
        <v>-0.7558051087760036</v>
      </c>
    </row>
    <row r="112" spans="1:24" x14ac:dyDescent="0.2">
      <c r="A112" s="62" t="s">
        <v>402</v>
      </c>
      <c r="B112" s="66"/>
      <c r="C112" s="62">
        <v>57219.414599999996</v>
      </c>
      <c r="D112" s="62">
        <v>5.9999999999999995E-4</v>
      </c>
      <c r="E112" s="35">
        <f t="shared" si="20"/>
        <v>49997.385083930087</v>
      </c>
      <c r="F112">
        <f t="shared" si="21"/>
        <v>49997.5</v>
      </c>
      <c r="G112">
        <f t="shared" si="26"/>
        <v>-6.4411535749968607E-2</v>
      </c>
      <c r="K112">
        <f t="shared" si="28"/>
        <v>-6.4411535749968607E-2</v>
      </c>
      <c r="O112">
        <f t="shared" ca="1" si="22"/>
        <v>-6.2922266604985011E-2</v>
      </c>
      <c r="P112">
        <f t="shared" si="23"/>
        <v>-5.8308852585040642E-2</v>
      </c>
      <c r="Q112" s="1">
        <f t="shared" si="24"/>
        <v>42200.914599999996</v>
      </c>
      <c r="R112">
        <f t="shared" si="27"/>
        <v>3.7242741811495199E-5</v>
      </c>
      <c r="W112">
        <v>182000</v>
      </c>
      <c r="X112">
        <f t="shared" si="25"/>
        <v>-0.77269428936093398</v>
      </c>
    </row>
    <row r="113" spans="1:24" x14ac:dyDescent="0.2">
      <c r="A113" s="70" t="s">
        <v>0</v>
      </c>
      <c r="B113" s="71" t="s">
        <v>48</v>
      </c>
      <c r="C113" s="71">
        <v>57224.455699999999</v>
      </c>
      <c r="D113" s="71">
        <v>5.0000000000000001E-4</v>
      </c>
      <c r="E113" s="35">
        <f t="shared" si="20"/>
        <v>50006.378867314656</v>
      </c>
      <c r="F113">
        <f t="shared" si="21"/>
        <v>50006.5</v>
      </c>
      <c r="G113">
        <f t="shared" si="26"/>
        <v>-6.7896007050876506E-2</v>
      </c>
      <c r="K113">
        <f t="shared" si="28"/>
        <v>-6.7896007050876506E-2</v>
      </c>
      <c r="O113">
        <f t="shared" ca="1" si="22"/>
        <v>-6.2945250108223744E-2</v>
      </c>
      <c r="P113">
        <f t="shared" si="23"/>
        <v>-5.8329847611194099E-2</v>
      </c>
      <c r="Q113" s="1">
        <f t="shared" si="24"/>
        <v>42205.955699999999</v>
      </c>
      <c r="R113">
        <f t="shared" si="27"/>
        <v>9.1511406425424807E-5</v>
      </c>
      <c r="W113">
        <v>184000</v>
      </c>
      <c r="X113">
        <f t="shared" si="25"/>
        <v>-0.78977009293579548</v>
      </c>
    </row>
    <row r="114" spans="1:24" x14ac:dyDescent="0.2">
      <c r="A114" s="72" t="s">
        <v>403</v>
      </c>
      <c r="B114" s="73" t="s">
        <v>34</v>
      </c>
      <c r="C114" s="74">
        <v>57573.654499999997</v>
      </c>
      <c r="D114" s="74">
        <v>5.0000000000000001E-4</v>
      </c>
      <c r="E114" s="35">
        <f t="shared" si="20"/>
        <v>50629.381459080178</v>
      </c>
      <c r="F114">
        <f t="shared" si="21"/>
        <v>50629.5</v>
      </c>
      <c r="G114">
        <f t="shared" si="26"/>
        <v>-6.6443298150261398E-2</v>
      </c>
      <c r="K114">
        <f t="shared" si="28"/>
        <v>-6.6443298150261398E-2</v>
      </c>
      <c r="O114">
        <f t="shared" ca="1" si="22"/>
        <v>-6.4536219276860124E-2</v>
      </c>
      <c r="P114">
        <f t="shared" si="23"/>
        <v>-5.97923550008456E-2</v>
      </c>
      <c r="Q114" s="1">
        <f t="shared" si="24"/>
        <v>42555.154499999997</v>
      </c>
      <c r="R114">
        <f t="shared" si="27"/>
        <v>4.4235044776760945E-5</v>
      </c>
      <c r="W114">
        <v>186000</v>
      </c>
      <c r="X114">
        <f t="shared" si="25"/>
        <v>-0.80703251950058807</v>
      </c>
    </row>
    <row r="115" spans="1:24" x14ac:dyDescent="0.2">
      <c r="A115" s="70" t="s">
        <v>0</v>
      </c>
      <c r="B115" s="71" t="s">
        <v>34</v>
      </c>
      <c r="C115" s="71">
        <v>57952.5622</v>
      </c>
      <c r="D115" s="71">
        <v>8.9999999999999998E-4</v>
      </c>
      <c r="E115" s="35">
        <f t="shared" si="20"/>
        <v>51305.387445182976</v>
      </c>
      <c r="F115">
        <f t="shared" si="21"/>
        <v>51305.5</v>
      </c>
      <c r="G115">
        <f t="shared" si="26"/>
        <v>-6.3088031347433571E-2</v>
      </c>
      <c r="K115">
        <f t="shared" si="28"/>
        <v>-6.3088031347433571E-2</v>
      </c>
      <c r="O115">
        <f t="shared" ca="1" si="22"/>
        <v>-6.6262535742346779E-2</v>
      </c>
      <c r="P115">
        <f t="shared" si="23"/>
        <v>-6.1399765922994259E-2</v>
      </c>
      <c r="Q115" s="1">
        <f t="shared" si="24"/>
        <v>42934.0622</v>
      </c>
      <c r="R115">
        <f t="shared" si="27"/>
        <v>2.8502401433572483E-6</v>
      </c>
      <c r="W115">
        <v>188000</v>
      </c>
      <c r="X115">
        <f t="shared" si="25"/>
        <v>-0.82448156905531178</v>
      </c>
    </row>
    <row r="116" spans="1:24" ht="12" customHeight="1" x14ac:dyDescent="0.2">
      <c r="A116" s="75" t="s">
        <v>407</v>
      </c>
      <c r="B116" s="76" t="s">
        <v>48</v>
      </c>
      <c r="C116" s="77">
        <v>58702.798300000002</v>
      </c>
      <c r="D116" s="77">
        <v>2.0000000000000001E-4</v>
      </c>
      <c r="E116" s="35">
        <f t="shared" si="20"/>
        <v>52643.877253097715</v>
      </c>
      <c r="F116">
        <f t="shared" si="21"/>
        <v>52644</v>
      </c>
      <c r="G116">
        <f t="shared" si="26"/>
        <v>-6.8800790795648936E-2</v>
      </c>
      <c r="K116">
        <f t="shared" si="28"/>
        <v>-6.8800790795648936E-2</v>
      </c>
      <c r="O116">
        <f t="shared" ca="1" si="22"/>
        <v>-6.9680693418461975E-2</v>
      </c>
      <c r="P116">
        <f t="shared" si="23"/>
        <v>-6.4645388576595991E-2</v>
      </c>
      <c r="Q116" s="1">
        <f t="shared" si="24"/>
        <v>43684.298300000002</v>
      </c>
      <c r="R116">
        <f t="shared" si="27"/>
        <v>1.7267367602110138E-5</v>
      </c>
      <c r="W116">
        <v>190000</v>
      </c>
      <c r="X116">
        <f t="shared" si="25"/>
        <v>-0.84211724159996659</v>
      </c>
    </row>
    <row r="117" spans="1:24" ht="12" customHeight="1" x14ac:dyDescent="0.2">
      <c r="A117" s="78" t="s">
        <v>409</v>
      </c>
      <c r="B117" s="79" t="s">
        <v>48</v>
      </c>
      <c r="C117" s="80">
        <v>58715.408100000001</v>
      </c>
      <c r="D117" s="78">
        <v>2.8E-3</v>
      </c>
      <c r="E117" s="35">
        <f t="shared" ref="E117:E127" si="29">+(C117-C$7)/C$8</f>
        <v>52666.374289403808</v>
      </c>
      <c r="F117">
        <f t="shared" ref="F117:F127" si="30">ROUND(2*E117,0)/2</f>
        <v>52666.5</v>
      </c>
      <c r="G117">
        <f t="shared" si="26"/>
        <v>-7.046196905139368E-2</v>
      </c>
      <c r="K117">
        <f t="shared" si="28"/>
        <v>-7.046196905139368E-2</v>
      </c>
      <c r="O117">
        <f t="shared" ref="O117:O127" ca="1" si="31">+C$11+C$12*$F117</f>
        <v>-6.9738152176558793E-2</v>
      </c>
      <c r="P117">
        <f t="shared" ref="P117:P127" si="32">+D$11+D$12*F117+D$13*F117^2</f>
        <v>-6.4700661402624815E-2</v>
      </c>
      <c r="Q117" s="1">
        <f t="shared" ref="Q117:Q127" si="33">+C117-15018.5</f>
        <v>43696.908100000001</v>
      </c>
      <c r="R117">
        <f t="shared" si="27"/>
        <v>3.319266582376263E-5</v>
      </c>
      <c r="W117">
        <v>192000</v>
      </c>
      <c r="X117">
        <f t="shared" si="25"/>
        <v>-0.8599395371345524</v>
      </c>
    </row>
    <row r="118" spans="1:24" ht="12" customHeight="1" x14ac:dyDescent="0.2">
      <c r="A118" s="78" t="s">
        <v>409</v>
      </c>
      <c r="B118" s="79" t="s">
        <v>48</v>
      </c>
      <c r="C118" s="80">
        <v>59018.644</v>
      </c>
      <c r="D118" s="78">
        <v>3.5000000000000001E-3</v>
      </c>
      <c r="E118" s="35">
        <f t="shared" si="29"/>
        <v>53207.374864481244</v>
      </c>
      <c r="F118">
        <f t="shared" si="30"/>
        <v>53207.5</v>
      </c>
      <c r="G118">
        <f t="shared" si="26"/>
        <v>-7.0139632749487646E-2</v>
      </c>
      <c r="K118">
        <f t="shared" si="28"/>
        <v>-7.0139632749487646E-2</v>
      </c>
      <c r="O118">
        <f t="shared" ca="1" si="31"/>
        <v>-7.1119716093464541E-2</v>
      </c>
      <c r="P118">
        <f t="shared" si="32"/>
        <v>-6.6036777381320355E-2</v>
      </c>
      <c r="Q118" s="1">
        <f t="shared" si="33"/>
        <v>44000.144</v>
      </c>
      <c r="R118">
        <f t="shared" si="27"/>
        <v>1.6833422172099155E-5</v>
      </c>
      <c r="W118">
        <v>194000</v>
      </c>
      <c r="X118">
        <f t="shared" si="25"/>
        <v>-0.8779484556590692</v>
      </c>
    </row>
    <row r="119" spans="1:24" ht="12" customHeight="1" x14ac:dyDescent="0.2">
      <c r="A119" s="78" t="s">
        <v>409</v>
      </c>
      <c r="B119" s="79" t="s">
        <v>48</v>
      </c>
      <c r="C119" s="80">
        <v>59026.489000000001</v>
      </c>
      <c r="D119" s="78">
        <v>3.5000000000000001E-3</v>
      </c>
      <c r="E119" s="35">
        <f t="shared" si="29"/>
        <v>53221.371061869097</v>
      </c>
      <c r="F119">
        <f t="shared" si="30"/>
        <v>53221.5</v>
      </c>
      <c r="G119">
        <f t="shared" si="26"/>
        <v>-7.2271032549906522E-2</v>
      </c>
      <c r="K119">
        <f t="shared" si="28"/>
        <v>-7.2271032549906522E-2</v>
      </c>
      <c r="O119">
        <f t="shared" ca="1" si="31"/>
        <v>-7.1155468209613687E-2</v>
      </c>
      <c r="P119">
        <f t="shared" si="32"/>
        <v>-6.6071534653135422E-2</v>
      </c>
      <c r="Q119" s="1">
        <f t="shared" si="33"/>
        <v>44007.989000000001</v>
      </c>
      <c r="R119">
        <f t="shared" si="27"/>
        <v>3.8433774172069295E-5</v>
      </c>
      <c r="W119">
        <v>196000</v>
      </c>
      <c r="X119">
        <f t="shared" si="25"/>
        <v>-0.89614399717351723</v>
      </c>
    </row>
    <row r="120" spans="1:24" ht="12" customHeight="1" x14ac:dyDescent="0.2">
      <c r="A120" s="75" t="s">
        <v>408</v>
      </c>
      <c r="B120" s="76" t="s">
        <v>48</v>
      </c>
      <c r="C120" s="77">
        <v>59035.736900000004</v>
      </c>
      <c r="D120" s="77">
        <v>5.0000000000000001E-4</v>
      </c>
      <c r="E120" s="35">
        <f t="shared" si="29"/>
        <v>53237.870161145467</v>
      </c>
      <c r="F120">
        <f t="shared" si="30"/>
        <v>53238</v>
      </c>
      <c r="G120">
        <f t="shared" si="26"/>
        <v>-7.2775896594976075E-2</v>
      </c>
      <c r="K120">
        <f t="shared" si="28"/>
        <v>-7.2775896594976075E-2</v>
      </c>
      <c r="O120">
        <f t="shared" ca="1" si="31"/>
        <v>-7.1197604632218026E-2</v>
      </c>
      <c r="P120">
        <f t="shared" si="32"/>
        <v>-6.6112510320384232E-2</v>
      </c>
      <c r="Q120" s="1">
        <f t="shared" si="33"/>
        <v>44017.236900000004</v>
      </c>
      <c r="R120">
        <f t="shared" si="27"/>
        <v>4.4400716644418953E-5</v>
      </c>
      <c r="W120">
        <v>198000</v>
      </c>
      <c r="X120">
        <f t="shared" si="25"/>
        <v>-0.91452616167789624</v>
      </c>
    </row>
    <row r="121" spans="1:24" ht="12" customHeight="1" x14ac:dyDescent="0.2">
      <c r="A121" s="78" t="s">
        <v>409</v>
      </c>
      <c r="B121" s="79" t="s">
        <v>48</v>
      </c>
      <c r="C121" s="80">
        <v>59037.419699999999</v>
      </c>
      <c r="D121" s="78">
        <v>3.5000000000000001E-3</v>
      </c>
      <c r="E121" s="35">
        <f t="shared" si="29"/>
        <v>53240.872430229494</v>
      </c>
      <c r="F121">
        <f t="shared" si="30"/>
        <v>53241</v>
      </c>
      <c r="G121">
        <f t="shared" si="26"/>
        <v>-7.1504053703392856E-2</v>
      </c>
      <c r="K121">
        <f t="shared" si="28"/>
        <v>-7.1504053703392856E-2</v>
      </c>
      <c r="O121">
        <f t="shared" ca="1" si="31"/>
        <v>-7.1205265799964251E-2</v>
      </c>
      <c r="P121">
        <f t="shared" si="32"/>
        <v>-6.6119961806382826E-2</v>
      </c>
      <c r="Q121" s="1">
        <f t="shared" si="33"/>
        <v>44018.919699999999</v>
      </c>
      <c r="R121">
        <f t="shared" si="27"/>
        <v>2.8988445555449057E-5</v>
      </c>
      <c r="W121">
        <v>200000</v>
      </c>
      <c r="X121">
        <f t="shared" si="25"/>
        <v>-0.93309494917220637</v>
      </c>
    </row>
    <row r="122" spans="1:24" ht="12" customHeight="1" x14ac:dyDescent="0.2">
      <c r="A122" s="78" t="s">
        <v>409</v>
      </c>
      <c r="B122" s="79" t="s">
        <v>48</v>
      </c>
      <c r="C122" s="80">
        <v>59054.515099999997</v>
      </c>
      <c r="D122" s="78">
        <v>3.5000000000000001E-3</v>
      </c>
      <c r="E122" s="35">
        <f t="shared" si="29"/>
        <v>53271.372187122324</v>
      </c>
      <c r="F122">
        <f t="shared" si="30"/>
        <v>53271.5</v>
      </c>
      <c r="G122">
        <f t="shared" si="26"/>
        <v>-7.1640317553828936E-2</v>
      </c>
      <c r="K122">
        <f t="shared" si="28"/>
        <v>-7.1640317553828936E-2</v>
      </c>
      <c r="O122">
        <f t="shared" ca="1" si="31"/>
        <v>-7.1283154338717708E-2</v>
      </c>
      <c r="P122">
        <f t="shared" si="32"/>
        <v>-6.6195742415956701E-2</v>
      </c>
      <c r="Q122" s="1">
        <f t="shared" si="33"/>
        <v>44036.015099999997</v>
      </c>
      <c r="R122">
        <f t="shared" si="27"/>
        <v>2.9643398431936462E-5</v>
      </c>
      <c r="W122">
        <v>202000</v>
      </c>
      <c r="X122">
        <f t="shared" si="25"/>
        <v>-0.9518503596564476</v>
      </c>
    </row>
    <row r="123" spans="1:24" ht="12" customHeight="1" x14ac:dyDescent="0.2">
      <c r="A123" s="78" t="s">
        <v>409</v>
      </c>
      <c r="B123" s="79" t="s">
        <v>48</v>
      </c>
      <c r="C123" s="80">
        <v>59059.559800000003</v>
      </c>
      <c r="D123" s="78">
        <v>3.5000000000000001E-3</v>
      </c>
      <c r="E123" s="35">
        <f t="shared" si="29"/>
        <v>53280.372393236095</v>
      </c>
      <c r="F123">
        <f t="shared" si="30"/>
        <v>53280.5</v>
      </c>
      <c r="G123">
        <f t="shared" si="26"/>
        <v>-7.1524788843817078E-2</v>
      </c>
      <c r="K123">
        <f t="shared" si="28"/>
        <v>-7.1524788843817078E-2</v>
      </c>
      <c r="O123">
        <f t="shared" ca="1" si="31"/>
        <v>-7.1306137841956441E-2</v>
      </c>
      <c r="P123">
        <f t="shared" si="32"/>
        <v>-6.6218112200365498E-2</v>
      </c>
      <c r="Q123" s="1">
        <f t="shared" si="33"/>
        <v>44041.059800000003</v>
      </c>
      <c r="R123">
        <f t="shared" si="27"/>
        <v>2.8160816998154528E-5</v>
      </c>
      <c r="W123">
        <v>204000</v>
      </c>
      <c r="X123">
        <f t="shared" si="25"/>
        <v>-0.97079239313061982</v>
      </c>
    </row>
    <row r="124" spans="1:24" ht="12" customHeight="1" x14ac:dyDescent="0.2">
      <c r="A124" s="78" t="s">
        <v>409</v>
      </c>
      <c r="B124" s="79" t="s">
        <v>48</v>
      </c>
      <c r="C124" s="80">
        <v>59076.376199999999</v>
      </c>
      <c r="D124" s="78">
        <v>3.5000000000000001E-3</v>
      </c>
      <c r="E124" s="35">
        <f t="shared" si="29"/>
        <v>53310.374388615703</v>
      </c>
      <c r="F124">
        <f t="shared" si="30"/>
        <v>53310.5</v>
      </c>
      <c r="G124">
        <f t="shared" si="26"/>
        <v>-7.0406359853222966E-2</v>
      </c>
      <c r="K124">
        <f t="shared" si="28"/>
        <v>-7.0406359853222966E-2</v>
      </c>
      <c r="O124">
        <f t="shared" ca="1" si="31"/>
        <v>-7.1382749519418864E-2</v>
      </c>
      <c r="P124">
        <f t="shared" si="32"/>
        <v>-6.6292705442007049E-2</v>
      </c>
      <c r="Q124" s="1">
        <f t="shared" si="33"/>
        <v>44057.876199999999</v>
      </c>
      <c r="R124">
        <f t="shared" si="27"/>
        <v>1.6922152614916173E-5</v>
      </c>
      <c r="W124">
        <v>206000</v>
      </c>
      <c r="X124">
        <f t="shared" si="25"/>
        <v>-0.98992104959472305</v>
      </c>
    </row>
    <row r="125" spans="1:24" ht="12" customHeight="1" x14ac:dyDescent="0.2">
      <c r="A125" s="78" t="s">
        <v>409</v>
      </c>
      <c r="B125" s="79" t="s">
        <v>48</v>
      </c>
      <c r="C125" s="80">
        <v>59090.387999999999</v>
      </c>
      <c r="D125" s="78">
        <v>3.5000000000000001E-3</v>
      </c>
      <c r="E125" s="35">
        <f t="shared" si="29"/>
        <v>53335.372721128013</v>
      </c>
      <c r="F125">
        <f t="shared" si="30"/>
        <v>53335.5</v>
      </c>
      <c r="G125">
        <f t="shared" si="26"/>
        <v>-7.1341002352710348E-2</v>
      </c>
      <c r="K125">
        <f t="shared" si="28"/>
        <v>-7.1341002352710348E-2</v>
      </c>
      <c r="O125">
        <f t="shared" ca="1" si="31"/>
        <v>-7.1446592583970903E-2</v>
      </c>
      <c r="P125">
        <f t="shared" si="32"/>
        <v>-6.635489855253475E-2</v>
      </c>
      <c r="Q125" s="1">
        <f t="shared" si="33"/>
        <v>44071.887999999999</v>
      </c>
      <c r="R125">
        <f t="shared" si="27"/>
        <v>2.4861231106125541E-5</v>
      </c>
      <c r="W125">
        <v>208000</v>
      </c>
      <c r="X125">
        <f t="shared" si="25"/>
        <v>-1.0092363290487576</v>
      </c>
    </row>
    <row r="126" spans="1:24" ht="12" customHeight="1" x14ac:dyDescent="0.2">
      <c r="A126" s="78" t="s">
        <v>409</v>
      </c>
      <c r="B126" s="79" t="s">
        <v>48</v>
      </c>
      <c r="C126" s="80">
        <v>59097.393499999998</v>
      </c>
      <c r="D126" s="78">
        <v>3.5000000000000001E-3</v>
      </c>
      <c r="E126" s="35">
        <f t="shared" si="29"/>
        <v>53347.87117374759</v>
      </c>
      <c r="F126">
        <f t="shared" si="30"/>
        <v>53348</v>
      </c>
      <c r="G126">
        <f t="shared" si="26"/>
        <v>-7.2208323595987167E-2</v>
      </c>
      <c r="K126">
        <f t="shared" si="28"/>
        <v>-7.2208323595987167E-2</v>
      </c>
      <c r="O126">
        <f t="shared" ca="1" si="31"/>
        <v>-7.1478514116246894E-2</v>
      </c>
      <c r="P126">
        <f t="shared" si="32"/>
        <v>-6.6386006042739421E-2</v>
      </c>
      <c r="Q126" s="1">
        <f t="shared" si="33"/>
        <v>44078.893499999998</v>
      </c>
      <c r="R126">
        <f t="shared" si="27"/>
        <v>3.3899381690856827E-5</v>
      </c>
      <c r="W126">
        <v>210000</v>
      </c>
      <c r="X126">
        <f t="shared" si="25"/>
        <v>-1.0287382314927229</v>
      </c>
    </row>
    <row r="127" spans="1:24" ht="12" customHeight="1" x14ac:dyDescent="0.2">
      <c r="A127" s="78" t="s">
        <v>409</v>
      </c>
      <c r="B127" s="79" t="s">
        <v>48</v>
      </c>
      <c r="C127" s="80">
        <v>59122.338900000002</v>
      </c>
      <c r="D127" s="78">
        <v>3.5000000000000001E-3</v>
      </c>
      <c r="E127" s="35">
        <f t="shared" si="29"/>
        <v>53392.376048485508</v>
      </c>
      <c r="F127">
        <f t="shared" si="30"/>
        <v>53392.5</v>
      </c>
      <c r="G127">
        <f t="shared" si="26"/>
        <v>-6.9475987242185511E-2</v>
      </c>
      <c r="K127">
        <f t="shared" si="28"/>
        <v>-6.9475987242185511E-2</v>
      </c>
      <c r="O127">
        <f t="shared" ca="1" si="31"/>
        <v>-7.1592154771149497E-2</v>
      </c>
      <c r="P127">
        <f t="shared" si="32"/>
        <v>-6.6496807879019765E-2</v>
      </c>
      <c r="Q127" s="1">
        <f t="shared" si="33"/>
        <v>44103.838900000002</v>
      </c>
      <c r="R127">
        <f t="shared" si="27"/>
        <v>8.8755096779126596E-6</v>
      </c>
      <c r="W127">
        <v>212000</v>
      </c>
      <c r="X127">
        <f t="shared" si="25"/>
        <v>-1.0484267569266195</v>
      </c>
    </row>
    <row r="128" spans="1:24" ht="12" customHeight="1" x14ac:dyDescent="0.2">
      <c r="A128" s="81" t="s">
        <v>411</v>
      </c>
      <c r="B128" s="82" t="s">
        <v>34</v>
      </c>
      <c r="C128" s="80">
        <v>59823.532099999997</v>
      </c>
      <c r="D128" s="78">
        <v>2.0000000000000001E-4</v>
      </c>
      <c r="E128" s="35">
        <f t="shared" ref="E128:E129" si="34">+(C128-C$7)/C$8</f>
        <v>54643.368838060829</v>
      </c>
      <c r="F128">
        <f t="shared" ref="F128:F129" si="35">ROUND(2*E128,0)/2</f>
        <v>54643.5</v>
      </c>
      <c r="G128">
        <f t="shared" ref="G128:G129" si="36">C128-($C$7+$C$8*$F128)</f>
        <v>-7.3517497949069366E-2</v>
      </c>
      <c r="K128">
        <f t="shared" ref="K128:K129" si="37">+G128</f>
        <v>-7.3517497949069366E-2</v>
      </c>
      <c r="O128">
        <f t="shared" ref="O128:O129" ca="1" si="38">+C$11+C$12*$F128</f>
        <v>-7.4786861721332643E-2</v>
      </c>
      <c r="P128">
        <f t="shared" ref="P128:P129" si="39">+D$11+D$12*F128+D$13*F128^2</f>
        <v>-6.9649515736195863E-2</v>
      </c>
      <c r="Q128" s="1">
        <f t="shared" ref="Q128:Q129" si="40">+C128-15018.5</f>
        <v>44805.032099999997</v>
      </c>
      <c r="R128">
        <f t="shared" ref="R128:R129" si="41">+(P128-G128)^2</f>
        <v>1.4961286399105798E-5</v>
      </c>
      <c r="W128">
        <v>214000</v>
      </c>
      <c r="X128">
        <f t="shared" si="25"/>
        <v>-1.0683019053504472</v>
      </c>
    </row>
    <row r="129" spans="1:24" ht="12" customHeight="1" x14ac:dyDescent="0.2">
      <c r="A129" s="81" t="s">
        <v>411</v>
      </c>
      <c r="B129" s="82" t="s">
        <v>48</v>
      </c>
      <c r="C129" s="80">
        <v>59839.506399999998</v>
      </c>
      <c r="D129" s="78">
        <v>2.0000000000000001E-4</v>
      </c>
      <c r="E129" s="35">
        <f t="shared" si="34"/>
        <v>54671.86845003441</v>
      </c>
      <c r="F129">
        <f t="shared" si="35"/>
        <v>54672</v>
      </c>
      <c r="G129">
        <f t="shared" si="36"/>
        <v>-7.3734990401135292E-2</v>
      </c>
      <c r="K129">
        <f t="shared" si="37"/>
        <v>-7.3734990401135292E-2</v>
      </c>
      <c r="O129">
        <f t="shared" ca="1" si="38"/>
        <v>-7.485964281492194E-2</v>
      </c>
      <c r="P129">
        <f t="shared" si="39"/>
        <v>-6.9722190684327598E-2</v>
      </c>
      <c r="Q129" s="1">
        <f t="shared" si="40"/>
        <v>44821.006399999998</v>
      </c>
      <c r="R129">
        <f t="shared" si="41"/>
        <v>1.6102561567211911E-5</v>
      </c>
      <c r="W129">
        <v>216000</v>
      </c>
      <c r="X129">
        <f t="shared" si="25"/>
        <v>-1.088363676764206</v>
      </c>
    </row>
    <row r="130" spans="1:24" ht="12" customHeight="1" x14ac:dyDescent="0.2">
      <c r="A130" s="35"/>
      <c r="B130" s="36"/>
      <c r="C130" s="37"/>
      <c r="D130" s="37"/>
      <c r="E130" s="35"/>
      <c r="W130">
        <v>218000</v>
      </c>
      <c r="X130">
        <f t="shared" si="25"/>
        <v>-1.1086120711678957</v>
      </c>
    </row>
    <row r="131" spans="1:24" x14ac:dyDescent="0.2">
      <c r="A131" s="35"/>
      <c r="B131" s="36"/>
      <c r="C131" s="37"/>
      <c r="D131" s="37"/>
      <c r="E131" s="35"/>
      <c r="W131">
        <v>220000</v>
      </c>
      <c r="X131">
        <f t="shared" si="25"/>
        <v>-1.1290470885615165</v>
      </c>
    </row>
    <row r="132" spans="1:24" x14ac:dyDescent="0.2">
      <c r="A132" s="35"/>
      <c r="B132" s="36"/>
      <c r="C132" s="37"/>
      <c r="D132" s="37"/>
      <c r="E132" s="35"/>
      <c r="W132">
        <v>222000</v>
      </c>
      <c r="X132">
        <f t="shared" si="25"/>
        <v>-1.1496687289450684</v>
      </c>
    </row>
    <row r="133" spans="1:24" x14ac:dyDescent="0.2">
      <c r="A133" s="35"/>
      <c r="B133" s="36"/>
      <c r="C133" s="37"/>
      <c r="D133" s="37"/>
      <c r="E133" s="35"/>
      <c r="W133">
        <v>224000</v>
      </c>
      <c r="X133">
        <f t="shared" si="25"/>
        <v>-1.1704769923185512</v>
      </c>
    </row>
    <row r="134" spans="1:24" x14ac:dyDescent="0.2">
      <c r="A134" s="35"/>
      <c r="B134" s="36"/>
      <c r="C134" s="37"/>
      <c r="D134" s="37"/>
      <c r="E134" s="35"/>
      <c r="W134">
        <v>226000</v>
      </c>
      <c r="X134">
        <f t="shared" si="25"/>
        <v>-1.1914718786819651</v>
      </c>
    </row>
    <row r="135" spans="1:24" x14ac:dyDescent="0.2">
      <c r="A135" s="35"/>
      <c r="B135" s="36"/>
      <c r="C135" s="37"/>
      <c r="D135" s="37"/>
      <c r="E135" s="35"/>
      <c r="W135">
        <v>228000</v>
      </c>
      <c r="X135">
        <f t="shared" si="25"/>
        <v>-1.2126533880353103</v>
      </c>
    </row>
    <row r="136" spans="1:24" x14ac:dyDescent="0.2">
      <c r="A136" s="35"/>
      <c r="B136" s="36"/>
      <c r="C136" s="37"/>
      <c r="D136" s="37"/>
      <c r="E136" s="35"/>
      <c r="W136">
        <v>230000</v>
      </c>
      <c r="X136">
        <f t="shared" si="25"/>
        <v>-1.2340215203785865</v>
      </c>
    </row>
    <row r="137" spans="1:24" x14ac:dyDescent="0.2">
      <c r="A137" s="35"/>
      <c r="B137" s="36"/>
      <c r="C137" s="37"/>
      <c r="D137" s="37"/>
      <c r="E137" s="35"/>
      <c r="W137">
        <v>232000</v>
      </c>
      <c r="X137">
        <f t="shared" si="25"/>
        <v>-1.2555762757117939</v>
      </c>
    </row>
    <row r="138" spans="1:24" x14ac:dyDescent="0.2">
      <c r="A138" s="35"/>
      <c r="B138" s="36"/>
      <c r="C138" s="37"/>
      <c r="D138" s="37"/>
      <c r="E138" s="35"/>
      <c r="W138">
        <v>234000</v>
      </c>
      <c r="X138">
        <f t="shared" si="25"/>
        <v>-1.2773176540349322</v>
      </c>
    </row>
    <row r="139" spans="1:24" x14ac:dyDescent="0.2">
      <c r="A139" s="35"/>
      <c r="B139" s="36"/>
      <c r="C139" s="37"/>
      <c r="D139" s="37"/>
      <c r="E139" s="35"/>
      <c r="W139">
        <v>236000</v>
      </c>
      <c r="X139">
        <f t="shared" si="25"/>
        <v>-1.2992456553480016</v>
      </c>
    </row>
    <row r="140" spans="1:24" x14ac:dyDescent="0.2">
      <c r="A140" s="35"/>
      <c r="B140" s="36"/>
      <c r="C140" s="37"/>
      <c r="D140" s="37"/>
      <c r="E140" s="35"/>
      <c r="W140">
        <v>238000</v>
      </c>
      <c r="X140">
        <f t="shared" si="25"/>
        <v>-1.321360279651002</v>
      </c>
    </row>
    <row r="141" spans="1:24" x14ac:dyDescent="0.2">
      <c r="A141" s="35"/>
      <c r="B141" s="36"/>
      <c r="C141" s="37"/>
      <c r="D141" s="37"/>
      <c r="E141" s="35"/>
      <c r="W141">
        <v>240000</v>
      </c>
      <c r="X141">
        <f t="shared" si="25"/>
        <v>-1.3436615269439336</v>
      </c>
    </row>
    <row r="142" spans="1:24" x14ac:dyDescent="0.2">
      <c r="A142" s="35"/>
      <c r="B142" s="36"/>
      <c r="C142" s="37"/>
      <c r="D142" s="37"/>
      <c r="E142" s="35"/>
      <c r="W142">
        <v>242000</v>
      </c>
      <c r="X142">
        <f t="shared" si="25"/>
        <v>-1.3661493972267962</v>
      </c>
    </row>
    <row r="143" spans="1:24" x14ac:dyDescent="0.2">
      <c r="A143" s="35"/>
      <c r="B143" s="36"/>
      <c r="C143" s="37"/>
      <c r="D143" s="37"/>
      <c r="E143" s="35"/>
      <c r="W143">
        <v>244000</v>
      </c>
      <c r="X143">
        <f t="shared" si="25"/>
        <v>-1.38882389049959</v>
      </c>
    </row>
    <row r="144" spans="1:24" x14ac:dyDescent="0.2">
      <c r="A144" s="35"/>
      <c r="B144" s="36"/>
      <c r="C144" s="37"/>
      <c r="D144" s="37"/>
      <c r="E144" s="35"/>
      <c r="W144">
        <v>246000</v>
      </c>
      <c r="X144">
        <f t="shared" si="25"/>
        <v>-1.4116850067623146</v>
      </c>
    </row>
    <row r="145" spans="1:24" x14ac:dyDescent="0.2">
      <c r="A145" s="35"/>
      <c r="B145" s="36"/>
      <c r="C145" s="37"/>
      <c r="D145" s="37"/>
      <c r="E145" s="35"/>
      <c r="W145">
        <v>248000</v>
      </c>
      <c r="X145">
        <f t="shared" si="25"/>
        <v>-1.4347327460149704</v>
      </c>
    </row>
    <row r="146" spans="1:24" x14ac:dyDescent="0.2">
      <c r="A146" s="35"/>
      <c r="B146" s="36"/>
      <c r="C146" s="37"/>
      <c r="D146" s="37"/>
      <c r="E146" s="35"/>
      <c r="W146">
        <v>250000</v>
      </c>
      <c r="X146">
        <f t="shared" si="25"/>
        <v>-1.4579671082575574</v>
      </c>
    </row>
    <row r="147" spans="1:24" x14ac:dyDescent="0.2">
      <c r="A147" s="35"/>
      <c r="B147" s="36"/>
      <c r="C147" s="37"/>
      <c r="D147" s="37"/>
      <c r="E147" s="35"/>
      <c r="W147">
        <v>252000</v>
      </c>
      <c r="X147">
        <f t="shared" si="25"/>
        <v>-1.4813880934900752</v>
      </c>
    </row>
    <row r="148" spans="1:24" x14ac:dyDescent="0.2">
      <c r="A148" s="35"/>
      <c r="B148" s="36"/>
      <c r="C148" s="37"/>
      <c r="D148" s="37"/>
      <c r="E148" s="35"/>
      <c r="W148">
        <v>254000</v>
      </c>
      <c r="X148">
        <f t="shared" si="25"/>
        <v>-1.5049957017125244</v>
      </c>
    </row>
    <row r="149" spans="1:24" x14ac:dyDescent="0.2">
      <c r="A149" s="35"/>
      <c r="B149" s="36"/>
      <c r="C149" s="37"/>
      <c r="D149" s="37"/>
      <c r="E149" s="35"/>
      <c r="W149">
        <v>256000</v>
      </c>
      <c r="X149">
        <f t="shared" ref="X149:X212" si="42">+D$11+D$12*W149+D$13*W149^2</f>
        <v>-1.5287899329249044</v>
      </c>
    </row>
    <row r="150" spans="1:24" x14ac:dyDescent="0.2">
      <c r="A150" s="35"/>
      <c r="B150" s="36"/>
      <c r="C150" s="37"/>
      <c r="D150" s="37"/>
      <c r="E150" s="35"/>
      <c r="W150">
        <v>258000</v>
      </c>
      <c r="X150">
        <f t="shared" si="42"/>
        <v>-1.5527707871272156</v>
      </c>
    </row>
    <row r="151" spans="1:24" x14ac:dyDescent="0.2">
      <c r="A151" s="35"/>
      <c r="B151" s="36"/>
      <c r="C151" s="37"/>
      <c r="D151" s="37"/>
      <c r="E151" s="35"/>
      <c r="W151">
        <v>260000</v>
      </c>
      <c r="X151">
        <f t="shared" si="42"/>
        <v>-1.5769382643194578</v>
      </c>
    </row>
    <row r="152" spans="1:24" x14ac:dyDescent="0.2">
      <c r="A152" s="35"/>
      <c r="B152" s="36"/>
      <c r="C152" s="37"/>
      <c r="D152" s="37"/>
      <c r="E152" s="35"/>
      <c r="W152">
        <v>262000</v>
      </c>
      <c r="X152">
        <f t="shared" si="42"/>
        <v>-1.6012923645016313</v>
      </c>
    </row>
    <row r="153" spans="1:24" x14ac:dyDescent="0.2">
      <c r="A153" s="35"/>
      <c r="B153" s="36"/>
      <c r="C153" s="37"/>
      <c r="D153" s="37"/>
      <c r="E153" s="35"/>
      <c r="W153">
        <v>264000</v>
      </c>
      <c r="X153">
        <f t="shared" si="42"/>
        <v>-1.6258330876737357</v>
      </c>
    </row>
    <row r="154" spans="1:24" x14ac:dyDescent="0.2">
      <c r="A154" s="35"/>
      <c r="B154" s="36"/>
      <c r="C154" s="37"/>
      <c r="D154" s="37"/>
      <c r="E154" s="35"/>
      <c r="W154">
        <v>266000</v>
      </c>
      <c r="X154">
        <f t="shared" si="42"/>
        <v>-1.6505604338357711</v>
      </c>
    </row>
    <row r="155" spans="1:24" x14ac:dyDescent="0.2">
      <c r="A155" s="35"/>
      <c r="B155" s="36"/>
      <c r="C155" s="37"/>
      <c r="D155" s="37"/>
      <c r="E155" s="35"/>
      <c r="W155">
        <v>268000</v>
      </c>
      <c r="X155">
        <f t="shared" si="42"/>
        <v>-1.6754744029877378</v>
      </c>
    </row>
    <row r="156" spans="1:24" x14ac:dyDescent="0.2">
      <c r="A156" s="35"/>
      <c r="B156" s="36"/>
      <c r="C156" s="37"/>
      <c r="D156" s="37"/>
      <c r="E156" s="35"/>
      <c r="W156">
        <v>270000</v>
      </c>
      <c r="X156">
        <f t="shared" si="42"/>
        <v>-1.7005749951296352</v>
      </c>
    </row>
    <row r="157" spans="1:24" x14ac:dyDescent="0.2">
      <c r="A157" s="35"/>
      <c r="B157" s="36"/>
      <c r="C157" s="37"/>
      <c r="D157" s="37"/>
      <c r="E157" s="35"/>
      <c r="W157">
        <v>272000</v>
      </c>
      <c r="X157">
        <f t="shared" si="42"/>
        <v>-1.7258622102614638</v>
      </c>
    </row>
    <row r="158" spans="1:24" x14ac:dyDescent="0.2">
      <c r="A158" s="35"/>
      <c r="B158" s="36"/>
      <c r="C158" s="37"/>
      <c r="D158" s="37"/>
      <c r="E158" s="35"/>
      <c r="W158">
        <v>274000</v>
      </c>
      <c r="X158">
        <f t="shared" si="42"/>
        <v>-1.7513360483832237</v>
      </c>
    </row>
    <row r="159" spans="1:24" x14ac:dyDescent="0.2">
      <c r="A159" s="35"/>
      <c r="B159" s="36"/>
      <c r="C159" s="37"/>
      <c r="D159" s="37"/>
      <c r="E159" s="35"/>
      <c r="W159">
        <v>276000</v>
      </c>
      <c r="X159">
        <f t="shared" si="42"/>
        <v>-1.7769965094949145</v>
      </c>
    </row>
    <row r="160" spans="1:24" x14ac:dyDescent="0.2">
      <c r="A160" s="35"/>
      <c r="B160" s="36"/>
      <c r="C160" s="37"/>
      <c r="D160" s="37"/>
      <c r="E160" s="35"/>
      <c r="W160">
        <v>278000</v>
      </c>
      <c r="X160">
        <f t="shared" si="42"/>
        <v>-1.8028435935965363</v>
      </c>
    </row>
    <row r="161" spans="1:24" x14ac:dyDescent="0.2">
      <c r="A161" s="35"/>
      <c r="B161" s="36"/>
      <c r="C161" s="37"/>
      <c r="D161" s="37"/>
      <c r="E161" s="35"/>
      <c r="W161">
        <v>280000</v>
      </c>
      <c r="X161">
        <f t="shared" si="42"/>
        <v>-1.8288773006880894</v>
      </c>
    </row>
    <row r="162" spans="1:24" x14ac:dyDescent="0.2">
      <c r="A162" s="35"/>
      <c r="B162" s="36"/>
      <c r="C162" s="37"/>
      <c r="D162" s="37"/>
      <c r="E162" s="35"/>
      <c r="W162">
        <v>282000</v>
      </c>
      <c r="X162">
        <f t="shared" si="42"/>
        <v>-1.8550976307695735</v>
      </c>
    </row>
    <row r="163" spans="1:24" x14ac:dyDescent="0.2">
      <c r="A163" s="35"/>
      <c r="B163" s="36"/>
      <c r="C163" s="37"/>
      <c r="D163" s="37"/>
      <c r="E163" s="35"/>
      <c r="W163">
        <v>284000</v>
      </c>
      <c r="X163">
        <f t="shared" si="42"/>
        <v>-1.8815045838409885</v>
      </c>
    </row>
    <row r="164" spans="1:24" x14ac:dyDescent="0.2">
      <c r="A164" s="35"/>
      <c r="B164" s="36"/>
      <c r="C164" s="37"/>
      <c r="D164" s="37"/>
      <c r="E164" s="35"/>
      <c r="W164">
        <v>286000</v>
      </c>
      <c r="X164">
        <f t="shared" si="42"/>
        <v>-1.9080981599023348</v>
      </c>
    </row>
    <row r="165" spans="1:24" x14ac:dyDescent="0.2">
      <c r="A165" s="35"/>
      <c r="B165" s="36"/>
      <c r="C165" s="37"/>
      <c r="D165" s="37"/>
      <c r="E165" s="35"/>
      <c r="W165">
        <v>288000</v>
      </c>
      <c r="X165">
        <f t="shared" si="42"/>
        <v>-1.934878358953612</v>
      </c>
    </row>
    <row r="166" spans="1:24" x14ac:dyDescent="0.2">
      <c r="A166" s="35"/>
      <c r="B166" s="36"/>
      <c r="C166" s="37"/>
      <c r="D166" s="37"/>
      <c r="E166" s="35"/>
      <c r="W166">
        <v>290000</v>
      </c>
      <c r="X166">
        <f t="shared" si="42"/>
        <v>-1.9618451809948203</v>
      </c>
    </row>
    <row r="167" spans="1:24" x14ac:dyDescent="0.2">
      <c r="A167" s="35"/>
      <c r="B167" s="36"/>
      <c r="C167" s="37"/>
      <c r="D167" s="37"/>
      <c r="E167" s="35"/>
      <c r="W167">
        <v>292000</v>
      </c>
      <c r="X167">
        <f t="shared" si="42"/>
        <v>-1.9889986260259598</v>
      </c>
    </row>
    <row r="168" spans="1:24" x14ac:dyDescent="0.2">
      <c r="A168" s="35"/>
      <c r="B168" s="36"/>
      <c r="C168" s="37"/>
      <c r="D168" s="37"/>
      <c r="E168" s="35"/>
      <c r="W168">
        <v>294000</v>
      </c>
      <c r="X168">
        <f t="shared" si="42"/>
        <v>-2.0163386940470303</v>
      </c>
    </row>
    <row r="169" spans="1:24" x14ac:dyDescent="0.2">
      <c r="A169" s="35"/>
      <c r="B169" s="36"/>
      <c r="C169" s="37"/>
      <c r="D169" s="37"/>
      <c r="E169" s="35"/>
      <c r="W169">
        <v>296000</v>
      </c>
      <c r="X169">
        <f t="shared" si="42"/>
        <v>-2.0438653850580319</v>
      </c>
    </row>
    <row r="170" spans="1:24" x14ac:dyDescent="0.2">
      <c r="A170" s="35"/>
      <c r="B170" s="36"/>
      <c r="C170" s="37"/>
      <c r="D170" s="37"/>
      <c r="E170" s="35"/>
      <c r="W170">
        <v>298000</v>
      </c>
      <c r="X170">
        <f t="shared" si="42"/>
        <v>-2.0715786990589642</v>
      </c>
    </row>
    <row r="171" spans="1:24" x14ac:dyDescent="0.2">
      <c r="A171" s="35"/>
      <c r="B171" s="36"/>
      <c r="C171" s="37"/>
      <c r="D171" s="37"/>
      <c r="E171" s="35"/>
      <c r="W171">
        <v>300000</v>
      </c>
      <c r="X171">
        <f t="shared" si="42"/>
        <v>-2.0994786360498283</v>
      </c>
    </row>
    <row r="172" spans="1:24" x14ac:dyDescent="0.2">
      <c r="A172" s="35"/>
      <c r="B172" s="36"/>
      <c r="C172" s="37"/>
      <c r="D172" s="37"/>
      <c r="E172" s="35"/>
      <c r="W172">
        <v>302000</v>
      </c>
      <c r="X172">
        <f t="shared" si="42"/>
        <v>-2.1275651960306226</v>
      </c>
    </row>
    <row r="173" spans="1:24" x14ac:dyDescent="0.2">
      <c r="A173" s="35"/>
      <c r="B173" s="36"/>
      <c r="C173" s="37"/>
      <c r="D173" s="37"/>
      <c r="E173" s="35"/>
      <c r="W173">
        <v>304000</v>
      </c>
      <c r="X173">
        <f t="shared" si="42"/>
        <v>-2.1558383790013482</v>
      </c>
    </row>
    <row r="174" spans="1:24" x14ac:dyDescent="0.2">
      <c r="A174" s="35"/>
      <c r="B174" s="36"/>
      <c r="C174" s="37"/>
      <c r="D174" s="37"/>
      <c r="E174" s="35"/>
      <c r="W174">
        <v>306000</v>
      </c>
      <c r="X174">
        <f t="shared" si="42"/>
        <v>-2.1842981849620053</v>
      </c>
    </row>
    <row r="175" spans="1:24" x14ac:dyDescent="0.2">
      <c r="A175" s="35"/>
      <c r="B175" s="36"/>
      <c r="C175" s="37"/>
      <c r="D175" s="37"/>
      <c r="E175" s="35"/>
      <c r="W175">
        <v>308000</v>
      </c>
      <c r="X175">
        <f t="shared" si="42"/>
        <v>-2.2129446139125935</v>
      </c>
    </row>
    <row r="176" spans="1:24" x14ac:dyDescent="0.2">
      <c r="A176" s="35"/>
      <c r="B176" s="36"/>
      <c r="C176" s="37"/>
      <c r="D176" s="37"/>
      <c r="E176" s="35"/>
      <c r="W176">
        <v>310000</v>
      </c>
      <c r="X176">
        <f t="shared" si="42"/>
        <v>-2.2417776658531126</v>
      </c>
    </row>
    <row r="177" spans="1:24" x14ac:dyDescent="0.2">
      <c r="A177" s="35"/>
      <c r="B177" s="36"/>
      <c r="C177" s="37"/>
      <c r="D177" s="37"/>
      <c r="E177" s="35"/>
      <c r="W177">
        <v>312000</v>
      </c>
      <c r="X177">
        <f t="shared" si="42"/>
        <v>-2.2707973407835627</v>
      </c>
    </row>
    <row r="178" spans="1:24" x14ac:dyDescent="0.2">
      <c r="A178" s="35"/>
      <c r="B178" s="36"/>
      <c r="C178" s="37"/>
      <c r="D178" s="37"/>
      <c r="E178" s="35"/>
      <c r="W178">
        <v>314000</v>
      </c>
      <c r="X178">
        <f t="shared" si="42"/>
        <v>-2.3000036387039438</v>
      </c>
    </row>
    <row r="179" spans="1:24" x14ac:dyDescent="0.2">
      <c r="A179" s="35"/>
      <c r="B179" s="36"/>
      <c r="C179" s="37"/>
      <c r="D179" s="37"/>
      <c r="E179" s="35"/>
      <c r="W179">
        <v>316000</v>
      </c>
      <c r="X179">
        <f t="shared" si="42"/>
        <v>-2.3293965596142558</v>
      </c>
    </row>
    <row r="180" spans="1:24" x14ac:dyDescent="0.2">
      <c r="A180" s="35"/>
      <c r="B180" s="36"/>
      <c r="C180" s="37"/>
      <c r="D180" s="37"/>
      <c r="E180" s="35"/>
      <c r="W180">
        <v>318000</v>
      </c>
      <c r="X180">
        <f t="shared" si="42"/>
        <v>-2.3589761035144994</v>
      </c>
    </row>
    <row r="181" spans="1:24" x14ac:dyDescent="0.2">
      <c r="A181" s="35"/>
      <c r="B181" s="36"/>
      <c r="C181" s="37"/>
      <c r="D181" s="37"/>
      <c r="E181" s="35"/>
      <c r="W181">
        <v>320000</v>
      </c>
      <c r="X181">
        <f t="shared" si="42"/>
        <v>-2.3887422704046739</v>
      </c>
    </row>
    <row r="182" spans="1:24" x14ac:dyDescent="0.2">
      <c r="A182" s="35"/>
      <c r="B182" s="36"/>
      <c r="C182" s="37"/>
      <c r="D182" s="37"/>
      <c r="E182" s="35"/>
      <c r="W182">
        <v>322000</v>
      </c>
      <c r="X182">
        <f t="shared" si="42"/>
        <v>-2.4186950602847794</v>
      </c>
    </row>
    <row r="183" spans="1:24" x14ac:dyDescent="0.2">
      <c r="A183" s="35"/>
      <c r="B183" s="36"/>
      <c r="C183" s="37"/>
      <c r="D183" s="37"/>
      <c r="E183" s="35"/>
      <c r="W183">
        <v>324000</v>
      </c>
      <c r="X183">
        <f t="shared" si="42"/>
        <v>-2.4488344731548159</v>
      </c>
    </row>
    <row r="184" spans="1:24" x14ac:dyDescent="0.2">
      <c r="A184" s="35"/>
      <c r="B184" s="36"/>
      <c r="C184" s="37"/>
      <c r="D184" s="37"/>
      <c r="E184" s="35"/>
      <c r="W184">
        <v>326000</v>
      </c>
      <c r="X184">
        <f t="shared" si="42"/>
        <v>-2.4791605090147835</v>
      </c>
    </row>
    <row r="185" spans="1:24" x14ac:dyDescent="0.2">
      <c r="A185" s="35"/>
      <c r="B185" s="36"/>
      <c r="C185" s="35"/>
      <c r="D185" s="35"/>
      <c r="E185" s="35"/>
      <c r="W185">
        <v>328000</v>
      </c>
      <c r="X185">
        <f t="shared" si="42"/>
        <v>-2.509673167864682</v>
      </c>
    </row>
    <row r="186" spans="1:24" x14ac:dyDescent="0.2">
      <c r="A186" s="35"/>
      <c r="B186" s="36"/>
      <c r="C186" s="35"/>
      <c r="D186" s="35"/>
      <c r="E186" s="35"/>
      <c r="W186">
        <v>330000</v>
      </c>
      <c r="X186">
        <f t="shared" si="42"/>
        <v>-2.5403724497045119</v>
      </c>
    </row>
    <row r="187" spans="1:24" x14ac:dyDescent="0.2">
      <c r="A187" s="35"/>
      <c r="B187" s="36"/>
      <c r="C187" s="35"/>
      <c r="D187" s="35"/>
      <c r="E187" s="35"/>
      <c r="W187">
        <v>332000</v>
      </c>
      <c r="X187">
        <f t="shared" si="42"/>
        <v>-2.5712583545342729</v>
      </c>
    </row>
    <row r="188" spans="1:24" x14ac:dyDescent="0.2">
      <c r="A188" s="35"/>
      <c r="B188" s="36"/>
      <c r="C188" s="35"/>
      <c r="D188" s="35"/>
      <c r="E188" s="35"/>
      <c r="W188">
        <v>334000</v>
      </c>
      <c r="X188">
        <f t="shared" si="42"/>
        <v>-2.6023308823539644</v>
      </c>
    </row>
    <row r="189" spans="1:24" x14ac:dyDescent="0.2">
      <c r="A189" s="35"/>
      <c r="B189" s="36"/>
      <c r="C189" s="35"/>
      <c r="D189" s="35"/>
      <c r="E189" s="35"/>
      <c r="W189">
        <v>336000</v>
      </c>
      <c r="X189">
        <f t="shared" si="42"/>
        <v>-2.6335900331635878</v>
      </c>
    </row>
    <row r="190" spans="1:24" x14ac:dyDescent="0.2">
      <c r="A190" s="35"/>
      <c r="B190" s="36"/>
      <c r="C190" s="35"/>
      <c r="D190" s="35"/>
      <c r="E190" s="35"/>
      <c r="W190">
        <v>338000</v>
      </c>
      <c r="X190">
        <f t="shared" si="42"/>
        <v>-2.6650358069631417</v>
      </c>
    </row>
    <row r="191" spans="1:24" x14ac:dyDescent="0.2">
      <c r="A191" s="35"/>
      <c r="B191" s="36"/>
      <c r="C191" s="35"/>
      <c r="D191" s="35"/>
      <c r="E191" s="35"/>
      <c r="W191">
        <v>340000</v>
      </c>
      <c r="X191">
        <f t="shared" si="42"/>
        <v>-2.6966682037526271</v>
      </c>
    </row>
    <row r="192" spans="1:24" x14ac:dyDescent="0.2">
      <c r="A192" s="35"/>
      <c r="B192" s="36"/>
      <c r="C192" s="35"/>
      <c r="D192" s="35"/>
      <c r="E192" s="35"/>
      <c r="W192">
        <v>342000</v>
      </c>
      <c r="X192">
        <f t="shared" si="42"/>
        <v>-2.728487223532043</v>
      </c>
    </row>
    <row r="193" spans="1:24" x14ac:dyDescent="0.2">
      <c r="A193" s="35"/>
      <c r="B193" s="36"/>
      <c r="C193" s="35"/>
      <c r="D193" s="35"/>
      <c r="E193" s="35"/>
      <c r="W193">
        <v>344000</v>
      </c>
      <c r="X193">
        <f t="shared" si="42"/>
        <v>-2.7604928663013903</v>
      </c>
    </row>
    <row r="194" spans="1:24" x14ac:dyDescent="0.2">
      <c r="A194" s="35"/>
      <c r="B194" s="36"/>
      <c r="C194" s="35"/>
      <c r="D194" s="35"/>
      <c r="E194" s="35"/>
      <c r="W194">
        <v>346000</v>
      </c>
      <c r="X194">
        <f t="shared" si="42"/>
        <v>-2.7926851320606687</v>
      </c>
    </row>
    <row r="195" spans="1:24" x14ac:dyDescent="0.2">
      <c r="A195" s="35"/>
      <c r="B195" s="36"/>
      <c r="C195" s="35"/>
      <c r="D195" s="35"/>
      <c r="E195" s="35"/>
      <c r="W195">
        <v>348000</v>
      </c>
      <c r="X195">
        <f t="shared" si="42"/>
        <v>-2.8250640208098781</v>
      </c>
    </row>
    <row r="196" spans="1:24" x14ac:dyDescent="0.2">
      <c r="A196" s="35"/>
      <c r="B196" s="36"/>
      <c r="C196" s="35"/>
      <c r="D196" s="35"/>
      <c r="E196" s="35"/>
      <c r="W196">
        <v>350000</v>
      </c>
      <c r="X196">
        <f t="shared" si="42"/>
        <v>-2.8576295325490184</v>
      </c>
    </row>
    <row r="197" spans="1:24" x14ac:dyDescent="0.2">
      <c r="A197" s="35"/>
      <c r="B197" s="36"/>
      <c r="C197" s="35"/>
      <c r="D197" s="35"/>
      <c r="E197" s="35"/>
      <c r="W197">
        <v>352000</v>
      </c>
      <c r="X197">
        <f t="shared" si="42"/>
        <v>-2.8903816672780898</v>
      </c>
    </row>
    <row r="198" spans="1:24" x14ac:dyDescent="0.2">
      <c r="A198" s="35"/>
      <c r="B198" s="36"/>
      <c r="C198" s="35"/>
      <c r="D198" s="35"/>
      <c r="E198" s="35"/>
      <c r="W198">
        <v>354000</v>
      </c>
      <c r="X198">
        <f t="shared" si="42"/>
        <v>-2.9233204249970925</v>
      </c>
    </row>
    <row r="199" spans="1:24" x14ac:dyDescent="0.2">
      <c r="A199" s="35"/>
      <c r="B199" s="36"/>
      <c r="C199" s="35"/>
      <c r="D199" s="35"/>
      <c r="E199" s="35"/>
      <c r="W199">
        <v>356000</v>
      </c>
      <c r="X199">
        <f t="shared" si="42"/>
        <v>-2.9564458057060263</v>
      </c>
    </row>
    <row r="200" spans="1:24" x14ac:dyDescent="0.2">
      <c r="A200" s="35"/>
      <c r="B200" s="36"/>
      <c r="C200" s="35"/>
      <c r="D200" s="35"/>
      <c r="E200" s="35"/>
      <c r="W200">
        <v>358000</v>
      </c>
      <c r="X200">
        <f t="shared" si="42"/>
        <v>-2.9897578094048911</v>
      </c>
    </row>
    <row r="201" spans="1:24" x14ac:dyDescent="0.2">
      <c r="A201" s="35"/>
      <c r="B201" s="36"/>
      <c r="C201" s="35"/>
      <c r="D201" s="35"/>
      <c r="E201" s="35"/>
      <c r="W201">
        <v>360000</v>
      </c>
      <c r="X201">
        <f t="shared" si="42"/>
        <v>-3.0232564360936869</v>
      </c>
    </row>
    <row r="202" spans="1:24" x14ac:dyDescent="0.2">
      <c r="A202" s="35"/>
      <c r="B202" s="36"/>
      <c r="C202" s="35"/>
      <c r="D202" s="35"/>
      <c r="E202" s="35"/>
      <c r="W202">
        <v>362000</v>
      </c>
      <c r="X202">
        <f t="shared" si="42"/>
        <v>-3.0569416857724141</v>
      </c>
    </row>
    <row r="203" spans="1:24" x14ac:dyDescent="0.2">
      <c r="A203" s="35"/>
      <c r="B203" s="36"/>
      <c r="C203" s="35"/>
      <c r="D203" s="35"/>
      <c r="E203" s="35"/>
      <c r="W203">
        <v>364000</v>
      </c>
      <c r="X203">
        <f t="shared" si="42"/>
        <v>-3.0908135584410719</v>
      </c>
    </row>
    <row r="204" spans="1:24" x14ac:dyDescent="0.2">
      <c r="A204" s="35"/>
      <c r="B204" s="36"/>
      <c r="C204" s="35"/>
      <c r="D204" s="35"/>
      <c r="E204" s="35"/>
      <c r="W204">
        <v>366000</v>
      </c>
      <c r="X204">
        <f t="shared" si="42"/>
        <v>-3.1248720540996611</v>
      </c>
    </row>
    <row r="205" spans="1:24" x14ac:dyDescent="0.2">
      <c r="A205" s="35"/>
      <c r="B205" s="36"/>
      <c r="C205" s="35"/>
      <c r="D205" s="35"/>
      <c r="E205" s="35"/>
      <c r="W205">
        <v>368000</v>
      </c>
      <c r="X205">
        <f t="shared" si="42"/>
        <v>-3.1591171727481808</v>
      </c>
    </row>
    <row r="206" spans="1:24" x14ac:dyDescent="0.2">
      <c r="A206" s="35"/>
      <c r="B206" s="36"/>
      <c r="C206" s="35"/>
      <c r="D206" s="35"/>
      <c r="E206" s="35"/>
      <c r="W206">
        <v>370000</v>
      </c>
      <c r="X206">
        <f t="shared" si="42"/>
        <v>-3.1935489143866325</v>
      </c>
    </row>
    <row r="207" spans="1:24" x14ac:dyDescent="0.2">
      <c r="A207" s="35"/>
      <c r="B207" s="36"/>
      <c r="C207" s="35"/>
      <c r="D207" s="35"/>
      <c r="E207" s="35"/>
      <c r="W207">
        <v>372000</v>
      </c>
      <c r="X207">
        <f t="shared" si="42"/>
        <v>-3.2281672790150142</v>
      </c>
    </row>
    <row r="208" spans="1:24" x14ac:dyDescent="0.2">
      <c r="A208" s="35"/>
      <c r="B208" s="36"/>
      <c r="C208" s="35"/>
      <c r="D208" s="35"/>
      <c r="E208" s="35"/>
      <c r="W208">
        <v>374000</v>
      </c>
      <c r="X208">
        <f t="shared" si="42"/>
        <v>-3.2629722666333274</v>
      </c>
    </row>
    <row r="209" spans="1:24" x14ac:dyDescent="0.2">
      <c r="A209" s="35"/>
      <c r="B209" s="36"/>
      <c r="C209" s="35"/>
      <c r="D209" s="35"/>
      <c r="E209" s="35"/>
      <c r="W209">
        <v>376000</v>
      </c>
      <c r="X209">
        <f t="shared" si="42"/>
        <v>-3.297963877241572</v>
      </c>
    </row>
    <row r="210" spans="1:24" x14ac:dyDescent="0.2">
      <c r="A210" s="35"/>
      <c r="B210" s="36"/>
      <c r="C210" s="35"/>
      <c r="D210" s="35"/>
      <c r="E210" s="35"/>
      <c r="W210">
        <v>378000</v>
      </c>
      <c r="X210">
        <f t="shared" si="42"/>
        <v>-3.3331421108397477</v>
      </c>
    </row>
    <row r="211" spans="1:24" x14ac:dyDescent="0.2">
      <c r="A211" s="35"/>
      <c r="B211" s="36"/>
      <c r="C211" s="35"/>
      <c r="D211" s="35"/>
      <c r="E211" s="35"/>
      <c r="W211">
        <v>380000</v>
      </c>
      <c r="X211">
        <f t="shared" si="42"/>
        <v>-3.3685069674278543</v>
      </c>
    </row>
    <row r="212" spans="1:24" x14ac:dyDescent="0.2">
      <c r="A212" s="35"/>
      <c r="B212" s="36"/>
      <c r="C212" s="35"/>
      <c r="D212" s="35"/>
      <c r="E212" s="35"/>
      <c r="W212">
        <v>382000</v>
      </c>
      <c r="X212">
        <f t="shared" si="42"/>
        <v>-3.4040584470058919</v>
      </c>
    </row>
    <row r="213" spans="1:24" x14ac:dyDescent="0.2">
      <c r="A213" s="35"/>
      <c r="B213" s="36"/>
      <c r="C213" s="35"/>
      <c r="D213" s="35"/>
      <c r="E213" s="35"/>
      <c r="W213">
        <v>384000</v>
      </c>
      <c r="X213">
        <f t="shared" ref="X213:X241" si="43">+D$11+D$12*W213+D$13*W213^2</f>
        <v>-3.4397965495738605</v>
      </c>
    </row>
    <row r="214" spans="1:24" x14ac:dyDescent="0.2">
      <c r="A214" s="35"/>
      <c r="B214" s="36"/>
      <c r="C214" s="35"/>
      <c r="D214" s="35"/>
      <c r="E214" s="35"/>
      <c r="W214">
        <v>386000</v>
      </c>
      <c r="X214">
        <f t="shared" si="43"/>
        <v>-3.4757212751317601</v>
      </c>
    </row>
    <row r="215" spans="1:24" x14ac:dyDescent="0.2">
      <c r="A215" s="35"/>
      <c r="B215" s="36"/>
      <c r="C215" s="35"/>
      <c r="D215" s="35"/>
      <c r="E215" s="35"/>
      <c r="W215">
        <v>388000</v>
      </c>
      <c r="X215">
        <f t="shared" si="43"/>
        <v>-3.5118326236795911</v>
      </c>
    </row>
    <row r="216" spans="1:24" x14ac:dyDescent="0.2">
      <c r="A216" s="35"/>
      <c r="B216" s="36"/>
      <c r="C216" s="35"/>
      <c r="D216" s="35"/>
      <c r="E216" s="35"/>
      <c r="W216">
        <v>390000</v>
      </c>
      <c r="X216">
        <f t="shared" si="43"/>
        <v>-3.5481305952173527</v>
      </c>
    </row>
    <row r="217" spans="1:24" x14ac:dyDescent="0.2">
      <c r="A217" s="35"/>
      <c r="B217" s="36"/>
      <c r="C217" s="35"/>
      <c r="D217" s="35"/>
      <c r="E217" s="35"/>
      <c r="W217">
        <v>392000</v>
      </c>
      <c r="X217">
        <f t="shared" si="43"/>
        <v>-3.5846151897450462</v>
      </c>
    </row>
    <row r="218" spans="1:24" x14ac:dyDescent="0.2">
      <c r="A218" s="35"/>
      <c r="B218" s="36"/>
      <c r="C218" s="35"/>
      <c r="D218" s="35"/>
      <c r="E218" s="35"/>
      <c r="W218">
        <v>394000</v>
      </c>
      <c r="X218">
        <f t="shared" si="43"/>
        <v>-3.6212864072626698</v>
      </c>
    </row>
    <row r="219" spans="1:24" x14ac:dyDescent="0.2">
      <c r="A219" s="35"/>
      <c r="B219" s="36"/>
      <c r="C219" s="35"/>
      <c r="D219" s="35"/>
      <c r="E219" s="35"/>
      <c r="W219">
        <v>396000</v>
      </c>
      <c r="X219">
        <f t="shared" si="43"/>
        <v>-3.6581442477702253</v>
      </c>
    </row>
    <row r="220" spans="1:24" x14ac:dyDescent="0.2">
      <c r="A220" s="35"/>
      <c r="B220" s="36"/>
      <c r="C220" s="35"/>
      <c r="D220" s="35"/>
      <c r="E220" s="35"/>
      <c r="W220">
        <v>398000</v>
      </c>
      <c r="X220">
        <f t="shared" si="43"/>
        <v>-3.6951887112677113</v>
      </c>
    </row>
    <row r="221" spans="1:24" x14ac:dyDescent="0.2">
      <c r="A221" s="35"/>
      <c r="B221" s="36"/>
      <c r="C221" s="35"/>
      <c r="D221" s="35"/>
      <c r="E221" s="35"/>
      <c r="W221">
        <v>400000</v>
      </c>
      <c r="X221">
        <f t="shared" si="43"/>
        <v>-3.7324197977551283</v>
      </c>
    </row>
    <row r="222" spans="1:24" x14ac:dyDescent="0.2">
      <c r="A222" s="35"/>
      <c r="B222" s="36"/>
      <c r="C222" s="35"/>
      <c r="D222" s="35"/>
      <c r="E222" s="35"/>
      <c r="W222">
        <v>402000</v>
      </c>
      <c r="X222">
        <f t="shared" si="43"/>
        <v>-3.7698375072324772</v>
      </c>
    </row>
    <row r="223" spans="1:24" x14ac:dyDescent="0.2">
      <c r="A223" s="35"/>
      <c r="B223" s="36"/>
      <c r="C223" s="35"/>
      <c r="D223" s="35"/>
      <c r="E223" s="35"/>
      <c r="W223">
        <v>404000</v>
      </c>
      <c r="X223">
        <f t="shared" si="43"/>
        <v>-3.8074418396997562</v>
      </c>
    </row>
    <row r="224" spans="1:24" x14ac:dyDescent="0.2">
      <c r="A224" s="35"/>
      <c r="B224" s="36"/>
      <c r="C224" s="35"/>
      <c r="D224" s="35"/>
      <c r="E224" s="35"/>
      <c r="W224">
        <v>406000</v>
      </c>
      <c r="X224">
        <f t="shared" si="43"/>
        <v>-3.8452327951569671</v>
      </c>
    </row>
    <row r="225" spans="1:24" x14ac:dyDescent="0.2">
      <c r="A225" s="35"/>
      <c r="B225" s="35"/>
      <c r="C225" s="35"/>
      <c r="D225" s="35"/>
      <c r="E225" s="35"/>
      <c r="W225">
        <v>408000</v>
      </c>
      <c r="X225">
        <f t="shared" si="43"/>
        <v>-3.8832103736041081</v>
      </c>
    </row>
    <row r="226" spans="1:24" x14ac:dyDescent="0.2">
      <c r="A226" s="35"/>
      <c r="B226" s="35"/>
      <c r="C226" s="35"/>
      <c r="D226" s="35"/>
      <c r="E226" s="35"/>
      <c r="W226">
        <v>410000</v>
      </c>
      <c r="X226">
        <f t="shared" si="43"/>
        <v>-3.921374575041181</v>
      </c>
    </row>
    <row r="227" spans="1:24" x14ac:dyDescent="0.2">
      <c r="A227" s="35"/>
      <c r="B227" s="35"/>
      <c r="C227" s="35"/>
      <c r="D227" s="35"/>
      <c r="E227" s="35"/>
      <c r="W227">
        <v>412000</v>
      </c>
      <c r="X227">
        <f t="shared" si="43"/>
        <v>-3.9597253994681845</v>
      </c>
    </row>
    <row r="228" spans="1:24" x14ac:dyDescent="0.2">
      <c r="A228" s="35"/>
      <c r="B228" s="35"/>
      <c r="C228" s="35"/>
      <c r="D228" s="35"/>
      <c r="E228" s="35"/>
      <c r="W228">
        <v>414000</v>
      </c>
      <c r="X228">
        <f t="shared" si="43"/>
        <v>-3.9982628468851198</v>
      </c>
    </row>
    <row r="229" spans="1:24" x14ac:dyDescent="0.2">
      <c r="A229" s="35"/>
      <c r="B229" s="35"/>
      <c r="C229" s="35"/>
      <c r="D229" s="35"/>
      <c r="E229" s="35"/>
      <c r="W229">
        <v>416000</v>
      </c>
      <c r="X229">
        <f t="shared" si="43"/>
        <v>-4.0369869172919861</v>
      </c>
    </row>
    <row r="230" spans="1:24" x14ac:dyDescent="0.2">
      <c r="A230" s="35"/>
      <c r="B230" s="35"/>
      <c r="C230" s="35"/>
      <c r="D230" s="35"/>
      <c r="E230" s="35"/>
      <c r="W230">
        <v>418000</v>
      </c>
      <c r="X230">
        <f t="shared" si="43"/>
        <v>-4.0758976106887816</v>
      </c>
    </row>
    <row r="231" spans="1:24" x14ac:dyDescent="0.2">
      <c r="A231" s="35"/>
      <c r="B231" s="35"/>
      <c r="C231" s="35"/>
      <c r="D231" s="35"/>
      <c r="E231" s="35"/>
      <c r="W231">
        <v>420000</v>
      </c>
      <c r="X231">
        <f t="shared" si="43"/>
        <v>-4.11499492707551</v>
      </c>
    </row>
    <row r="232" spans="1:24" x14ac:dyDescent="0.2">
      <c r="A232" s="35"/>
      <c r="B232" s="35"/>
      <c r="C232" s="35"/>
      <c r="D232" s="35"/>
      <c r="E232" s="35"/>
      <c r="W232">
        <v>422000</v>
      </c>
      <c r="X232">
        <f t="shared" si="43"/>
        <v>-4.1542788664521693</v>
      </c>
    </row>
    <row r="233" spans="1:24" x14ac:dyDescent="0.2">
      <c r="A233" s="35"/>
      <c r="B233" s="35"/>
      <c r="C233" s="35"/>
      <c r="D233" s="35"/>
      <c r="E233" s="35"/>
      <c r="W233">
        <v>424000</v>
      </c>
      <c r="X233">
        <f t="shared" si="43"/>
        <v>-4.1937494288187587</v>
      </c>
    </row>
    <row r="234" spans="1:24" x14ac:dyDescent="0.2">
      <c r="A234" s="35"/>
      <c r="B234" s="35"/>
      <c r="C234" s="35"/>
      <c r="D234" s="35"/>
      <c r="E234" s="35"/>
      <c r="W234">
        <v>426000</v>
      </c>
      <c r="X234">
        <f t="shared" si="43"/>
        <v>-4.2334066141752809</v>
      </c>
    </row>
    <row r="235" spans="1:24" x14ac:dyDescent="0.2">
      <c r="A235" s="35"/>
      <c r="B235" s="35"/>
      <c r="C235" s="35"/>
      <c r="D235" s="35"/>
      <c r="E235" s="35"/>
      <c r="W235">
        <v>428000</v>
      </c>
      <c r="X235">
        <f t="shared" si="43"/>
        <v>-4.2732504225217331</v>
      </c>
    </row>
    <row r="236" spans="1:24" x14ac:dyDescent="0.2">
      <c r="A236" s="35"/>
      <c r="B236" s="35"/>
      <c r="C236" s="35"/>
      <c r="D236" s="35"/>
      <c r="E236" s="35"/>
      <c r="W236">
        <v>430000</v>
      </c>
      <c r="X236">
        <f t="shared" si="43"/>
        <v>-4.3132808538581164</v>
      </c>
    </row>
    <row r="237" spans="1:24" x14ac:dyDescent="0.2">
      <c r="A237" s="35"/>
      <c r="B237" s="35"/>
      <c r="C237" s="35"/>
      <c r="D237" s="35"/>
      <c r="E237" s="35"/>
      <c r="W237">
        <v>432000</v>
      </c>
      <c r="X237">
        <f t="shared" si="43"/>
        <v>-4.3534979081844307</v>
      </c>
    </row>
    <row r="238" spans="1:24" x14ac:dyDescent="0.2">
      <c r="A238" s="35"/>
      <c r="B238" s="35"/>
      <c r="C238" s="35"/>
      <c r="D238" s="35"/>
      <c r="E238" s="35"/>
      <c r="W238">
        <v>434000</v>
      </c>
      <c r="X238">
        <f t="shared" si="43"/>
        <v>-4.393901585500676</v>
      </c>
    </row>
    <row r="239" spans="1:24" x14ac:dyDescent="0.2">
      <c r="A239" s="35"/>
      <c r="B239" s="35"/>
      <c r="C239" s="35"/>
      <c r="D239" s="35"/>
      <c r="E239" s="35"/>
      <c r="W239">
        <v>436000</v>
      </c>
      <c r="X239">
        <f t="shared" si="43"/>
        <v>-4.4344918858068532</v>
      </c>
    </row>
    <row r="240" spans="1:24" x14ac:dyDescent="0.2">
      <c r="A240" s="35"/>
      <c r="B240" s="35"/>
      <c r="C240" s="35"/>
      <c r="D240" s="35"/>
      <c r="E240" s="35"/>
      <c r="W240">
        <v>438000</v>
      </c>
      <c r="X240">
        <f t="shared" si="43"/>
        <v>-4.4752688091029604</v>
      </c>
    </row>
    <row r="241" spans="1:24" x14ac:dyDescent="0.2">
      <c r="A241" s="35"/>
      <c r="B241" s="35"/>
      <c r="C241" s="35"/>
      <c r="D241" s="35"/>
      <c r="E241" s="35"/>
      <c r="W241">
        <v>440000</v>
      </c>
      <c r="X241">
        <f t="shared" si="43"/>
        <v>-4.5162323553889987</v>
      </c>
    </row>
    <row r="242" spans="1:24" x14ac:dyDescent="0.2">
      <c r="A242" s="35"/>
      <c r="B242" s="35"/>
      <c r="C242" s="35"/>
      <c r="D242" s="35"/>
      <c r="E242" s="35"/>
    </row>
    <row r="243" spans="1:24" x14ac:dyDescent="0.2">
      <c r="A243" s="35"/>
      <c r="B243" s="35"/>
      <c r="C243" s="35"/>
      <c r="D243" s="35"/>
      <c r="E243" s="35"/>
    </row>
    <row r="244" spans="1:24" x14ac:dyDescent="0.2">
      <c r="A244" s="35"/>
      <c r="B244" s="35"/>
      <c r="C244" s="35"/>
      <c r="D244" s="35"/>
      <c r="E244" s="35"/>
    </row>
    <row r="245" spans="1:24" x14ac:dyDescent="0.2">
      <c r="A245" s="35"/>
      <c r="B245" s="35"/>
      <c r="C245" s="35"/>
      <c r="D245" s="35"/>
      <c r="E245" s="35"/>
    </row>
    <row r="246" spans="1:24" x14ac:dyDescent="0.2">
      <c r="A246" s="35"/>
      <c r="B246" s="35"/>
      <c r="C246" s="35"/>
      <c r="D246" s="35"/>
      <c r="E246" s="35"/>
    </row>
    <row r="247" spans="1:24" x14ac:dyDescent="0.2">
      <c r="A247" s="35"/>
      <c r="B247" s="35"/>
      <c r="C247" s="35"/>
      <c r="D247" s="35"/>
      <c r="E247" s="35"/>
    </row>
    <row r="248" spans="1:24" x14ac:dyDescent="0.2">
      <c r="A248" s="35"/>
      <c r="B248" s="35"/>
      <c r="C248" s="35"/>
      <c r="D248" s="35"/>
      <c r="E248" s="35"/>
    </row>
    <row r="249" spans="1:24" x14ac:dyDescent="0.2">
      <c r="A249" s="35"/>
      <c r="B249" s="35"/>
      <c r="C249" s="35"/>
      <c r="D249" s="35"/>
      <c r="E249" s="35"/>
    </row>
    <row r="250" spans="1:24" x14ac:dyDescent="0.2">
      <c r="A250" s="35"/>
      <c r="B250" s="35"/>
      <c r="C250" s="35"/>
      <c r="D250" s="35"/>
      <c r="E250" s="35"/>
    </row>
    <row r="251" spans="1:24" x14ac:dyDescent="0.2">
      <c r="A251" s="35"/>
      <c r="B251" s="35"/>
      <c r="C251" s="35"/>
      <c r="D251" s="35"/>
      <c r="E251" s="35"/>
    </row>
    <row r="252" spans="1:24" x14ac:dyDescent="0.2">
      <c r="A252" s="35"/>
      <c r="B252" s="35"/>
      <c r="C252" s="35"/>
      <c r="D252" s="35"/>
      <c r="E252" s="35"/>
    </row>
    <row r="253" spans="1:24" x14ac:dyDescent="0.2">
      <c r="A253" s="35"/>
      <c r="B253" s="35"/>
      <c r="C253" s="35"/>
      <c r="D253" s="35"/>
      <c r="E253" s="35"/>
    </row>
    <row r="254" spans="1:24" x14ac:dyDescent="0.2">
      <c r="A254" s="35"/>
      <c r="B254" s="35"/>
      <c r="C254" s="35"/>
      <c r="D254" s="35"/>
      <c r="E254" s="35"/>
    </row>
    <row r="255" spans="1:24" x14ac:dyDescent="0.2">
      <c r="A255" s="35"/>
      <c r="B255" s="35"/>
      <c r="C255" s="35"/>
      <c r="D255" s="35"/>
      <c r="E255" s="35"/>
    </row>
    <row r="256" spans="1:24" x14ac:dyDescent="0.2">
      <c r="A256" s="35"/>
      <c r="B256" s="35"/>
      <c r="C256" s="35"/>
      <c r="D256" s="35"/>
      <c r="E256" s="35"/>
    </row>
  </sheetData>
  <protectedRanges>
    <protectedRange sqref="A115:D116" name="Range1"/>
  </protectedRanges>
  <sortState xmlns:xlrd2="http://schemas.microsoft.com/office/spreadsheetml/2017/richdata2" ref="A21:T129">
    <sortCondition ref="C21:C129"/>
  </sortState>
  <phoneticPr fontId="8" type="noConversion"/>
  <hyperlinks>
    <hyperlink ref="H64708" r:id="rId1" display="http://vsolj.cetus-net.org/bulletin.html" xr:uid="{00000000-0004-0000-0000-000000000000}"/>
    <hyperlink ref="H64701" r:id="rId2" display="https://www.aavso.org/ejaavso" xr:uid="{00000000-0004-0000-0000-000001000000}"/>
    <hyperlink ref="AP852" r:id="rId3" display="http://cdsbib.u-strasbg.fr/cgi-bin/cdsbib?1990RMxAA..21..381G" xr:uid="{00000000-0004-0000-0000-000002000000}"/>
    <hyperlink ref="AP856" r:id="rId4" display="http://cdsbib.u-strasbg.fr/cgi-bin/cdsbib?1990RMxAA..21..381G" xr:uid="{00000000-0004-0000-0000-000003000000}"/>
    <hyperlink ref="AP855" r:id="rId5" display="http://cdsbib.u-strasbg.fr/cgi-bin/cdsbib?1990RMxAA..21..381G" xr:uid="{00000000-0004-0000-0000-000004000000}"/>
    <hyperlink ref="AP836" r:id="rId6" display="http://cdsbib.u-strasbg.fr/cgi-bin/cdsbib?1990RMxAA..21..381G" xr:uid="{00000000-0004-0000-0000-000005000000}"/>
    <hyperlink ref="I64708" r:id="rId7" display="http://vsolj.cetus-net.org/bulletin.html" xr:uid="{00000000-0004-0000-0000-000006000000}"/>
    <hyperlink ref="AQ992" r:id="rId8" display="http://cdsbib.u-strasbg.fr/cgi-bin/cdsbib?1990RMxAA..21..381G" xr:uid="{00000000-0004-0000-0000-000007000000}"/>
    <hyperlink ref="AQ55758" r:id="rId9" display="http://cdsbib.u-strasbg.fr/cgi-bin/cdsbib?1990RMxAA..21..381G" xr:uid="{00000000-0004-0000-0000-000008000000}"/>
    <hyperlink ref="AQ993" r:id="rId10" display="http://cdsbib.u-strasbg.fr/cgi-bin/cdsbib?1990RMxAA..21..381G" xr:uid="{00000000-0004-0000-0000-000009000000}"/>
    <hyperlink ref="H64705" r:id="rId11" display="https://www.aavso.org/ejaavso" xr:uid="{00000000-0004-0000-0000-00000A000000}"/>
    <hyperlink ref="H1878" r:id="rId12" display="http://vsolj.cetus-net.org/bulletin.html" xr:uid="{00000000-0004-0000-0000-00000B000000}"/>
    <hyperlink ref="AP3122" r:id="rId13" display="http://cdsbib.u-strasbg.fr/cgi-bin/cdsbib?1990RMxAA..21..381G" xr:uid="{00000000-0004-0000-0000-00000C000000}"/>
    <hyperlink ref="AP3125" r:id="rId14" display="http://cdsbib.u-strasbg.fr/cgi-bin/cdsbib?1990RMxAA..21..381G" xr:uid="{00000000-0004-0000-0000-00000D000000}"/>
    <hyperlink ref="AP3123" r:id="rId15" display="http://cdsbib.u-strasbg.fr/cgi-bin/cdsbib?1990RMxAA..21..381G" xr:uid="{00000000-0004-0000-0000-00000E000000}"/>
    <hyperlink ref="AP3107" r:id="rId16" display="http://cdsbib.u-strasbg.fr/cgi-bin/cdsbib?1990RMxAA..21..381G" xr:uid="{00000000-0004-0000-0000-00000F000000}"/>
    <hyperlink ref="I1878" r:id="rId17" display="http://vsolj.cetus-net.org/bulletin.html" xr:uid="{00000000-0004-0000-0000-000010000000}"/>
    <hyperlink ref="AQ3336" r:id="rId18" display="http://cdsbib.u-strasbg.fr/cgi-bin/cdsbib?1990RMxAA..21..381G" xr:uid="{00000000-0004-0000-0000-000011000000}"/>
    <hyperlink ref="AQ37" r:id="rId19" display="http://cdsbib.u-strasbg.fr/cgi-bin/cdsbib?1990RMxAA..21..381G" xr:uid="{00000000-0004-0000-0000-000012000000}"/>
    <hyperlink ref="AQ3340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50"/>
  <sheetViews>
    <sheetView topLeftCell="A55" workbookViewId="0">
      <selection activeCell="A71" sqref="A71:D98"/>
    </sheetView>
  </sheetViews>
  <sheetFormatPr defaultRowHeight="12.75" x14ac:dyDescent="0.2"/>
  <cols>
    <col min="1" max="1" width="19.7109375" style="27" customWidth="1"/>
    <col min="2" max="2" width="4.42578125" style="9" customWidth="1"/>
    <col min="3" max="3" width="12.7109375" style="27" customWidth="1"/>
    <col min="4" max="4" width="5.42578125" style="9" customWidth="1"/>
    <col min="5" max="5" width="14.85546875" style="9" customWidth="1"/>
    <col min="6" max="6" width="9.140625" style="9"/>
    <col min="7" max="7" width="12" style="9" customWidth="1"/>
    <col min="8" max="8" width="14.140625" style="27" customWidth="1"/>
    <col min="9" max="9" width="22.570312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03125" style="9" customWidth="1"/>
    <col min="14" max="14" width="14.140625" style="9" customWidth="1"/>
    <col min="15" max="15" width="23.42578125" style="9" customWidth="1"/>
    <col min="16" max="16" width="16.5703125" style="9" customWidth="1"/>
    <col min="17" max="17" width="41" style="9" customWidth="1"/>
    <col min="18" max="16384" width="9.140625" style="9"/>
  </cols>
  <sheetData>
    <row r="1" spans="1:16" ht="15.75" x14ac:dyDescent="0.25">
      <c r="A1" s="45" t="s">
        <v>63</v>
      </c>
      <c r="I1" s="46" t="s">
        <v>64</v>
      </c>
      <c r="J1" s="47" t="s">
        <v>51</v>
      </c>
    </row>
    <row r="2" spans="1:16" x14ac:dyDescent="0.2">
      <c r="I2" s="48" t="s">
        <v>65</v>
      </c>
      <c r="J2" s="49" t="s">
        <v>66</v>
      </c>
    </row>
    <row r="3" spans="1:16" x14ac:dyDescent="0.2">
      <c r="A3" s="50" t="s">
        <v>67</v>
      </c>
      <c r="I3" s="48" t="s">
        <v>68</v>
      </c>
      <c r="J3" s="49" t="s">
        <v>69</v>
      </c>
    </row>
    <row r="4" spans="1:16" x14ac:dyDescent="0.2">
      <c r="I4" s="48" t="s">
        <v>70</v>
      </c>
      <c r="J4" s="49" t="s">
        <v>69</v>
      </c>
    </row>
    <row r="5" spans="1:16" ht="13.5" thickBot="1" x14ac:dyDescent="0.25">
      <c r="I5" s="51" t="s">
        <v>71</v>
      </c>
      <c r="J5" s="52" t="s">
        <v>72</v>
      </c>
    </row>
    <row r="10" spans="1:16" ht="13.5" thickBot="1" x14ac:dyDescent="0.25"/>
    <row r="11" spans="1:16" ht="12.75" customHeight="1" thickBot="1" x14ac:dyDescent="0.25">
      <c r="A11" s="27" t="str">
        <f t="shared" ref="A11:A42" si="0">P11</f>
        <v>BAVM 80 </v>
      </c>
      <c r="B11" s="3" t="str">
        <f t="shared" ref="B11:B42" si="1">IF(H11=INT(H11),"I","II")</f>
        <v>I</v>
      </c>
      <c r="C11" s="27">
        <f t="shared" ref="C11:C42" si="2">1*G11</f>
        <v>49570.453099999999</v>
      </c>
      <c r="D11" s="9" t="str">
        <f t="shared" ref="D11:D42" si="3">VLOOKUP(F11,I$1:J$5,2,FALSE)</f>
        <v>vis</v>
      </c>
      <c r="E11" s="53">
        <f>VLOOKUP(C11,Active!C$21:E$973,3,FALSE)</f>
        <v>36350.938306865894</v>
      </c>
      <c r="F11" s="3" t="s">
        <v>71</v>
      </c>
      <c r="G11" s="9" t="str">
        <f t="shared" ref="G11:G42" si="4">MID(I11,3,LEN(I11)-3)</f>
        <v>49570.4531</v>
      </c>
      <c r="H11" s="27">
        <f t="shared" ref="H11:H42" si="5">1*K11</f>
        <v>36354</v>
      </c>
      <c r="I11" s="54" t="s">
        <v>134</v>
      </c>
      <c r="J11" s="55" t="s">
        <v>135</v>
      </c>
      <c r="K11" s="54">
        <v>36354</v>
      </c>
      <c r="L11" s="54" t="s">
        <v>136</v>
      </c>
      <c r="M11" s="55" t="s">
        <v>137</v>
      </c>
      <c r="N11" s="55" t="s">
        <v>138</v>
      </c>
      <c r="O11" s="56" t="s">
        <v>139</v>
      </c>
      <c r="P11" s="57" t="s">
        <v>140</v>
      </c>
    </row>
    <row r="12" spans="1:16" ht="12.75" customHeight="1" thickBot="1" x14ac:dyDescent="0.25">
      <c r="A12" s="27" t="str">
        <f t="shared" si="0"/>
        <v>BAVM 80 </v>
      </c>
      <c r="B12" s="3" t="str">
        <f t="shared" si="1"/>
        <v>II</v>
      </c>
      <c r="C12" s="27">
        <f t="shared" si="2"/>
        <v>49641.358</v>
      </c>
      <c r="D12" s="9" t="str">
        <f t="shared" si="3"/>
        <v>vis</v>
      </c>
      <c r="E12" s="53">
        <f>VLOOKUP(C12,Active!C$21:E$973,3,FALSE)</f>
        <v>36477.439132380976</v>
      </c>
      <c r="F12" s="3" t="s">
        <v>71</v>
      </c>
      <c r="G12" s="9" t="str">
        <f t="shared" si="4"/>
        <v>49641.358</v>
      </c>
      <c r="H12" s="27">
        <f t="shared" si="5"/>
        <v>36480.5</v>
      </c>
      <c r="I12" s="54" t="s">
        <v>141</v>
      </c>
      <c r="J12" s="55" t="s">
        <v>142</v>
      </c>
      <c r="K12" s="54">
        <v>36480.5</v>
      </c>
      <c r="L12" s="54" t="s">
        <v>143</v>
      </c>
      <c r="M12" s="55" t="s">
        <v>137</v>
      </c>
      <c r="N12" s="55" t="s">
        <v>138</v>
      </c>
      <c r="O12" s="56" t="s">
        <v>139</v>
      </c>
      <c r="P12" s="57" t="s">
        <v>140</v>
      </c>
    </row>
    <row r="13" spans="1:16" ht="12.75" customHeight="1" thickBot="1" x14ac:dyDescent="0.25">
      <c r="A13" s="27" t="str">
        <f t="shared" si="0"/>
        <v>BAVM 111 </v>
      </c>
      <c r="B13" s="3" t="str">
        <f t="shared" si="1"/>
        <v>I</v>
      </c>
      <c r="C13" s="27">
        <f t="shared" si="2"/>
        <v>50686.427300000003</v>
      </c>
      <c r="D13" s="9" t="str">
        <f t="shared" si="3"/>
        <v>vis</v>
      </c>
      <c r="E13" s="53">
        <f>VLOOKUP(C13,Active!C$21:E$973,3,FALSE)</f>
        <v>38341.938330186298</v>
      </c>
      <c r="F13" s="3" t="s">
        <v>71</v>
      </c>
      <c r="G13" s="9" t="str">
        <f t="shared" si="4"/>
        <v>50686.4273</v>
      </c>
      <c r="H13" s="27">
        <f t="shared" si="5"/>
        <v>38345</v>
      </c>
      <c r="I13" s="54" t="s">
        <v>144</v>
      </c>
      <c r="J13" s="55" t="s">
        <v>145</v>
      </c>
      <c r="K13" s="54">
        <v>38345</v>
      </c>
      <c r="L13" s="54" t="s">
        <v>146</v>
      </c>
      <c r="M13" s="55" t="s">
        <v>137</v>
      </c>
      <c r="N13" s="55" t="s">
        <v>138</v>
      </c>
      <c r="O13" s="56" t="s">
        <v>139</v>
      </c>
      <c r="P13" s="57" t="s">
        <v>147</v>
      </c>
    </row>
    <row r="14" spans="1:16" ht="12.75" customHeight="1" thickBot="1" x14ac:dyDescent="0.25">
      <c r="A14" s="27" t="str">
        <f t="shared" si="0"/>
        <v>BAVM 117 </v>
      </c>
      <c r="B14" s="3" t="str">
        <f t="shared" si="1"/>
        <v>I</v>
      </c>
      <c r="C14" s="27">
        <f t="shared" si="2"/>
        <v>50700.4395</v>
      </c>
      <c r="D14" s="9" t="str">
        <f t="shared" si="3"/>
        <v>vis</v>
      </c>
      <c r="E14" s="53">
        <f>VLOOKUP(C14,Active!C$21:E$973,3,FALSE)</f>
        <v>38366.937376335183</v>
      </c>
      <c r="F14" s="3" t="s">
        <v>71</v>
      </c>
      <c r="G14" s="9" t="str">
        <f t="shared" si="4"/>
        <v>50700.4395</v>
      </c>
      <c r="H14" s="27">
        <f t="shared" si="5"/>
        <v>38370</v>
      </c>
      <c r="I14" s="54" t="s">
        <v>148</v>
      </c>
      <c r="J14" s="55" t="s">
        <v>149</v>
      </c>
      <c r="K14" s="54">
        <v>38370</v>
      </c>
      <c r="L14" s="54" t="s">
        <v>150</v>
      </c>
      <c r="M14" s="55" t="s">
        <v>137</v>
      </c>
      <c r="N14" s="55" t="s">
        <v>138</v>
      </c>
      <c r="O14" s="56" t="s">
        <v>151</v>
      </c>
      <c r="P14" s="57" t="s">
        <v>152</v>
      </c>
    </row>
    <row r="15" spans="1:16" ht="12.75" customHeight="1" thickBot="1" x14ac:dyDescent="0.25">
      <c r="A15" s="27" t="str">
        <f t="shared" si="0"/>
        <v>BAVM 117 </v>
      </c>
      <c r="B15" s="3" t="str">
        <f t="shared" si="1"/>
        <v>II</v>
      </c>
      <c r="C15" s="27">
        <f t="shared" si="2"/>
        <v>50703.518900000003</v>
      </c>
      <c r="D15" s="9" t="str">
        <f t="shared" si="3"/>
        <v>vis</v>
      </c>
      <c r="E15" s="53">
        <f>VLOOKUP(C15,Active!C$21:E$973,3,FALSE)</f>
        <v>38372.431307531631</v>
      </c>
      <c r="F15" s="3" t="s">
        <v>71</v>
      </c>
      <c r="G15" s="9" t="str">
        <f t="shared" si="4"/>
        <v>50703.5189</v>
      </c>
      <c r="H15" s="27">
        <f t="shared" si="5"/>
        <v>38375.5</v>
      </c>
      <c r="I15" s="54" t="s">
        <v>153</v>
      </c>
      <c r="J15" s="55" t="s">
        <v>154</v>
      </c>
      <c r="K15" s="54">
        <v>38375.5</v>
      </c>
      <c r="L15" s="54" t="s">
        <v>155</v>
      </c>
      <c r="M15" s="55" t="s">
        <v>137</v>
      </c>
      <c r="N15" s="55" t="s">
        <v>138</v>
      </c>
      <c r="O15" s="56" t="s">
        <v>151</v>
      </c>
      <c r="P15" s="57" t="s">
        <v>152</v>
      </c>
    </row>
    <row r="16" spans="1:16" ht="12.75" customHeight="1" thickBot="1" x14ac:dyDescent="0.25">
      <c r="A16" s="27" t="str">
        <f t="shared" si="0"/>
        <v>BAVM 117 </v>
      </c>
      <c r="B16" s="3" t="str">
        <f t="shared" si="1"/>
        <v>I</v>
      </c>
      <c r="C16" s="27">
        <f t="shared" si="2"/>
        <v>50745.282500000001</v>
      </c>
      <c r="D16" s="9" t="str">
        <f t="shared" si="3"/>
        <v>vis</v>
      </c>
      <c r="E16" s="53">
        <f>VLOOKUP(C16,Active!C$21:E$973,3,FALSE)</f>
        <v>38446.941389013751</v>
      </c>
      <c r="F16" s="3" t="s">
        <v>71</v>
      </c>
      <c r="G16" s="9" t="str">
        <f t="shared" si="4"/>
        <v>50745.2825</v>
      </c>
      <c r="H16" s="27">
        <f t="shared" si="5"/>
        <v>38450</v>
      </c>
      <c r="I16" s="54" t="s">
        <v>156</v>
      </c>
      <c r="J16" s="55" t="s">
        <v>157</v>
      </c>
      <c r="K16" s="54">
        <v>38450</v>
      </c>
      <c r="L16" s="54" t="s">
        <v>158</v>
      </c>
      <c r="M16" s="55" t="s">
        <v>137</v>
      </c>
      <c r="N16" s="55" t="s">
        <v>138</v>
      </c>
      <c r="O16" s="56" t="s">
        <v>151</v>
      </c>
      <c r="P16" s="57" t="s">
        <v>152</v>
      </c>
    </row>
    <row r="17" spans="1:16" ht="12.75" customHeight="1" thickBot="1" x14ac:dyDescent="0.25">
      <c r="A17" s="27" t="str">
        <f t="shared" si="0"/>
        <v>BAVM 117 </v>
      </c>
      <c r="B17" s="3" t="str">
        <f t="shared" si="1"/>
        <v>I</v>
      </c>
      <c r="C17" s="27">
        <f t="shared" si="2"/>
        <v>50750.325799999999</v>
      </c>
      <c r="D17" s="9" t="str">
        <f t="shared" si="3"/>
        <v>vis</v>
      </c>
      <c r="E17" s="53">
        <f>VLOOKUP(C17,Active!C$21:E$973,3,FALSE)</f>
        <v>38455.939097399489</v>
      </c>
      <c r="F17" s="3" t="s">
        <v>71</v>
      </c>
      <c r="G17" s="9" t="str">
        <f t="shared" si="4"/>
        <v>50750.3258</v>
      </c>
      <c r="H17" s="27">
        <f t="shared" si="5"/>
        <v>38459</v>
      </c>
      <c r="I17" s="54" t="s">
        <v>159</v>
      </c>
      <c r="J17" s="55" t="s">
        <v>160</v>
      </c>
      <c r="K17" s="54">
        <v>38459</v>
      </c>
      <c r="L17" s="54" t="s">
        <v>146</v>
      </c>
      <c r="M17" s="55" t="s">
        <v>137</v>
      </c>
      <c r="N17" s="55" t="s">
        <v>138</v>
      </c>
      <c r="O17" s="56" t="s">
        <v>151</v>
      </c>
      <c r="P17" s="57" t="s">
        <v>152</v>
      </c>
    </row>
    <row r="18" spans="1:16" ht="12.75" customHeight="1" thickBot="1" x14ac:dyDescent="0.25">
      <c r="A18" s="27" t="str">
        <f t="shared" si="0"/>
        <v>BAVM 117 </v>
      </c>
      <c r="B18" s="3" t="str">
        <f t="shared" si="1"/>
        <v>I</v>
      </c>
      <c r="C18" s="27">
        <f t="shared" si="2"/>
        <v>50751.447500000002</v>
      </c>
      <c r="D18" s="9" t="str">
        <f t="shared" si="3"/>
        <v>vis</v>
      </c>
      <c r="E18" s="53">
        <f>VLOOKUP(C18,Active!C$21:E$973,3,FALSE)</f>
        <v>38457.940312773615</v>
      </c>
      <c r="F18" s="3" t="s">
        <v>71</v>
      </c>
      <c r="G18" s="9" t="str">
        <f t="shared" si="4"/>
        <v>50751.4475</v>
      </c>
      <c r="H18" s="27">
        <f t="shared" si="5"/>
        <v>38461</v>
      </c>
      <c r="I18" s="54" t="s">
        <v>161</v>
      </c>
      <c r="J18" s="55" t="s">
        <v>162</v>
      </c>
      <c r="K18" s="54">
        <v>38461</v>
      </c>
      <c r="L18" s="54" t="s">
        <v>163</v>
      </c>
      <c r="M18" s="55" t="s">
        <v>137</v>
      </c>
      <c r="N18" s="55" t="s">
        <v>138</v>
      </c>
      <c r="O18" s="56" t="s">
        <v>151</v>
      </c>
      <c r="P18" s="57" t="s">
        <v>152</v>
      </c>
    </row>
    <row r="19" spans="1:16" ht="12.75" customHeight="1" thickBot="1" x14ac:dyDescent="0.25">
      <c r="A19" s="27" t="str">
        <f t="shared" si="0"/>
        <v>BAVM 117 </v>
      </c>
      <c r="B19" s="3" t="str">
        <f t="shared" si="1"/>
        <v>II</v>
      </c>
      <c r="C19" s="27">
        <f t="shared" si="2"/>
        <v>50753.415200000003</v>
      </c>
      <c r="D19" s="9" t="str">
        <f t="shared" si="3"/>
        <v>vis</v>
      </c>
      <c r="E19" s="53">
        <f>VLOOKUP(C19,Active!C$21:E$973,3,FALSE)</f>
        <v>38461.450869510401</v>
      </c>
      <c r="F19" s="3" t="s">
        <v>71</v>
      </c>
      <c r="G19" s="9" t="str">
        <f t="shared" si="4"/>
        <v>50753.4152</v>
      </c>
      <c r="H19" s="27">
        <f t="shared" si="5"/>
        <v>38464.5</v>
      </c>
      <c r="I19" s="54" t="s">
        <v>164</v>
      </c>
      <c r="J19" s="55" t="s">
        <v>165</v>
      </c>
      <c r="K19" s="54">
        <v>38464.5</v>
      </c>
      <c r="L19" s="54" t="s">
        <v>166</v>
      </c>
      <c r="M19" s="55" t="s">
        <v>137</v>
      </c>
      <c r="N19" s="55" t="s">
        <v>138</v>
      </c>
      <c r="O19" s="56" t="s">
        <v>151</v>
      </c>
      <c r="P19" s="57" t="s">
        <v>152</v>
      </c>
    </row>
    <row r="20" spans="1:16" ht="12.75" customHeight="1" thickBot="1" x14ac:dyDescent="0.25">
      <c r="A20" s="27" t="str">
        <f t="shared" si="0"/>
        <v>BAVM 117 </v>
      </c>
      <c r="B20" s="3" t="str">
        <f t="shared" si="1"/>
        <v>I</v>
      </c>
      <c r="C20" s="27">
        <f t="shared" si="2"/>
        <v>50754.249000000003</v>
      </c>
      <c r="D20" s="9" t="str">
        <f t="shared" si="3"/>
        <v>vis</v>
      </c>
      <c r="E20" s="53">
        <f>VLOOKUP(C20,Active!C$21:E$973,3,FALSE)</f>
        <v>38462.938444957435</v>
      </c>
      <c r="F20" s="3" t="s">
        <v>71</v>
      </c>
      <c r="G20" s="9" t="str">
        <f t="shared" si="4"/>
        <v>50754.2490</v>
      </c>
      <c r="H20" s="27">
        <f t="shared" si="5"/>
        <v>38466</v>
      </c>
      <c r="I20" s="54" t="s">
        <v>167</v>
      </c>
      <c r="J20" s="55" t="s">
        <v>168</v>
      </c>
      <c r="K20" s="54">
        <v>38466</v>
      </c>
      <c r="L20" s="54" t="s">
        <v>169</v>
      </c>
      <c r="M20" s="55" t="s">
        <v>137</v>
      </c>
      <c r="N20" s="55" t="s">
        <v>138</v>
      </c>
      <c r="O20" s="56" t="s">
        <v>151</v>
      </c>
      <c r="P20" s="57" t="s">
        <v>152</v>
      </c>
    </row>
    <row r="21" spans="1:16" ht="12.75" customHeight="1" thickBot="1" x14ac:dyDescent="0.25">
      <c r="A21" s="27" t="str">
        <f t="shared" si="0"/>
        <v>BAVM 117 </v>
      </c>
      <c r="B21" s="3" t="str">
        <f t="shared" si="1"/>
        <v>I</v>
      </c>
      <c r="C21" s="27">
        <f t="shared" si="2"/>
        <v>50755.3704</v>
      </c>
      <c r="D21" s="9" t="str">
        <f t="shared" si="3"/>
        <v>vis</v>
      </c>
      <c r="E21" s="53">
        <f>VLOOKUP(C21,Active!C$21:E$973,3,FALSE)</f>
        <v>38464.939125104109</v>
      </c>
      <c r="F21" s="3" t="s">
        <v>71</v>
      </c>
      <c r="G21" s="9" t="str">
        <f t="shared" si="4"/>
        <v>50755.3704</v>
      </c>
      <c r="H21" s="27">
        <f t="shared" si="5"/>
        <v>38468</v>
      </c>
      <c r="I21" s="54" t="s">
        <v>170</v>
      </c>
      <c r="J21" s="55" t="s">
        <v>171</v>
      </c>
      <c r="K21" s="54">
        <v>38468</v>
      </c>
      <c r="L21" s="54" t="s">
        <v>146</v>
      </c>
      <c r="M21" s="55" t="s">
        <v>137</v>
      </c>
      <c r="N21" s="55" t="s">
        <v>138</v>
      </c>
      <c r="O21" s="56" t="s">
        <v>151</v>
      </c>
      <c r="P21" s="57" t="s">
        <v>152</v>
      </c>
    </row>
    <row r="22" spans="1:16" ht="12.75" customHeight="1" thickBot="1" x14ac:dyDescent="0.25">
      <c r="A22" s="27" t="str">
        <f t="shared" si="0"/>
        <v>BAVM 117 </v>
      </c>
      <c r="B22" s="3" t="str">
        <f t="shared" si="1"/>
        <v>II</v>
      </c>
      <c r="C22" s="27">
        <f t="shared" si="2"/>
        <v>50944.541100000002</v>
      </c>
      <c r="D22" s="9" t="str">
        <f t="shared" si="3"/>
        <v>vis</v>
      </c>
      <c r="E22" s="53">
        <f>VLOOKUP(C22,Active!C$21:E$973,3,FALSE)</f>
        <v>38802.436952662792</v>
      </c>
      <c r="F22" s="3" t="s">
        <v>71</v>
      </c>
      <c r="G22" s="9" t="str">
        <f t="shared" si="4"/>
        <v>50944.5411</v>
      </c>
      <c r="H22" s="27">
        <f t="shared" si="5"/>
        <v>38805.5</v>
      </c>
      <c r="I22" s="54" t="s">
        <v>172</v>
      </c>
      <c r="J22" s="55" t="s">
        <v>173</v>
      </c>
      <c r="K22" s="54">
        <v>38805.5</v>
      </c>
      <c r="L22" s="54" t="s">
        <v>174</v>
      </c>
      <c r="M22" s="55" t="s">
        <v>137</v>
      </c>
      <c r="N22" s="55" t="s">
        <v>138</v>
      </c>
      <c r="O22" s="56" t="s">
        <v>151</v>
      </c>
      <c r="P22" s="57" t="s">
        <v>152</v>
      </c>
    </row>
    <row r="23" spans="1:16" ht="12.75" customHeight="1" thickBot="1" x14ac:dyDescent="0.25">
      <c r="A23" s="27" t="str">
        <f t="shared" si="0"/>
        <v>BAVM 117 </v>
      </c>
      <c r="B23" s="3" t="str">
        <f t="shared" si="1"/>
        <v>II</v>
      </c>
      <c r="C23" s="27">
        <f t="shared" si="2"/>
        <v>50948.467100000002</v>
      </c>
      <c r="D23" s="9" t="str">
        <f t="shared" si="3"/>
        <v>vis</v>
      </c>
      <c r="E23" s="53">
        <f>VLOOKUP(C23,Active!C$21:E$973,3,FALSE)</f>
        <v>38809.441295676777</v>
      </c>
      <c r="F23" s="3" t="s">
        <v>71</v>
      </c>
      <c r="G23" s="9" t="str">
        <f t="shared" si="4"/>
        <v>50948.4671</v>
      </c>
      <c r="H23" s="27">
        <f t="shared" si="5"/>
        <v>38812.5</v>
      </c>
      <c r="I23" s="54" t="s">
        <v>175</v>
      </c>
      <c r="J23" s="55" t="s">
        <v>176</v>
      </c>
      <c r="K23" s="54">
        <v>38812.5</v>
      </c>
      <c r="L23" s="54" t="s">
        <v>146</v>
      </c>
      <c r="M23" s="55" t="s">
        <v>137</v>
      </c>
      <c r="N23" s="55" t="s">
        <v>138</v>
      </c>
      <c r="O23" s="56" t="s">
        <v>151</v>
      </c>
      <c r="P23" s="57" t="s">
        <v>152</v>
      </c>
    </row>
    <row r="24" spans="1:16" ht="12.75" customHeight="1" thickBot="1" x14ac:dyDescent="0.25">
      <c r="A24" s="27" t="str">
        <f t="shared" si="0"/>
        <v>BAVM 117 </v>
      </c>
      <c r="B24" s="3" t="str">
        <f t="shared" si="1"/>
        <v>II</v>
      </c>
      <c r="C24" s="27">
        <f t="shared" si="2"/>
        <v>51032.539400000001</v>
      </c>
      <c r="D24" s="9" t="str">
        <f t="shared" si="3"/>
        <v>vis</v>
      </c>
      <c r="E24" s="53">
        <f>VLOOKUP(C24,Active!C$21:E$973,3,FALSE)</f>
        <v>38959.433966887816</v>
      </c>
      <c r="F24" s="3" t="s">
        <v>71</v>
      </c>
      <c r="G24" s="9" t="str">
        <f t="shared" si="4"/>
        <v>51032.5394</v>
      </c>
      <c r="H24" s="27">
        <f t="shared" si="5"/>
        <v>38962.5</v>
      </c>
      <c r="I24" s="54" t="s">
        <v>177</v>
      </c>
      <c r="J24" s="55" t="s">
        <v>178</v>
      </c>
      <c r="K24" s="54">
        <v>38962.5</v>
      </c>
      <c r="L24" s="54" t="s">
        <v>179</v>
      </c>
      <c r="M24" s="55" t="s">
        <v>137</v>
      </c>
      <c r="N24" s="55" t="s">
        <v>138</v>
      </c>
      <c r="O24" s="56" t="s">
        <v>151</v>
      </c>
      <c r="P24" s="57" t="s">
        <v>152</v>
      </c>
    </row>
    <row r="25" spans="1:16" ht="12.75" customHeight="1" thickBot="1" x14ac:dyDescent="0.25">
      <c r="A25" s="27" t="str">
        <f t="shared" si="0"/>
        <v>BAVM 117 </v>
      </c>
      <c r="B25" s="3" t="str">
        <f t="shared" si="1"/>
        <v>I</v>
      </c>
      <c r="C25" s="27">
        <f t="shared" si="2"/>
        <v>51033.38</v>
      </c>
      <c r="D25" s="9" t="str">
        <f t="shared" si="3"/>
        <v>vis</v>
      </c>
      <c r="E25" s="53">
        <f>VLOOKUP(C25,Active!C$21:E$973,3,FALSE)</f>
        <v>38960.933674156666</v>
      </c>
      <c r="F25" s="3" t="s">
        <v>71</v>
      </c>
      <c r="G25" s="9" t="str">
        <f t="shared" si="4"/>
        <v>51033.3800</v>
      </c>
      <c r="H25" s="27">
        <f t="shared" si="5"/>
        <v>38964</v>
      </c>
      <c r="I25" s="54" t="s">
        <v>180</v>
      </c>
      <c r="J25" s="55" t="s">
        <v>181</v>
      </c>
      <c r="K25" s="54">
        <v>38964</v>
      </c>
      <c r="L25" s="54" t="s">
        <v>182</v>
      </c>
      <c r="M25" s="55" t="s">
        <v>137</v>
      </c>
      <c r="N25" s="55" t="s">
        <v>138</v>
      </c>
      <c r="O25" s="56" t="s">
        <v>151</v>
      </c>
      <c r="P25" s="57" t="s">
        <v>152</v>
      </c>
    </row>
    <row r="26" spans="1:16" ht="12.75" customHeight="1" thickBot="1" x14ac:dyDescent="0.25">
      <c r="A26" s="27" t="str">
        <f t="shared" si="0"/>
        <v>BAVM 117 </v>
      </c>
      <c r="B26" s="3" t="str">
        <f t="shared" si="1"/>
        <v>I</v>
      </c>
      <c r="C26" s="27">
        <f t="shared" si="2"/>
        <v>51034.502699999997</v>
      </c>
      <c r="D26" s="9" t="str">
        <f t="shared" si="3"/>
        <v>vis</v>
      </c>
      <c r="E26" s="53">
        <f>VLOOKUP(C26,Active!C$21:E$973,3,FALSE)</f>
        <v>38962.936673622229</v>
      </c>
      <c r="F26" s="3" t="s">
        <v>71</v>
      </c>
      <c r="G26" s="9" t="str">
        <f t="shared" si="4"/>
        <v>51034.5027</v>
      </c>
      <c r="H26" s="27">
        <f t="shared" si="5"/>
        <v>38966</v>
      </c>
      <c r="I26" s="54" t="s">
        <v>183</v>
      </c>
      <c r="J26" s="55" t="s">
        <v>184</v>
      </c>
      <c r="K26" s="54">
        <v>38966</v>
      </c>
      <c r="L26" s="54" t="s">
        <v>185</v>
      </c>
      <c r="M26" s="55" t="s">
        <v>137</v>
      </c>
      <c r="N26" s="55" t="s">
        <v>138</v>
      </c>
      <c r="O26" s="56" t="s">
        <v>151</v>
      </c>
      <c r="P26" s="57" t="s">
        <v>152</v>
      </c>
    </row>
    <row r="27" spans="1:16" ht="12.75" customHeight="1" thickBot="1" x14ac:dyDescent="0.25">
      <c r="A27" s="27" t="str">
        <f t="shared" si="0"/>
        <v>BAVM 117 </v>
      </c>
      <c r="B27" s="3" t="str">
        <f t="shared" si="1"/>
        <v>II</v>
      </c>
      <c r="C27" s="27">
        <f t="shared" si="2"/>
        <v>51036.468800000002</v>
      </c>
      <c r="D27" s="9" t="str">
        <f t="shared" si="3"/>
        <v>vis</v>
      </c>
      <c r="E27" s="53">
        <f>VLOOKUP(C27,Active!C$21:E$973,3,FALSE)</f>
        <v>38966.444375812709</v>
      </c>
      <c r="F27" s="3" t="s">
        <v>71</v>
      </c>
      <c r="G27" s="9" t="str">
        <f t="shared" si="4"/>
        <v>51036.4688</v>
      </c>
      <c r="H27" s="27">
        <f t="shared" si="5"/>
        <v>38969.5</v>
      </c>
      <c r="I27" s="54" t="s">
        <v>186</v>
      </c>
      <c r="J27" s="55" t="s">
        <v>187</v>
      </c>
      <c r="K27" s="54">
        <v>38969.5</v>
      </c>
      <c r="L27" s="54" t="s">
        <v>188</v>
      </c>
      <c r="M27" s="55" t="s">
        <v>137</v>
      </c>
      <c r="N27" s="55" t="s">
        <v>138</v>
      </c>
      <c r="O27" s="56" t="s">
        <v>151</v>
      </c>
      <c r="P27" s="57" t="s">
        <v>152</v>
      </c>
    </row>
    <row r="28" spans="1:16" ht="12.75" customHeight="1" thickBot="1" x14ac:dyDescent="0.25">
      <c r="A28" s="27" t="str">
        <f t="shared" si="0"/>
        <v>BAVM 117 </v>
      </c>
      <c r="B28" s="3" t="str">
        <f t="shared" si="1"/>
        <v>II</v>
      </c>
      <c r="C28" s="27">
        <f t="shared" si="2"/>
        <v>51040.390899999999</v>
      </c>
      <c r="D28" s="9" t="str">
        <f t="shared" si="3"/>
        <v>vis</v>
      </c>
      <c r="E28" s="53">
        <f>VLOOKUP(C28,Active!C$21:E$973,3,FALSE)</f>
        <v>38973.441760870053</v>
      </c>
      <c r="F28" s="3" t="s">
        <v>71</v>
      </c>
      <c r="G28" s="9" t="str">
        <f t="shared" si="4"/>
        <v>51040.3909</v>
      </c>
      <c r="H28" s="27">
        <f t="shared" si="5"/>
        <v>38976.5</v>
      </c>
      <c r="I28" s="54" t="s">
        <v>189</v>
      </c>
      <c r="J28" s="55" t="s">
        <v>190</v>
      </c>
      <c r="K28" s="54">
        <v>38976.5</v>
      </c>
      <c r="L28" s="54" t="s">
        <v>191</v>
      </c>
      <c r="M28" s="55" t="s">
        <v>137</v>
      </c>
      <c r="N28" s="55" t="s">
        <v>138</v>
      </c>
      <c r="O28" s="56" t="s">
        <v>151</v>
      </c>
      <c r="P28" s="57" t="s">
        <v>152</v>
      </c>
    </row>
    <row r="29" spans="1:16" ht="12.75" customHeight="1" thickBot="1" x14ac:dyDescent="0.25">
      <c r="A29" s="27" t="str">
        <f t="shared" si="0"/>
        <v>BAVM 128 </v>
      </c>
      <c r="B29" s="3" t="str">
        <f t="shared" si="1"/>
        <v>I</v>
      </c>
      <c r="C29" s="27">
        <f t="shared" si="2"/>
        <v>51166.222600000001</v>
      </c>
      <c r="D29" s="9" t="str">
        <f t="shared" si="3"/>
        <v>vis</v>
      </c>
      <c r="E29" s="53">
        <f>VLOOKUP(C29,Active!C$21:E$973,3,FALSE)</f>
        <v>39197.93702037914</v>
      </c>
      <c r="F29" s="3" t="s">
        <v>71</v>
      </c>
      <c r="G29" s="9" t="str">
        <f t="shared" si="4"/>
        <v>51166.2226</v>
      </c>
      <c r="H29" s="27">
        <f t="shared" si="5"/>
        <v>39201</v>
      </c>
      <c r="I29" s="54" t="s">
        <v>192</v>
      </c>
      <c r="J29" s="55" t="s">
        <v>193</v>
      </c>
      <c r="K29" s="54">
        <v>39201</v>
      </c>
      <c r="L29" s="54" t="s">
        <v>194</v>
      </c>
      <c r="M29" s="55" t="s">
        <v>137</v>
      </c>
      <c r="N29" s="55" t="s">
        <v>138</v>
      </c>
      <c r="O29" s="56" t="s">
        <v>151</v>
      </c>
      <c r="P29" s="57" t="s">
        <v>195</v>
      </c>
    </row>
    <row r="30" spans="1:16" ht="12.75" customHeight="1" thickBot="1" x14ac:dyDescent="0.25">
      <c r="A30" s="27" t="str">
        <f t="shared" si="0"/>
        <v>BAVM 132 </v>
      </c>
      <c r="B30" s="3" t="str">
        <f t="shared" si="1"/>
        <v>I</v>
      </c>
      <c r="C30" s="27">
        <f t="shared" si="2"/>
        <v>51325.406999999999</v>
      </c>
      <c r="D30" s="9" t="str">
        <f t="shared" si="3"/>
        <v>vis</v>
      </c>
      <c r="E30" s="53">
        <f>VLOOKUP(C30,Active!C$21:E$973,3,FALSE)</f>
        <v>39481.936546633638</v>
      </c>
      <c r="F30" s="3" t="s">
        <v>71</v>
      </c>
      <c r="G30" s="9" t="str">
        <f t="shared" si="4"/>
        <v>51325.4070</v>
      </c>
      <c r="H30" s="27">
        <f t="shared" si="5"/>
        <v>39485</v>
      </c>
      <c r="I30" s="54" t="s">
        <v>196</v>
      </c>
      <c r="J30" s="55" t="s">
        <v>197</v>
      </c>
      <c r="K30" s="54">
        <v>39485</v>
      </c>
      <c r="L30" s="54" t="s">
        <v>198</v>
      </c>
      <c r="M30" s="55" t="s">
        <v>137</v>
      </c>
      <c r="N30" s="55" t="s">
        <v>138</v>
      </c>
      <c r="O30" s="56" t="s">
        <v>151</v>
      </c>
      <c r="P30" s="57" t="s">
        <v>199</v>
      </c>
    </row>
    <row r="31" spans="1:16" ht="12.75" customHeight="1" thickBot="1" x14ac:dyDescent="0.25">
      <c r="A31" s="27" t="str">
        <f t="shared" si="0"/>
        <v>BAVM 132 </v>
      </c>
      <c r="B31" s="3" t="str">
        <f t="shared" si="1"/>
        <v>I</v>
      </c>
      <c r="C31" s="27">
        <f t="shared" si="2"/>
        <v>51391.543899999997</v>
      </c>
      <c r="D31" s="9" t="str">
        <f t="shared" si="3"/>
        <v>vis</v>
      </c>
      <c r="E31" s="53">
        <f>VLOOKUP(C31,Active!C$21:E$973,3,FALSE)</f>
        <v>39599.930824137846</v>
      </c>
      <c r="F31" s="3" t="s">
        <v>71</v>
      </c>
      <c r="G31" s="9" t="str">
        <f t="shared" si="4"/>
        <v>51391.5439</v>
      </c>
      <c r="H31" s="27">
        <f t="shared" si="5"/>
        <v>39603</v>
      </c>
      <c r="I31" s="54" t="s">
        <v>200</v>
      </c>
      <c r="J31" s="55" t="s">
        <v>201</v>
      </c>
      <c r="K31" s="54">
        <v>39603</v>
      </c>
      <c r="L31" s="54" t="s">
        <v>202</v>
      </c>
      <c r="M31" s="55" t="s">
        <v>137</v>
      </c>
      <c r="N31" s="55" t="s">
        <v>138</v>
      </c>
      <c r="O31" s="56" t="s">
        <v>151</v>
      </c>
      <c r="P31" s="57" t="s">
        <v>199</v>
      </c>
    </row>
    <row r="32" spans="1:16" ht="12.75" customHeight="1" thickBot="1" x14ac:dyDescent="0.25">
      <c r="A32" s="27" t="str">
        <f t="shared" si="0"/>
        <v>BAVM 132 </v>
      </c>
      <c r="B32" s="3" t="str">
        <f t="shared" si="1"/>
        <v>II</v>
      </c>
      <c r="C32" s="27">
        <f t="shared" si="2"/>
        <v>51393.503299999997</v>
      </c>
      <c r="D32" s="9" t="str">
        <f t="shared" si="3"/>
        <v>vis</v>
      </c>
      <c r="E32" s="53">
        <f>VLOOKUP(C32,Active!C$21:E$973,3,FALSE)</f>
        <v>39603.426572915632</v>
      </c>
      <c r="F32" s="3" t="s">
        <v>71</v>
      </c>
      <c r="G32" s="9" t="str">
        <f t="shared" si="4"/>
        <v>51393.5033</v>
      </c>
      <c r="H32" s="27">
        <f t="shared" si="5"/>
        <v>39606.5</v>
      </c>
      <c r="I32" s="54" t="s">
        <v>203</v>
      </c>
      <c r="J32" s="55" t="s">
        <v>204</v>
      </c>
      <c r="K32" s="54">
        <v>39606.5</v>
      </c>
      <c r="L32" s="54" t="s">
        <v>205</v>
      </c>
      <c r="M32" s="55" t="s">
        <v>137</v>
      </c>
      <c r="N32" s="55" t="s">
        <v>138</v>
      </c>
      <c r="O32" s="56" t="s">
        <v>151</v>
      </c>
      <c r="P32" s="57" t="s">
        <v>199</v>
      </c>
    </row>
    <row r="33" spans="1:16" ht="12.75" customHeight="1" thickBot="1" x14ac:dyDescent="0.25">
      <c r="A33" s="27" t="str">
        <f t="shared" si="0"/>
        <v>BAVM 132 </v>
      </c>
      <c r="B33" s="3" t="str">
        <f t="shared" si="1"/>
        <v>II</v>
      </c>
      <c r="C33" s="27">
        <f t="shared" si="2"/>
        <v>51416.482100000001</v>
      </c>
      <c r="D33" s="9" t="str">
        <f t="shared" si="3"/>
        <v>vis</v>
      </c>
      <c r="E33" s="53">
        <f>VLOOKUP(C33,Active!C$21:E$973,3,FALSE)</f>
        <v>39644.422853417353</v>
      </c>
      <c r="F33" s="3" t="s">
        <v>71</v>
      </c>
      <c r="G33" s="9" t="str">
        <f t="shared" si="4"/>
        <v>51416.4821</v>
      </c>
      <c r="H33" s="27">
        <f t="shared" si="5"/>
        <v>39647.5</v>
      </c>
      <c r="I33" s="54" t="s">
        <v>206</v>
      </c>
      <c r="J33" s="55" t="s">
        <v>207</v>
      </c>
      <c r="K33" s="54">
        <v>39647.5</v>
      </c>
      <c r="L33" s="54" t="s">
        <v>208</v>
      </c>
      <c r="M33" s="55" t="s">
        <v>137</v>
      </c>
      <c r="N33" s="55" t="s">
        <v>138</v>
      </c>
      <c r="O33" s="56" t="s">
        <v>151</v>
      </c>
      <c r="P33" s="57" t="s">
        <v>199</v>
      </c>
    </row>
    <row r="34" spans="1:16" ht="12.75" customHeight="1" thickBot="1" x14ac:dyDescent="0.25">
      <c r="A34" s="27" t="str">
        <f t="shared" si="0"/>
        <v>BAVM 132 </v>
      </c>
      <c r="B34" s="3" t="str">
        <f t="shared" si="1"/>
        <v>II</v>
      </c>
      <c r="C34" s="27">
        <f t="shared" si="2"/>
        <v>51443.393100000001</v>
      </c>
      <c r="D34" s="9" t="str">
        <f t="shared" si="3"/>
        <v>vis</v>
      </c>
      <c r="E34" s="53">
        <f>VLOOKUP(C34,Active!C$21:E$973,3,FALSE)</f>
        <v>39692.434538300011</v>
      </c>
      <c r="F34" s="3" t="s">
        <v>71</v>
      </c>
      <c r="G34" s="9" t="str">
        <f t="shared" si="4"/>
        <v>51443.3931</v>
      </c>
      <c r="H34" s="27">
        <f t="shared" si="5"/>
        <v>39695.5</v>
      </c>
      <c r="I34" s="54" t="s">
        <v>209</v>
      </c>
      <c r="J34" s="55" t="s">
        <v>210</v>
      </c>
      <c r="K34" s="54">
        <v>39695.5</v>
      </c>
      <c r="L34" s="54" t="s">
        <v>211</v>
      </c>
      <c r="M34" s="55" t="s">
        <v>137</v>
      </c>
      <c r="N34" s="55" t="s">
        <v>138</v>
      </c>
      <c r="O34" s="56" t="s">
        <v>151</v>
      </c>
      <c r="P34" s="57" t="s">
        <v>199</v>
      </c>
    </row>
    <row r="35" spans="1:16" ht="12.75" customHeight="1" thickBot="1" x14ac:dyDescent="0.25">
      <c r="A35" s="27" t="str">
        <f t="shared" si="0"/>
        <v>BAVM 132 </v>
      </c>
      <c r="B35" s="3" t="str">
        <f t="shared" si="1"/>
        <v>I</v>
      </c>
      <c r="C35" s="27">
        <f t="shared" si="2"/>
        <v>51459.367899999997</v>
      </c>
      <c r="D35" s="9" t="str">
        <f t="shared" si="3"/>
        <v>vis</v>
      </c>
      <c r="E35" s="53">
        <f>VLOOKUP(C35,Active!C$21:E$973,3,FALSE)</f>
        <v>39720.93504231931</v>
      </c>
      <c r="F35" s="3" t="s">
        <v>71</v>
      </c>
      <c r="G35" s="9" t="str">
        <f t="shared" si="4"/>
        <v>51459.3679</v>
      </c>
      <c r="H35" s="27">
        <f t="shared" si="5"/>
        <v>39724</v>
      </c>
      <c r="I35" s="54" t="s">
        <v>212</v>
      </c>
      <c r="J35" s="55" t="s">
        <v>213</v>
      </c>
      <c r="K35" s="54">
        <v>39724</v>
      </c>
      <c r="L35" s="54" t="s">
        <v>214</v>
      </c>
      <c r="M35" s="55" t="s">
        <v>137</v>
      </c>
      <c r="N35" s="55" t="s">
        <v>138</v>
      </c>
      <c r="O35" s="56" t="s">
        <v>151</v>
      </c>
      <c r="P35" s="57" t="s">
        <v>199</v>
      </c>
    </row>
    <row r="36" spans="1:16" ht="12.75" customHeight="1" thickBot="1" x14ac:dyDescent="0.25">
      <c r="A36" s="27" t="str">
        <f t="shared" si="0"/>
        <v>BAVM 132 </v>
      </c>
      <c r="B36" s="3" t="str">
        <f t="shared" si="1"/>
        <v>I</v>
      </c>
      <c r="C36" s="27">
        <f t="shared" si="2"/>
        <v>51468.337200000002</v>
      </c>
      <c r="D36" s="9" t="str">
        <f t="shared" si="3"/>
        <v>vis</v>
      </c>
      <c r="E36" s="53">
        <f>VLOOKUP(C36,Active!C$21:E$973,3,FALSE)</f>
        <v>39736.93709371904</v>
      </c>
      <c r="F36" s="3" t="s">
        <v>71</v>
      </c>
      <c r="G36" s="9" t="str">
        <f t="shared" si="4"/>
        <v>51468.3372</v>
      </c>
      <c r="H36" s="27">
        <f t="shared" si="5"/>
        <v>39740</v>
      </c>
      <c r="I36" s="54" t="s">
        <v>215</v>
      </c>
      <c r="J36" s="55" t="s">
        <v>216</v>
      </c>
      <c r="K36" s="54">
        <v>39740</v>
      </c>
      <c r="L36" s="54" t="s">
        <v>217</v>
      </c>
      <c r="M36" s="55" t="s">
        <v>137</v>
      </c>
      <c r="N36" s="55" t="s">
        <v>138</v>
      </c>
      <c r="O36" s="56" t="s">
        <v>151</v>
      </c>
      <c r="P36" s="57" t="s">
        <v>199</v>
      </c>
    </row>
    <row r="37" spans="1:16" ht="12.75" customHeight="1" thickBot="1" x14ac:dyDescent="0.25">
      <c r="A37" s="27" t="str">
        <f t="shared" si="0"/>
        <v>BAVM 152 </v>
      </c>
      <c r="B37" s="3" t="str">
        <f t="shared" si="1"/>
        <v>I</v>
      </c>
      <c r="C37" s="27">
        <f t="shared" si="2"/>
        <v>51705.429199999999</v>
      </c>
      <c r="D37" s="9" t="str">
        <f t="shared" si="3"/>
        <v>vis</v>
      </c>
      <c r="E37" s="53">
        <f>VLOOKUP(C37,Active!C$21:E$973,3,FALSE)</f>
        <v>40159.930902652144</v>
      </c>
      <c r="F37" s="3" t="s">
        <v>71</v>
      </c>
      <c r="G37" s="9" t="str">
        <f t="shared" si="4"/>
        <v>51705.4292</v>
      </c>
      <c r="H37" s="27">
        <f t="shared" si="5"/>
        <v>40163</v>
      </c>
      <c r="I37" s="54" t="s">
        <v>218</v>
      </c>
      <c r="J37" s="55" t="s">
        <v>219</v>
      </c>
      <c r="K37" s="54">
        <v>40163</v>
      </c>
      <c r="L37" s="54" t="s">
        <v>220</v>
      </c>
      <c r="M37" s="55" t="s">
        <v>137</v>
      </c>
      <c r="N37" s="55" t="s">
        <v>138</v>
      </c>
      <c r="O37" s="56" t="s">
        <v>151</v>
      </c>
      <c r="P37" s="57" t="s">
        <v>221</v>
      </c>
    </row>
    <row r="38" spans="1:16" ht="12.75" customHeight="1" thickBot="1" x14ac:dyDescent="0.25">
      <c r="A38" s="27" t="str">
        <f t="shared" si="0"/>
        <v>BAVM 152 </v>
      </c>
      <c r="B38" s="3" t="str">
        <f t="shared" si="1"/>
        <v>II</v>
      </c>
      <c r="C38" s="27">
        <f t="shared" si="2"/>
        <v>51773.529000000002</v>
      </c>
      <c r="D38" s="9" t="str">
        <f t="shared" si="3"/>
        <v>vis</v>
      </c>
      <c r="E38" s="53">
        <f>VLOOKUP(C38,Active!C$21:E$973,3,FALSE)</f>
        <v>40281.427173254204</v>
      </c>
      <c r="F38" s="3" t="s">
        <v>71</v>
      </c>
      <c r="G38" s="9" t="str">
        <f t="shared" si="4"/>
        <v>51773.5290</v>
      </c>
      <c r="H38" s="27">
        <f t="shared" si="5"/>
        <v>40284.5</v>
      </c>
      <c r="I38" s="54" t="s">
        <v>222</v>
      </c>
      <c r="J38" s="55" t="s">
        <v>223</v>
      </c>
      <c r="K38" s="54">
        <v>40284.5</v>
      </c>
      <c r="L38" s="54" t="s">
        <v>224</v>
      </c>
      <c r="M38" s="55" t="s">
        <v>137</v>
      </c>
      <c r="N38" s="55" t="s">
        <v>138</v>
      </c>
      <c r="O38" s="56" t="s">
        <v>151</v>
      </c>
      <c r="P38" s="57" t="s">
        <v>221</v>
      </c>
    </row>
    <row r="39" spans="1:16" ht="12.75" customHeight="1" thickBot="1" x14ac:dyDescent="0.25">
      <c r="A39" s="27" t="str">
        <f t="shared" si="0"/>
        <v>BAVM 152 </v>
      </c>
      <c r="B39" s="3" t="str">
        <f t="shared" si="1"/>
        <v>I</v>
      </c>
      <c r="C39" s="27">
        <f t="shared" si="2"/>
        <v>51797.352099999996</v>
      </c>
      <c r="D39" s="9" t="str">
        <f t="shared" si="3"/>
        <v>vis</v>
      </c>
      <c r="E39" s="53">
        <f>VLOOKUP(C39,Active!C$21:E$973,3,FALSE)</f>
        <v>40323.929762163119</v>
      </c>
      <c r="F39" s="3" t="s">
        <v>71</v>
      </c>
      <c r="G39" s="9" t="str">
        <f t="shared" si="4"/>
        <v>51797.3521</v>
      </c>
      <c r="H39" s="27">
        <f t="shared" si="5"/>
        <v>40327</v>
      </c>
      <c r="I39" s="54" t="s">
        <v>225</v>
      </c>
      <c r="J39" s="55" t="s">
        <v>226</v>
      </c>
      <c r="K39" s="54">
        <v>40327</v>
      </c>
      <c r="L39" s="54" t="s">
        <v>227</v>
      </c>
      <c r="M39" s="55" t="s">
        <v>137</v>
      </c>
      <c r="N39" s="55" t="s">
        <v>138</v>
      </c>
      <c r="O39" s="56" t="s">
        <v>151</v>
      </c>
      <c r="P39" s="57" t="s">
        <v>221</v>
      </c>
    </row>
    <row r="40" spans="1:16" ht="12.75" customHeight="1" thickBot="1" x14ac:dyDescent="0.25">
      <c r="A40" s="27" t="str">
        <f t="shared" si="0"/>
        <v>BAVM 152 </v>
      </c>
      <c r="B40" s="3" t="str">
        <f t="shared" si="1"/>
        <v>I</v>
      </c>
      <c r="C40" s="27">
        <f t="shared" si="2"/>
        <v>51798.474699999999</v>
      </c>
      <c r="D40" s="9" t="str">
        <f t="shared" si="3"/>
        <v>vis</v>
      </c>
      <c r="E40" s="53">
        <f>VLOOKUP(C40,Active!C$21:E$973,3,FALSE)</f>
        <v>40325.932583219539</v>
      </c>
      <c r="F40" s="3" t="s">
        <v>71</v>
      </c>
      <c r="G40" s="9" t="str">
        <f t="shared" si="4"/>
        <v>51798.4747</v>
      </c>
      <c r="H40" s="27">
        <f t="shared" si="5"/>
        <v>40329</v>
      </c>
      <c r="I40" s="54" t="s">
        <v>228</v>
      </c>
      <c r="J40" s="55" t="s">
        <v>229</v>
      </c>
      <c r="K40" s="54">
        <v>40329</v>
      </c>
      <c r="L40" s="54" t="s">
        <v>230</v>
      </c>
      <c r="M40" s="55" t="s">
        <v>137</v>
      </c>
      <c r="N40" s="55" t="s">
        <v>138</v>
      </c>
      <c r="O40" s="56" t="s">
        <v>151</v>
      </c>
      <c r="P40" s="57" t="s">
        <v>221</v>
      </c>
    </row>
    <row r="41" spans="1:16" ht="12.75" customHeight="1" thickBot="1" x14ac:dyDescent="0.25">
      <c r="A41" s="27" t="str">
        <f t="shared" si="0"/>
        <v>BAVM 152 </v>
      </c>
      <c r="B41" s="3" t="str">
        <f t="shared" si="1"/>
        <v>I</v>
      </c>
      <c r="C41" s="27">
        <f t="shared" si="2"/>
        <v>51816.409500000002</v>
      </c>
      <c r="D41" s="9" t="str">
        <f t="shared" si="3"/>
        <v>vis</v>
      </c>
      <c r="E41" s="53">
        <f>VLOOKUP(C41,Active!C$21:E$973,3,FALSE)</f>
        <v>40357.929906471509</v>
      </c>
      <c r="F41" s="3" t="s">
        <v>71</v>
      </c>
      <c r="G41" s="9" t="str">
        <f t="shared" si="4"/>
        <v>51816.4095</v>
      </c>
      <c r="H41" s="27">
        <f t="shared" si="5"/>
        <v>40361</v>
      </c>
      <c r="I41" s="54" t="s">
        <v>231</v>
      </c>
      <c r="J41" s="55" t="s">
        <v>232</v>
      </c>
      <c r="K41" s="54">
        <v>40361</v>
      </c>
      <c r="L41" s="54" t="s">
        <v>227</v>
      </c>
      <c r="M41" s="55" t="s">
        <v>137</v>
      </c>
      <c r="N41" s="55" t="s">
        <v>138</v>
      </c>
      <c r="O41" s="56" t="s">
        <v>151</v>
      </c>
      <c r="P41" s="57" t="s">
        <v>221</v>
      </c>
    </row>
    <row r="42" spans="1:16" ht="12.75" customHeight="1" thickBot="1" x14ac:dyDescent="0.25">
      <c r="A42" s="27" t="str">
        <f t="shared" si="0"/>
        <v>BAVM 152 </v>
      </c>
      <c r="B42" s="3" t="str">
        <f t="shared" si="1"/>
        <v>II</v>
      </c>
      <c r="C42" s="27">
        <f t="shared" si="2"/>
        <v>51850.324500000002</v>
      </c>
      <c r="D42" s="9" t="str">
        <f t="shared" si="3"/>
        <v>vis</v>
      </c>
      <c r="E42" s="53">
        <f>VLOOKUP(C42,Active!C$21:E$973,3,FALSE)</f>
        <v>40418.437367836574</v>
      </c>
      <c r="F42" s="3" t="s">
        <v>71</v>
      </c>
      <c r="G42" s="9" t="str">
        <f t="shared" si="4"/>
        <v>51850.3245</v>
      </c>
      <c r="H42" s="27">
        <f t="shared" si="5"/>
        <v>40421.5</v>
      </c>
      <c r="I42" s="54" t="s">
        <v>233</v>
      </c>
      <c r="J42" s="55" t="s">
        <v>234</v>
      </c>
      <c r="K42" s="54">
        <v>40421.5</v>
      </c>
      <c r="L42" s="54" t="s">
        <v>235</v>
      </c>
      <c r="M42" s="55" t="s">
        <v>137</v>
      </c>
      <c r="N42" s="55" t="s">
        <v>138</v>
      </c>
      <c r="O42" s="56" t="s">
        <v>151</v>
      </c>
      <c r="P42" s="57" t="s">
        <v>221</v>
      </c>
    </row>
    <row r="43" spans="1:16" ht="12.75" customHeight="1" thickBot="1" x14ac:dyDescent="0.25">
      <c r="A43" s="27" t="str">
        <f t="shared" ref="A43:A74" si="6">P43</f>
        <v>BAVM 152 </v>
      </c>
      <c r="B43" s="3" t="str">
        <f t="shared" ref="B43:B74" si="7">IF(H43=INT(H43),"I","II")</f>
        <v>II</v>
      </c>
      <c r="C43" s="27">
        <f t="shared" ref="C43:C74" si="8">1*G43</f>
        <v>51854.243499999997</v>
      </c>
      <c r="D43" s="9" t="str">
        <f t="shared" ref="D43:D74" si="9">VLOOKUP(F43,I$1:J$5,2,FALSE)</f>
        <v>vis</v>
      </c>
      <c r="E43" s="53">
        <f>VLOOKUP(C43,Active!C$21:E$973,3,FALSE)</f>
        <v>40425.429222210434</v>
      </c>
      <c r="F43" s="3" t="s">
        <v>71</v>
      </c>
      <c r="G43" s="9" t="str">
        <f t="shared" ref="G43:G74" si="10">MID(I43,3,LEN(I43)-3)</f>
        <v>51854.2435</v>
      </c>
      <c r="H43" s="27">
        <f t="shared" ref="H43:H74" si="11">1*K43</f>
        <v>40428.5</v>
      </c>
      <c r="I43" s="54" t="s">
        <v>236</v>
      </c>
      <c r="J43" s="55" t="s">
        <v>237</v>
      </c>
      <c r="K43" s="54">
        <v>40428.5</v>
      </c>
      <c r="L43" s="54" t="s">
        <v>238</v>
      </c>
      <c r="M43" s="55" t="s">
        <v>137</v>
      </c>
      <c r="N43" s="55" t="s">
        <v>138</v>
      </c>
      <c r="O43" s="56" t="s">
        <v>151</v>
      </c>
      <c r="P43" s="57" t="s">
        <v>221</v>
      </c>
    </row>
    <row r="44" spans="1:16" ht="12.75" customHeight="1" thickBot="1" x14ac:dyDescent="0.25">
      <c r="A44" s="27" t="str">
        <f t="shared" si="6"/>
        <v>BAVM 152 </v>
      </c>
      <c r="B44" s="3" t="str">
        <f t="shared" si="7"/>
        <v>I</v>
      </c>
      <c r="C44" s="27">
        <f t="shared" si="8"/>
        <v>52113.481399999997</v>
      </c>
      <c r="D44" s="9" t="str">
        <f t="shared" si="9"/>
        <v>vis</v>
      </c>
      <c r="E44" s="53">
        <f>VLOOKUP(C44,Active!C$21:E$973,3,FALSE)</f>
        <v>40887.933341880518</v>
      </c>
      <c r="F44" s="3" t="s">
        <v>71</v>
      </c>
      <c r="G44" s="9" t="str">
        <f t="shared" si="10"/>
        <v>52113.4814</v>
      </c>
      <c r="H44" s="27">
        <f t="shared" si="11"/>
        <v>40891</v>
      </c>
      <c r="I44" s="54" t="s">
        <v>239</v>
      </c>
      <c r="J44" s="55" t="s">
        <v>240</v>
      </c>
      <c r="K44" s="54">
        <v>40891</v>
      </c>
      <c r="L44" s="54" t="s">
        <v>227</v>
      </c>
      <c r="M44" s="55" t="s">
        <v>137</v>
      </c>
      <c r="N44" s="55" t="s">
        <v>241</v>
      </c>
      <c r="O44" s="56" t="s">
        <v>151</v>
      </c>
      <c r="P44" s="57" t="s">
        <v>221</v>
      </c>
    </row>
    <row r="45" spans="1:16" ht="12.75" customHeight="1" thickBot="1" x14ac:dyDescent="0.25">
      <c r="A45" s="27" t="str">
        <f t="shared" si="6"/>
        <v>BAVM 152 </v>
      </c>
      <c r="B45" s="3" t="str">
        <f t="shared" si="7"/>
        <v>II</v>
      </c>
      <c r="C45" s="27">
        <f t="shared" si="8"/>
        <v>52115.442000000003</v>
      </c>
      <c r="D45" s="9" t="str">
        <f t="shared" si="9"/>
        <v>vis</v>
      </c>
      <c r="E45" s="53">
        <f>VLOOKUP(C45,Active!C$21:E$973,3,FALSE)</f>
        <v>40891.431231568051</v>
      </c>
      <c r="F45" s="3" t="s">
        <v>71</v>
      </c>
      <c r="G45" s="9" t="str">
        <f t="shared" si="10"/>
        <v>52115.4420</v>
      </c>
      <c r="H45" s="27">
        <f t="shared" si="11"/>
        <v>40894.5</v>
      </c>
      <c r="I45" s="54" t="s">
        <v>242</v>
      </c>
      <c r="J45" s="55" t="s">
        <v>243</v>
      </c>
      <c r="K45" s="54" t="s">
        <v>244</v>
      </c>
      <c r="L45" s="54" t="s">
        <v>224</v>
      </c>
      <c r="M45" s="55" t="s">
        <v>137</v>
      </c>
      <c r="N45" s="55" t="s">
        <v>241</v>
      </c>
      <c r="O45" s="56" t="s">
        <v>151</v>
      </c>
      <c r="P45" s="57" t="s">
        <v>221</v>
      </c>
    </row>
    <row r="46" spans="1:16" ht="12.75" customHeight="1" thickBot="1" x14ac:dyDescent="0.25">
      <c r="A46" s="27" t="str">
        <f t="shared" si="6"/>
        <v>OEJV 0074 </v>
      </c>
      <c r="B46" s="3" t="str">
        <f t="shared" si="7"/>
        <v>II</v>
      </c>
      <c r="C46" s="27">
        <f t="shared" si="8"/>
        <v>52129.453800000003</v>
      </c>
      <c r="D46" s="9" t="str">
        <f t="shared" si="9"/>
        <v>vis</v>
      </c>
      <c r="E46" s="53">
        <f>VLOOKUP(C46,Active!C$21:E$973,3,FALSE)</f>
        <v>40916.429564080361</v>
      </c>
      <c r="F46" s="3" t="s">
        <v>71</v>
      </c>
      <c r="G46" s="9" t="str">
        <f t="shared" si="10"/>
        <v>52129.45380</v>
      </c>
      <c r="H46" s="27">
        <f t="shared" si="11"/>
        <v>40919.5</v>
      </c>
      <c r="I46" s="54" t="s">
        <v>245</v>
      </c>
      <c r="J46" s="55" t="s">
        <v>246</v>
      </c>
      <c r="K46" s="54" t="s">
        <v>247</v>
      </c>
      <c r="L46" s="54" t="s">
        <v>248</v>
      </c>
      <c r="M46" s="55" t="s">
        <v>249</v>
      </c>
      <c r="N46" s="55" t="s">
        <v>138</v>
      </c>
      <c r="O46" s="56" t="s">
        <v>250</v>
      </c>
      <c r="P46" s="57" t="s">
        <v>251</v>
      </c>
    </row>
    <row r="47" spans="1:16" ht="12.75" customHeight="1" thickBot="1" x14ac:dyDescent="0.25">
      <c r="A47" s="27" t="str">
        <f t="shared" si="6"/>
        <v>BAVM 152 </v>
      </c>
      <c r="B47" s="3" t="str">
        <f t="shared" si="7"/>
        <v>I</v>
      </c>
      <c r="C47" s="27">
        <f t="shared" si="8"/>
        <v>52195.314400000003</v>
      </c>
      <c r="D47" s="9" t="str">
        <f t="shared" si="9"/>
        <v>vis</v>
      </c>
      <c r="E47" s="53">
        <f>VLOOKUP(C47,Active!C$21:E$973,3,FALSE)</f>
        <v>41033.930897118255</v>
      </c>
      <c r="F47" s="3" t="s">
        <v>71</v>
      </c>
      <c r="G47" s="9" t="str">
        <f t="shared" si="10"/>
        <v>52195.3144</v>
      </c>
      <c r="H47" s="27">
        <f t="shared" si="11"/>
        <v>41037</v>
      </c>
      <c r="I47" s="54" t="s">
        <v>252</v>
      </c>
      <c r="J47" s="55" t="s">
        <v>253</v>
      </c>
      <c r="K47" s="54" t="s">
        <v>254</v>
      </c>
      <c r="L47" s="54" t="s">
        <v>255</v>
      </c>
      <c r="M47" s="55" t="s">
        <v>137</v>
      </c>
      <c r="N47" s="55" t="s">
        <v>138</v>
      </c>
      <c r="O47" s="56" t="s">
        <v>139</v>
      </c>
      <c r="P47" s="57" t="s">
        <v>221</v>
      </c>
    </row>
    <row r="48" spans="1:16" ht="12.75" customHeight="1" thickBot="1" x14ac:dyDescent="0.25">
      <c r="A48" s="27" t="str">
        <f t="shared" si="6"/>
        <v>BAVM 158 </v>
      </c>
      <c r="B48" s="3" t="str">
        <f t="shared" si="7"/>
        <v>I</v>
      </c>
      <c r="C48" s="27">
        <f t="shared" si="8"/>
        <v>52451.465900000003</v>
      </c>
      <c r="D48" s="9" t="str">
        <f t="shared" si="9"/>
        <v>vis</v>
      </c>
      <c r="E48" s="53">
        <f>VLOOKUP(C48,Active!C$21:E$973,3,FALSE)</f>
        <v>41490.92859695178</v>
      </c>
      <c r="F48" s="3" t="s">
        <v>71</v>
      </c>
      <c r="G48" s="9" t="str">
        <f t="shared" si="10"/>
        <v>52451.4659</v>
      </c>
      <c r="H48" s="27">
        <f t="shared" si="11"/>
        <v>41494</v>
      </c>
      <c r="I48" s="54" t="s">
        <v>256</v>
      </c>
      <c r="J48" s="55" t="s">
        <v>257</v>
      </c>
      <c r="K48" s="54" t="s">
        <v>258</v>
      </c>
      <c r="L48" s="54" t="s">
        <v>259</v>
      </c>
      <c r="M48" s="55" t="s">
        <v>137</v>
      </c>
      <c r="N48" s="55" t="s">
        <v>241</v>
      </c>
      <c r="O48" s="56" t="s">
        <v>151</v>
      </c>
      <c r="P48" s="57" t="s">
        <v>260</v>
      </c>
    </row>
    <row r="49" spans="1:16" ht="12.75" customHeight="1" thickBot="1" x14ac:dyDescent="0.25">
      <c r="A49" s="27" t="str">
        <f t="shared" si="6"/>
        <v> BBS 128 </v>
      </c>
      <c r="B49" s="3" t="str">
        <f t="shared" si="7"/>
        <v>I</v>
      </c>
      <c r="C49" s="27">
        <f t="shared" si="8"/>
        <v>52460.434399999998</v>
      </c>
      <c r="D49" s="9" t="str">
        <f t="shared" si="9"/>
        <v>vis</v>
      </c>
      <c r="E49" s="53">
        <f>VLOOKUP(C49,Active!C$21:E$973,3,FALSE)</f>
        <v>41506.929221078339</v>
      </c>
      <c r="F49" s="3" t="s">
        <v>71</v>
      </c>
      <c r="G49" s="9" t="str">
        <f t="shared" si="10"/>
        <v>52460.4344</v>
      </c>
      <c r="H49" s="27">
        <f t="shared" si="11"/>
        <v>41510</v>
      </c>
      <c r="I49" s="54" t="s">
        <v>261</v>
      </c>
      <c r="J49" s="55" t="s">
        <v>262</v>
      </c>
      <c r="K49" s="54" t="s">
        <v>263</v>
      </c>
      <c r="L49" s="54" t="s">
        <v>264</v>
      </c>
      <c r="M49" s="55" t="s">
        <v>137</v>
      </c>
      <c r="N49" s="55" t="s">
        <v>265</v>
      </c>
      <c r="O49" s="56" t="s">
        <v>266</v>
      </c>
      <c r="P49" s="56" t="s">
        <v>267</v>
      </c>
    </row>
    <row r="50" spans="1:16" ht="12.75" customHeight="1" thickBot="1" x14ac:dyDescent="0.25">
      <c r="A50" s="27" t="str">
        <f t="shared" si="6"/>
        <v>BAVM 158 </v>
      </c>
      <c r="B50" s="3" t="str">
        <f t="shared" si="7"/>
        <v>II</v>
      </c>
      <c r="C50" s="27">
        <f t="shared" si="8"/>
        <v>52509.480300000003</v>
      </c>
      <c r="D50" s="9" t="str">
        <f t="shared" si="9"/>
        <v>vis</v>
      </c>
      <c r="E50" s="53">
        <f>VLOOKUP(C50,Active!C$21:E$973,3,FALSE)</f>
        <v>41594.431591692082</v>
      </c>
      <c r="F50" s="3" t="s">
        <v>71</v>
      </c>
      <c r="G50" s="9" t="str">
        <f t="shared" si="10"/>
        <v>52509.4803</v>
      </c>
      <c r="H50" s="27">
        <f t="shared" si="11"/>
        <v>41597.5</v>
      </c>
      <c r="I50" s="54" t="s">
        <v>268</v>
      </c>
      <c r="J50" s="55" t="s">
        <v>269</v>
      </c>
      <c r="K50" s="54" t="s">
        <v>270</v>
      </c>
      <c r="L50" s="54" t="s">
        <v>271</v>
      </c>
      <c r="M50" s="55" t="s">
        <v>137</v>
      </c>
      <c r="N50" s="55" t="s">
        <v>138</v>
      </c>
      <c r="O50" s="56" t="s">
        <v>151</v>
      </c>
      <c r="P50" s="57" t="s">
        <v>260</v>
      </c>
    </row>
    <row r="51" spans="1:16" ht="12.75" customHeight="1" thickBot="1" x14ac:dyDescent="0.25">
      <c r="A51" s="27" t="str">
        <f t="shared" si="6"/>
        <v>BAVM 158 </v>
      </c>
      <c r="B51" s="3" t="str">
        <f t="shared" si="7"/>
        <v>I</v>
      </c>
      <c r="C51" s="27">
        <f t="shared" si="8"/>
        <v>52511.441700000003</v>
      </c>
      <c r="D51" s="9" t="str">
        <f t="shared" si="9"/>
        <v>vis</v>
      </c>
      <c r="E51" s="53">
        <f>VLOOKUP(C51,Active!C$21:E$973,3,FALSE)</f>
        <v>41597.930908652765</v>
      </c>
      <c r="F51" s="3" t="s">
        <v>71</v>
      </c>
      <c r="G51" s="9" t="str">
        <f t="shared" si="10"/>
        <v>52511.4417</v>
      </c>
      <c r="H51" s="27">
        <f t="shared" si="11"/>
        <v>41601</v>
      </c>
      <c r="I51" s="54" t="s">
        <v>272</v>
      </c>
      <c r="J51" s="55" t="s">
        <v>273</v>
      </c>
      <c r="K51" s="54" t="s">
        <v>274</v>
      </c>
      <c r="L51" s="54" t="s">
        <v>275</v>
      </c>
      <c r="M51" s="55" t="s">
        <v>137</v>
      </c>
      <c r="N51" s="55" t="s">
        <v>138</v>
      </c>
      <c r="O51" s="56" t="s">
        <v>151</v>
      </c>
      <c r="P51" s="57" t="s">
        <v>260</v>
      </c>
    </row>
    <row r="52" spans="1:16" ht="12.75" customHeight="1" thickBot="1" x14ac:dyDescent="0.25">
      <c r="A52" s="27" t="str">
        <f t="shared" si="6"/>
        <v>BAVM 172 </v>
      </c>
      <c r="B52" s="3" t="str">
        <f t="shared" si="7"/>
        <v>I</v>
      </c>
      <c r="C52" s="27">
        <f t="shared" si="8"/>
        <v>52840.457900000001</v>
      </c>
      <c r="D52" s="9" t="str">
        <f t="shared" si="9"/>
        <v>vis</v>
      </c>
      <c r="E52" s="53">
        <f>VLOOKUP(C52,Active!C$21:E$973,3,FALSE)</f>
        <v>42184.925896415727</v>
      </c>
      <c r="F52" s="3" t="s">
        <v>71</v>
      </c>
      <c r="G52" s="9" t="str">
        <f t="shared" si="10"/>
        <v>52840.4579</v>
      </c>
      <c r="H52" s="27">
        <f t="shared" si="11"/>
        <v>42188</v>
      </c>
      <c r="I52" s="54" t="s">
        <v>276</v>
      </c>
      <c r="J52" s="55" t="s">
        <v>277</v>
      </c>
      <c r="K52" s="54" t="s">
        <v>278</v>
      </c>
      <c r="L52" s="54" t="s">
        <v>279</v>
      </c>
      <c r="M52" s="55" t="s">
        <v>137</v>
      </c>
      <c r="N52" s="55" t="s">
        <v>138</v>
      </c>
      <c r="O52" s="56" t="s">
        <v>151</v>
      </c>
      <c r="P52" s="57" t="s">
        <v>280</v>
      </c>
    </row>
    <row r="53" spans="1:16" ht="12.75" customHeight="1" thickBot="1" x14ac:dyDescent="0.25">
      <c r="A53" s="27" t="str">
        <f t="shared" si="6"/>
        <v>BAVM 172 </v>
      </c>
      <c r="B53" s="3" t="str">
        <f t="shared" si="7"/>
        <v>II</v>
      </c>
      <c r="C53" s="27">
        <f t="shared" si="8"/>
        <v>52862.594700000001</v>
      </c>
      <c r="D53" s="9" t="str">
        <f t="shared" si="9"/>
        <v>vis</v>
      </c>
      <c r="E53" s="53">
        <f>VLOOKUP(C53,Active!C$21:E$973,3,FALSE)</f>
        <v>42224.419971920557</v>
      </c>
      <c r="F53" s="3" t="s">
        <v>71</v>
      </c>
      <c r="G53" s="9" t="str">
        <f t="shared" si="10"/>
        <v>52862.5947</v>
      </c>
      <c r="H53" s="27">
        <f t="shared" si="11"/>
        <v>42227.5</v>
      </c>
      <c r="I53" s="54" t="s">
        <v>281</v>
      </c>
      <c r="J53" s="55" t="s">
        <v>282</v>
      </c>
      <c r="K53" s="54" t="s">
        <v>283</v>
      </c>
      <c r="L53" s="54" t="s">
        <v>284</v>
      </c>
      <c r="M53" s="55" t="s">
        <v>137</v>
      </c>
      <c r="N53" s="55" t="s">
        <v>138</v>
      </c>
      <c r="O53" s="56" t="s">
        <v>151</v>
      </c>
      <c r="P53" s="57" t="s">
        <v>280</v>
      </c>
    </row>
    <row r="54" spans="1:16" ht="12.75" customHeight="1" thickBot="1" x14ac:dyDescent="0.25">
      <c r="A54" s="27" t="str">
        <f t="shared" si="6"/>
        <v>BAVM 172 </v>
      </c>
      <c r="B54" s="3" t="str">
        <f t="shared" si="7"/>
        <v>II</v>
      </c>
      <c r="C54" s="27">
        <f t="shared" si="8"/>
        <v>52875.481099999997</v>
      </c>
      <c r="D54" s="9" t="str">
        <f t="shared" si="9"/>
        <v>vis</v>
      </c>
      <c r="E54" s="53">
        <f>VLOOKUP(C54,Active!C$21:E$973,3,FALSE)</f>
        <v>42247.410487920395</v>
      </c>
      <c r="F54" s="3" t="s">
        <v>71</v>
      </c>
      <c r="G54" s="9" t="str">
        <f t="shared" si="10"/>
        <v>52875.4811</v>
      </c>
      <c r="H54" s="27">
        <f t="shared" si="11"/>
        <v>42250.5</v>
      </c>
      <c r="I54" s="54" t="s">
        <v>285</v>
      </c>
      <c r="J54" s="55" t="s">
        <v>286</v>
      </c>
      <c r="K54" s="54" t="s">
        <v>287</v>
      </c>
      <c r="L54" s="54" t="s">
        <v>288</v>
      </c>
      <c r="M54" s="55" t="s">
        <v>137</v>
      </c>
      <c r="N54" s="55" t="s">
        <v>138</v>
      </c>
      <c r="O54" s="56" t="s">
        <v>151</v>
      </c>
      <c r="P54" s="57" t="s">
        <v>280</v>
      </c>
    </row>
    <row r="55" spans="1:16" ht="12.75" customHeight="1" thickBot="1" x14ac:dyDescent="0.25">
      <c r="A55" s="27" t="str">
        <f t="shared" si="6"/>
        <v>BAVM 172 </v>
      </c>
      <c r="B55" s="3" t="str">
        <f t="shared" si="7"/>
        <v>I</v>
      </c>
      <c r="C55" s="27">
        <f t="shared" si="8"/>
        <v>52904.359600000003</v>
      </c>
      <c r="D55" s="9" t="str">
        <f t="shared" si="9"/>
        <v>vis</v>
      </c>
      <c r="E55" s="53">
        <f>VLOOKUP(C55,Active!C$21:E$973,3,FALSE)</f>
        <v>42298.93237272156</v>
      </c>
      <c r="F55" s="3" t="s">
        <v>71</v>
      </c>
      <c r="G55" s="9" t="str">
        <f t="shared" si="10"/>
        <v>52904.3596</v>
      </c>
      <c r="H55" s="27">
        <f t="shared" si="11"/>
        <v>42302</v>
      </c>
      <c r="I55" s="54" t="s">
        <v>289</v>
      </c>
      <c r="J55" s="55" t="s">
        <v>290</v>
      </c>
      <c r="K55" s="54" t="s">
        <v>291</v>
      </c>
      <c r="L55" s="54" t="s">
        <v>292</v>
      </c>
      <c r="M55" s="55" t="s">
        <v>137</v>
      </c>
      <c r="N55" s="55" t="s">
        <v>138</v>
      </c>
      <c r="O55" s="56" t="s">
        <v>293</v>
      </c>
      <c r="P55" s="57" t="s">
        <v>280</v>
      </c>
    </row>
    <row r="56" spans="1:16" ht="12.75" customHeight="1" thickBot="1" x14ac:dyDescent="0.25">
      <c r="A56" s="27" t="str">
        <f t="shared" si="6"/>
        <v>BAVM 173 </v>
      </c>
      <c r="B56" s="3" t="str">
        <f t="shared" si="7"/>
        <v>II</v>
      </c>
      <c r="C56" s="27">
        <f t="shared" si="8"/>
        <v>53250.466399999998</v>
      </c>
      <c r="D56" s="9" t="str">
        <f t="shared" si="9"/>
        <v>vis</v>
      </c>
      <c r="E56" s="53">
        <f>VLOOKUP(C56,Active!C$21:E$973,3,FALSE)</f>
        <v>42916.418553738411</v>
      </c>
      <c r="F56" s="3" t="s">
        <v>71</v>
      </c>
      <c r="G56" s="9" t="str">
        <f t="shared" si="10"/>
        <v>53250.4664</v>
      </c>
      <c r="H56" s="27">
        <f t="shared" si="11"/>
        <v>42919.5</v>
      </c>
      <c r="I56" s="54" t="s">
        <v>294</v>
      </c>
      <c r="J56" s="55" t="s">
        <v>295</v>
      </c>
      <c r="K56" s="54" t="s">
        <v>296</v>
      </c>
      <c r="L56" s="54" t="s">
        <v>297</v>
      </c>
      <c r="M56" s="55" t="s">
        <v>137</v>
      </c>
      <c r="N56" s="55" t="s">
        <v>241</v>
      </c>
      <c r="O56" s="56" t="s">
        <v>151</v>
      </c>
      <c r="P56" s="57" t="s">
        <v>298</v>
      </c>
    </row>
    <row r="57" spans="1:16" ht="12.75" customHeight="1" thickBot="1" x14ac:dyDescent="0.25">
      <c r="A57" s="27" t="str">
        <f t="shared" si="6"/>
        <v>BAVM 178 </v>
      </c>
      <c r="B57" s="3" t="str">
        <f t="shared" si="7"/>
        <v>I</v>
      </c>
      <c r="C57" s="27">
        <f t="shared" si="8"/>
        <v>53618.440399999999</v>
      </c>
      <c r="D57" s="9" t="str">
        <f t="shared" si="9"/>
        <v>vis</v>
      </c>
      <c r="E57" s="53">
        <f>VLOOKUP(C57,Active!C$21:E$973,3,FALSE)</f>
        <v>43572.917819206465</v>
      </c>
      <c r="F57" s="3" t="s">
        <v>71</v>
      </c>
      <c r="G57" s="9" t="str">
        <f t="shared" si="10"/>
        <v>53618.4404</v>
      </c>
      <c r="H57" s="27">
        <f t="shared" si="11"/>
        <v>43576</v>
      </c>
      <c r="I57" s="54" t="s">
        <v>299</v>
      </c>
      <c r="J57" s="55" t="s">
        <v>300</v>
      </c>
      <c r="K57" s="54" t="s">
        <v>301</v>
      </c>
      <c r="L57" s="54" t="s">
        <v>302</v>
      </c>
      <c r="M57" s="55" t="s">
        <v>249</v>
      </c>
      <c r="N57" s="55" t="s">
        <v>241</v>
      </c>
      <c r="O57" s="56" t="s">
        <v>139</v>
      </c>
      <c r="P57" s="57" t="s">
        <v>303</v>
      </c>
    </row>
    <row r="58" spans="1:16" ht="12.75" customHeight="1" thickBot="1" x14ac:dyDescent="0.25">
      <c r="A58" s="27" t="str">
        <f t="shared" si="6"/>
        <v>BAVM 178 </v>
      </c>
      <c r="B58" s="3" t="str">
        <f t="shared" si="7"/>
        <v>I</v>
      </c>
      <c r="C58" s="27">
        <f t="shared" si="8"/>
        <v>53636.378199999999</v>
      </c>
      <c r="D58" s="9" t="str">
        <f t="shared" si="9"/>
        <v>CCD</v>
      </c>
      <c r="E58" s="53">
        <f>VLOOKUP(C58,Active!C$21:E$973,3,FALSE)</f>
        <v>43604.92049473276</v>
      </c>
      <c r="F58" s="3" t="str">
        <f>LEFT(M58,1)</f>
        <v>C</v>
      </c>
      <c r="G58" s="9" t="str">
        <f t="shared" si="10"/>
        <v>53636.3782</v>
      </c>
      <c r="H58" s="27">
        <f t="shared" si="11"/>
        <v>43608</v>
      </c>
      <c r="I58" s="54" t="s">
        <v>304</v>
      </c>
      <c r="J58" s="55" t="s">
        <v>305</v>
      </c>
      <c r="K58" s="54" t="s">
        <v>306</v>
      </c>
      <c r="L58" s="54" t="s">
        <v>307</v>
      </c>
      <c r="M58" s="55" t="s">
        <v>249</v>
      </c>
      <c r="N58" s="55" t="s">
        <v>241</v>
      </c>
      <c r="O58" s="56" t="s">
        <v>151</v>
      </c>
      <c r="P58" s="57" t="s">
        <v>303</v>
      </c>
    </row>
    <row r="59" spans="1:16" ht="12.75" customHeight="1" thickBot="1" x14ac:dyDescent="0.25">
      <c r="A59" s="27" t="str">
        <f t="shared" si="6"/>
        <v>BAVM 178 </v>
      </c>
      <c r="B59" s="3" t="str">
        <f t="shared" si="7"/>
        <v>II</v>
      </c>
      <c r="C59" s="27">
        <f t="shared" si="8"/>
        <v>53639.460800000001</v>
      </c>
      <c r="D59" s="9" t="str">
        <f t="shared" si="9"/>
        <v>CCD</v>
      </c>
      <c r="E59" s="53">
        <f>VLOOKUP(C59,Active!C$21:E$973,3,FALSE)</f>
        <v>43610.420135021835</v>
      </c>
      <c r="F59" s="3" t="str">
        <f>LEFT(M59,1)</f>
        <v>C</v>
      </c>
      <c r="G59" s="9" t="str">
        <f t="shared" si="10"/>
        <v>53639.4608</v>
      </c>
      <c r="H59" s="27">
        <f t="shared" si="11"/>
        <v>43613.5</v>
      </c>
      <c r="I59" s="54" t="s">
        <v>308</v>
      </c>
      <c r="J59" s="55" t="s">
        <v>309</v>
      </c>
      <c r="K59" s="54" t="s">
        <v>310</v>
      </c>
      <c r="L59" s="54" t="s">
        <v>311</v>
      </c>
      <c r="M59" s="55" t="s">
        <v>249</v>
      </c>
      <c r="N59" s="55" t="s">
        <v>241</v>
      </c>
      <c r="O59" s="56" t="s">
        <v>139</v>
      </c>
      <c r="P59" s="57" t="s">
        <v>303</v>
      </c>
    </row>
    <row r="60" spans="1:16" ht="12.75" customHeight="1" thickBot="1" x14ac:dyDescent="0.25">
      <c r="A60" s="27" t="str">
        <f t="shared" si="6"/>
        <v>BAVM 183 </v>
      </c>
      <c r="B60" s="3" t="str">
        <f t="shared" si="7"/>
        <v>I</v>
      </c>
      <c r="C60" s="27">
        <f t="shared" si="8"/>
        <v>53654.3145</v>
      </c>
      <c r="D60" s="9" t="str">
        <f t="shared" si="9"/>
        <v>CCD</v>
      </c>
      <c r="E60" s="53">
        <f>VLOOKUP(C60,Active!C$21:E$973,3,FALSE)</f>
        <v>43636.920494121892</v>
      </c>
      <c r="F60" s="3" t="str">
        <f>LEFT(M60,1)</f>
        <v>C</v>
      </c>
      <c r="G60" s="9" t="str">
        <f t="shared" si="10"/>
        <v>53654.3145</v>
      </c>
      <c r="H60" s="27">
        <f t="shared" si="11"/>
        <v>43640</v>
      </c>
      <c r="I60" s="54" t="s">
        <v>312</v>
      </c>
      <c r="J60" s="55" t="s">
        <v>313</v>
      </c>
      <c r="K60" s="54" t="s">
        <v>314</v>
      </c>
      <c r="L60" s="54" t="s">
        <v>315</v>
      </c>
      <c r="M60" s="55" t="s">
        <v>249</v>
      </c>
      <c r="N60" s="55" t="s">
        <v>241</v>
      </c>
      <c r="O60" s="56" t="s">
        <v>151</v>
      </c>
      <c r="P60" s="57" t="s">
        <v>316</v>
      </c>
    </row>
    <row r="61" spans="1:16" ht="12.75" customHeight="1" thickBot="1" x14ac:dyDescent="0.25">
      <c r="A61" s="27" t="str">
        <f t="shared" si="6"/>
        <v>IBVS 5760 </v>
      </c>
      <c r="B61" s="3" t="str">
        <f t="shared" si="7"/>
        <v>I</v>
      </c>
      <c r="C61" s="27">
        <f t="shared" si="8"/>
        <v>53823.025900000001</v>
      </c>
      <c r="D61" s="9" t="str">
        <f t="shared" si="9"/>
        <v>CCD</v>
      </c>
      <c r="E61" s="53">
        <f>VLOOKUP(C61,Active!C$21:E$973,3,FALSE)</f>
        <v>43937.91705957512</v>
      </c>
      <c r="F61" s="3" t="str">
        <f>LEFT(M61,1)</f>
        <v>C</v>
      </c>
      <c r="G61" s="9" t="str">
        <f t="shared" si="10"/>
        <v>53823.0259</v>
      </c>
      <c r="H61" s="27">
        <f t="shared" si="11"/>
        <v>43941</v>
      </c>
      <c r="I61" s="54" t="s">
        <v>317</v>
      </c>
      <c r="J61" s="55" t="s">
        <v>318</v>
      </c>
      <c r="K61" s="54" t="s">
        <v>319</v>
      </c>
      <c r="L61" s="54" t="s">
        <v>320</v>
      </c>
      <c r="M61" s="55" t="s">
        <v>249</v>
      </c>
      <c r="N61" s="55" t="s">
        <v>321</v>
      </c>
      <c r="O61" s="56" t="s">
        <v>322</v>
      </c>
      <c r="P61" s="57" t="s">
        <v>323</v>
      </c>
    </row>
    <row r="62" spans="1:16" ht="12.75" customHeight="1" thickBot="1" x14ac:dyDescent="0.25">
      <c r="A62" s="27" t="str">
        <f t="shared" si="6"/>
        <v>BAVM 183 </v>
      </c>
      <c r="B62" s="3" t="str">
        <f t="shared" si="7"/>
        <v>I</v>
      </c>
      <c r="C62" s="27">
        <f t="shared" si="8"/>
        <v>53900.371800000001</v>
      </c>
      <c r="D62" s="9" t="str">
        <f t="shared" si="9"/>
        <v>CCD</v>
      </c>
      <c r="E62" s="53">
        <f>VLOOKUP(C62,Active!C$21:E$973,3,FALSE)</f>
        <v>44075.909218088942</v>
      </c>
      <c r="F62" s="3" t="str">
        <f>LEFT(M62,1)</f>
        <v>C</v>
      </c>
      <c r="G62" s="9" t="str">
        <f t="shared" si="10"/>
        <v>53900.3718</v>
      </c>
      <c r="H62" s="27">
        <f t="shared" si="11"/>
        <v>44079</v>
      </c>
      <c r="I62" s="54" t="s">
        <v>324</v>
      </c>
      <c r="J62" s="55" t="s">
        <v>325</v>
      </c>
      <c r="K62" s="54" t="s">
        <v>326</v>
      </c>
      <c r="L62" s="54" t="s">
        <v>327</v>
      </c>
      <c r="M62" s="55" t="s">
        <v>249</v>
      </c>
      <c r="N62" s="55" t="s">
        <v>241</v>
      </c>
      <c r="O62" s="56" t="s">
        <v>151</v>
      </c>
      <c r="P62" s="57" t="s">
        <v>316</v>
      </c>
    </row>
    <row r="63" spans="1:16" ht="12.75" customHeight="1" thickBot="1" x14ac:dyDescent="0.25">
      <c r="A63" s="27" t="str">
        <f t="shared" si="6"/>
        <v>BAVM 183 </v>
      </c>
      <c r="B63" s="3" t="str">
        <f t="shared" si="7"/>
        <v>II</v>
      </c>
      <c r="C63" s="27">
        <f t="shared" si="8"/>
        <v>53935.404699999999</v>
      </c>
      <c r="D63" s="9" t="str">
        <f t="shared" si="9"/>
        <v>vis</v>
      </c>
      <c r="E63" s="53">
        <f>VLOOKUP(C63,Active!C$21:E$973,3,FALSE)</f>
        <v>44138.411115280636</v>
      </c>
      <c r="F63" s="3" t="s">
        <v>71</v>
      </c>
      <c r="G63" s="9" t="str">
        <f t="shared" si="10"/>
        <v>53935.4047</v>
      </c>
      <c r="H63" s="27">
        <f t="shared" si="11"/>
        <v>44141.5</v>
      </c>
      <c r="I63" s="54" t="s">
        <v>328</v>
      </c>
      <c r="J63" s="55" t="s">
        <v>329</v>
      </c>
      <c r="K63" s="54" t="s">
        <v>330</v>
      </c>
      <c r="L63" s="54" t="s">
        <v>331</v>
      </c>
      <c r="M63" s="55" t="s">
        <v>249</v>
      </c>
      <c r="N63" s="55" t="s">
        <v>241</v>
      </c>
      <c r="O63" s="56" t="s">
        <v>139</v>
      </c>
      <c r="P63" s="57" t="s">
        <v>316</v>
      </c>
    </row>
    <row r="64" spans="1:16" ht="12.75" customHeight="1" thickBot="1" x14ac:dyDescent="0.25">
      <c r="A64" s="27" t="str">
        <f t="shared" si="6"/>
        <v>BAVM 183 </v>
      </c>
      <c r="B64" s="3" t="str">
        <f t="shared" si="7"/>
        <v>I</v>
      </c>
      <c r="C64" s="27">
        <f t="shared" si="8"/>
        <v>53990.620199999998</v>
      </c>
      <c r="D64" s="9" t="str">
        <f t="shared" si="9"/>
        <v>vis</v>
      </c>
      <c r="E64" s="53">
        <f>VLOOKUP(C64,Active!C$21:E$973,3,FALSE)</f>
        <v>44236.920616474876</v>
      </c>
      <c r="F64" s="3" t="s">
        <v>71</v>
      </c>
      <c r="G64" s="9" t="str">
        <f t="shared" si="10"/>
        <v>53990.6202</v>
      </c>
      <c r="H64" s="27">
        <f t="shared" si="11"/>
        <v>44240</v>
      </c>
      <c r="I64" s="54" t="s">
        <v>332</v>
      </c>
      <c r="J64" s="55" t="s">
        <v>333</v>
      </c>
      <c r="K64" s="54" t="s">
        <v>334</v>
      </c>
      <c r="L64" s="54" t="s">
        <v>335</v>
      </c>
      <c r="M64" s="55" t="s">
        <v>249</v>
      </c>
      <c r="N64" s="55" t="s">
        <v>241</v>
      </c>
      <c r="O64" s="56" t="s">
        <v>151</v>
      </c>
      <c r="P64" s="57" t="s">
        <v>316</v>
      </c>
    </row>
    <row r="65" spans="1:16" ht="12.75" customHeight="1" thickBot="1" x14ac:dyDescent="0.25">
      <c r="A65" s="27" t="str">
        <f t="shared" si="6"/>
        <v>BAVM 183 </v>
      </c>
      <c r="B65" s="3" t="str">
        <f t="shared" si="7"/>
        <v>II</v>
      </c>
      <c r="C65" s="27">
        <f t="shared" si="8"/>
        <v>53991.457300000002</v>
      </c>
      <c r="D65" s="9" t="str">
        <f t="shared" si="9"/>
        <v>vis</v>
      </c>
      <c r="E65" s="53">
        <f>VLOOKUP(C65,Active!C$21:E$973,3,FALSE)</f>
        <v>44238.414079423688</v>
      </c>
      <c r="F65" s="3" t="s">
        <v>71</v>
      </c>
      <c r="G65" s="9" t="str">
        <f t="shared" si="10"/>
        <v>53991.4573</v>
      </c>
      <c r="H65" s="27">
        <f t="shared" si="11"/>
        <v>44241.5</v>
      </c>
      <c r="I65" s="54" t="s">
        <v>336</v>
      </c>
      <c r="J65" s="55" t="s">
        <v>337</v>
      </c>
      <c r="K65" s="54" t="s">
        <v>338</v>
      </c>
      <c r="L65" s="54" t="s">
        <v>339</v>
      </c>
      <c r="M65" s="55" t="s">
        <v>249</v>
      </c>
      <c r="N65" s="55" t="s">
        <v>241</v>
      </c>
      <c r="O65" s="56" t="s">
        <v>151</v>
      </c>
      <c r="P65" s="57" t="s">
        <v>316</v>
      </c>
    </row>
    <row r="66" spans="1:16" ht="12.75" customHeight="1" thickBot="1" x14ac:dyDescent="0.25">
      <c r="A66" s="27" t="str">
        <f t="shared" si="6"/>
        <v>BAVM 183 </v>
      </c>
      <c r="B66" s="3" t="str">
        <f t="shared" si="7"/>
        <v>II</v>
      </c>
      <c r="C66" s="27">
        <f t="shared" si="8"/>
        <v>54001.5386</v>
      </c>
      <c r="D66" s="9" t="str">
        <f t="shared" si="9"/>
        <v>vis</v>
      </c>
      <c r="E66" s="53">
        <f>VLOOKUP(C66,Active!C$21:E$973,3,FALSE)</f>
        <v>44256.400040510511</v>
      </c>
      <c r="F66" s="3" t="s">
        <v>71</v>
      </c>
      <c r="G66" s="9" t="str">
        <f t="shared" si="10"/>
        <v>54001.5386</v>
      </c>
      <c r="H66" s="27">
        <f t="shared" si="11"/>
        <v>44259.5</v>
      </c>
      <c r="I66" s="54" t="s">
        <v>340</v>
      </c>
      <c r="J66" s="55" t="s">
        <v>341</v>
      </c>
      <c r="K66" s="54" t="s">
        <v>342</v>
      </c>
      <c r="L66" s="54" t="s">
        <v>343</v>
      </c>
      <c r="M66" s="55" t="s">
        <v>249</v>
      </c>
      <c r="N66" s="55" t="s">
        <v>241</v>
      </c>
      <c r="O66" s="56" t="s">
        <v>151</v>
      </c>
      <c r="P66" s="57" t="s">
        <v>316</v>
      </c>
    </row>
    <row r="67" spans="1:16" ht="12.75" customHeight="1" thickBot="1" x14ac:dyDescent="0.25">
      <c r="A67" s="27" t="str">
        <f t="shared" si="6"/>
        <v>BAVM 209 </v>
      </c>
      <c r="B67" s="3" t="str">
        <f t="shared" si="7"/>
        <v>II</v>
      </c>
      <c r="C67" s="27">
        <f t="shared" si="8"/>
        <v>54983.554100000001</v>
      </c>
      <c r="D67" s="9" t="str">
        <f t="shared" si="9"/>
        <v>vis</v>
      </c>
      <c r="E67" s="53">
        <f>VLOOKUP(C67,Active!C$21:E$973,3,FALSE)</f>
        <v>46008.405493146412</v>
      </c>
      <c r="F67" s="3" t="s">
        <v>71</v>
      </c>
      <c r="G67" s="9" t="str">
        <f t="shared" si="10"/>
        <v>54983.5541</v>
      </c>
      <c r="H67" s="27">
        <f t="shared" si="11"/>
        <v>46011.5</v>
      </c>
      <c r="I67" s="54" t="s">
        <v>349</v>
      </c>
      <c r="J67" s="55" t="s">
        <v>350</v>
      </c>
      <c r="K67" s="54" t="s">
        <v>351</v>
      </c>
      <c r="L67" s="54" t="s">
        <v>352</v>
      </c>
      <c r="M67" s="55" t="s">
        <v>249</v>
      </c>
      <c r="N67" s="55" t="s">
        <v>138</v>
      </c>
      <c r="O67" s="56" t="s">
        <v>353</v>
      </c>
      <c r="P67" s="57" t="s">
        <v>354</v>
      </c>
    </row>
    <row r="68" spans="1:16" ht="12.75" customHeight="1" thickBot="1" x14ac:dyDescent="0.25">
      <c r="A68" s="27" t="str">
        <f t="shared" si="6"/>
        <v>BAVM 234 </v>
      </c>
      <c r="B68" s="3" t="str">
        <f t="shared" si="7"/>
        <v>II</v>
      </c>
      <c r="C68" s="27">
        <f t="shared" si="8"/>
        <v>55339.477899999998</v>
      </c>
      <c r="D68" s="9" t="str">
        <f t="shared" si="9"/>
        <v>vis</v>
      </c>
      <c r="E68" s="53">
        <f>VLOOKUP(C68,Active!C$21:E$973,3,FALSE)</f>
        <v>46643.406099881118</v>
      </c>
      <c r="F68" s="3" t="s">
        <v>71</v>
      </c>
      <c r="G68" s="9" t="str">
        <f t="shared" si="10"/>
        <v>55339.4779</v>
      </c>
      <c r="H68" s="27">
        <f t="shared" si="11"/>
        <v>46646.5</v>
      </c>
      <c r="I68" s="54" t="s">
        <v>359</v>
      </c>
      <c r="J68" s="55" t="s">
        <v>360</v>
      </c>
      <c r="K68" s="54" t="s">
        <v>361</v>
      </c>
      <c r="L68" s="54" t="s">
        <v>362</v>
      </c>
      <c r="M68" s="55" t="s">
        <v>249</v>
      </c>
      <c r="N68" s="55" t="s">
        <v>138</v>
      </c>
      <c r="O68" s="56" t="s">
        <v>353</v>
      </c>
      <c r="P68" s="57" t="s">
        <v>363</v>
      </c>
    </row>
    <row r="69" spans="1:16" ht="12.75" customHeight="1" thickBot="1" x14ac:dyDescent="0.25">
      <c r="A69" s="27" t="str">
        <f t="shared" si="6"/>
        <v>BAVM 215 </v>
      </c>
      <c r="B69" s="3" t="str">
        <f t="shared" si="7"/>
        <v>I</v>
      </c>
      <c r="C69" s="27">
        <f t="shared" si="8"/>
        <v>55397.489000000001</v>
      </c>
      <c r="D69" s="9" t="str">
        <f t="shared" si="9"/>
        <v>vis</v>
      </c>
      <c r="E69" s="53">
        <f>VLOOKUP(C69,Active!C$21:E$973,3,FALSE)</f>
        <v>46746.903207119663</v>
      </c>
      <c r="F69" s="3" t="s">
        <v>71</v>
      </c>
      <c r="G69" s="9" t="str">
        <f t="shared" si="10"/>
        <v>55397.4890</v>
      </c>
      <c r="H69" s="27">
        <f t="shared" si="11"/>
        <v>46750</v>
      </c>
      <c r="I69" s="54" t="s">
        <v>364</v>
      </c>
      <c r="J69" s="55" t="s">
        <v>365</v>
      </c>
      <c r="K69" s="54" t="s">
        <v>366</v>
      </c>
      <c r="L69" s="54" t="s">
        <v>367</v>
      </c>
      <c r="M69" s="55" t="s">
        <v>249</v>
      </c>
      <c r="N69" s="55" t="s">
        <v>241</v>
      </c>
      <c r="O69" s="56" t="s">
        <v>139</v>
      </c>
      <c r="P69" s="57" t="s">
        <v>368</v>
      </c>
    </row>
    <row r="70" spans="1:16" ht="12.75" customHeight="1" thickBot="1" x14ac:dyDescent="0.25">
      <c r="A70" s="27" t="str">
        <f t="shared" si="6"/>
        <v>IBVS 5974 </v>
      </c>
      <c r="B70" s="3" t="str">
        <f t="shared" si="7"/>
        <v>II</v>
      </c>
      <c r="C70" s="27">
        <f t="shared" si="8"/>
        <v>55461.665999999997</v>
      </c>
      <c r="D70" s="9" t="str">
        <f t="shared" si="9"/>
        <v>vis</v>
      </c>
      <c r="E70" s="53">
        <f>VLOOKUP(C70,Active!C$21:E$973,3,FALSE)</f>
        <v>46861.400843800358</v>
      </c>
      <c r="F70" s="3" t="s">
        <v>71</v>
      </c>
      <c r="G70" s="9" t="str">
        <f t="shared" si="10"/>
        <v>55461.666</v>
      </c>
      <c r="H70" s="27">
        <f t="shared" si="11"/>
        <v>46864.5</v>
      </c>
      <c r="I70" s="54" t="s">
        <v>369</v>
      </c>
      <c r="J70" s="55" t="s">
        <v>370</v>
      </c>
      <c r="K70" s="54" t="s">
        <v>371</v>
      </c>
      <c r="L70" s="54" t="s">
        <v>372</v>
      </c>
      <c r="M70" s="55" t="s">
        <v>249</v>
      </c>
      <c r="N70" s="55" t="s">
        <v>71</v>
      </c>
      <c r="O70" s="56" t="s">
        <v>373</v>
      </c>
      <c r="P70" s="57" t="s">
        <v>374</v>
      </c>
    </row>
    <row r="71" spans="1:16" ht="12.75" customHeight="1" thickBot="1" x14ac:dyDescent="0.25">
      <c r="A71" s="27" t="str">
        <f t="shared" si="6"/>
        <v> AAAN 11.5.28 </v>
      </c>
      <c r="B71" s="3" t="str">
        <f t="shared" si="7"/>
        <v>I</v>
      </c>
      <c r="C71" s="27">
        <f t="shared" si="8"/>
        <v>28096.276999999998</v>
      </c>
      <c r="D71" s="9" t="str">
        <f t="shared" si="9"/>
        <v>vis</v>
      </c>
      <c r="E71" s="53">
        <f>VLOOKUP(C71,Active!C$21:E$973,3,FALSE)</f>
        <v>-1960.9555665643904</v>
      </c>
      <c r="F71" s="3" t="s">
        <v>71</v>
      </c>
      <c r="G71" s="9" t="str">
        <f t="shared" si="10"/>
        <v>28096.277</v>
      </c>
      <c r="H71" s="27">
        <f t="shared" si="11"/>
        <v>-1961</v>
      </c>
      <c r="I71" s="54" t="s">
        <v>73</v>
      </c>
      <c r="J71" s="55" t="s">
        <v>74</v>
      </c>
      <c r="K71" s="54">
        <v>-1961</v>
      </c>
      <c r="L71" s="54" t="s">
        <v>75</v>
      </c>
      <c r="M71" s="55" t="s">
        <v>76</v>
      </c>
      <c r="N71" s="55"/>
      <c r="O71" s="56" t="s">
        <v>77</v>
      </c>
      <c r="P71" s="56" t="s">
        <v>78</v>
      </c>
    </row>
    <row r="72" spans="1:16" ht="12.75" customHeight="1" thickBot="1" x14ac:dyDescent="0.25">
      <c r="A72" s="27" t="str">
        <f t="shared" si="6"/>
        <v> AAAN 11.5.28 </v>
      </c>
      <c r="B72" s="3" t="str">
        <f t="shared" si="7"/>
        <v>I</v>
      </c>
      <c r="C72" s="27">
        <f t="shared" si="8"/>
        <v>28097.383999999998</v>
      </c>
      <c r="D72" s="9" t="str">
        <f t="shared" si="9"/>
        <v>vis</v>
      </c>
      <c r="E72" s="53">
        <f>VLOOKUP(C72,Active!C$21:E$973,3,FALSE)</f>
        <v>-1958.9805773345179</v>
      </c>
      <c r="F72" s="3" t="s">
        <v>71</v>
      </c>
      <c r="G72" s="9" t="str">
        <f t="shared" si="10"/>
        <v>28097.384</v>
      </c>
      <c r="H72" s="27">
        <f t="shared" si="11"/>
        <v>-1959</v>
      </c>
      <c r="I72" s="54" t="s">
        <v>79</v>
      </c>
      <c r="J72" s="55" t="s">
        <v>80</v>
      </c>
      <c r="K72" s="54">
        <v>-1959</v>
      </c>
      <c r="L72" s="54" t="s">
        <v>81</v>
      </c>
      <c r="M72" s="55" t="s">
        <v>76</v>
      </c>
      <c r="N72" s="55"/>
      <c r="O72" s="56" t="s">
        <v>77</v>
      </c>
      <c r="P72" s="56" t="s">
        <v>78</v>
      </c>
    </row>
    <row r="73" spans="1:16" ht="12.75" customHeight="1" thickBot="1" x14ac:dyDescent="0.25">
      <c r="A73" s="27" t="str">
        <f t="shared" si="6"/>
        <v> AAAN 11.5.28 </v>
      </c>
      <c r="B73" s="3" t="str">
        <f t="shared" si="7"/>
        <v>I</v>
      </c>
      <c r="C73" s="27">
        <f t="shared" si="8"/>
        <v>28098.46</v>
      </c>
      <c r="D73" s="9" t="str">
        <f t="shared" si="9"/>
        <v>vis</v>
      </c>
      <c r="E73" s="53">
        <f>VLOOKUP(C73,Active!C$21:E$973,3,FALSE)</f>
        <v>-1957.0608949394457</v>
      </c>
      <c r="F73" s="3" t="s">
        <v>71</v>
      </c>
      <c r="G73" s="9" t="str">
        <f t="shared" si="10"/>
        <v>28098.460</v>
      </c>
      <c r="H73" s="27">
        <f t="shared" si="11"/>
        <v>-1957</v>
      </c>
      <c r="I73" s="54" t="s">
        <v>82</v>
      </c>
      <c r="J73" s="55" t="s">
        <v>83</v>
      </c>
      <c r="K73" s="54">
        <v>-1957</v>
      </c>
      <c r="L73" s="54" t="s">
        <v>84</v>
      </c>
      <c r="M73" s="55" t="s">
        <v>76</v>
      </c>
      <c r="N73" s="55"/>
      <c r="O73" s="56" t="s">
        <v>77</v>
      </c>
      <c r="P73" s="56" t="s">
        <v>78</v>
      </c>
    </row>
    <row r="74" spans="1:16" ht="12.75" customHeight="1" thickBot="1" x14ac:dyDescent="0.25">
      <c r="A74" s="27" t="str">
        <f t="shared" si="6"/>
        <v> AAAN 11.5.28 </v>
      </c>
      <c r="B74" s="3" t="str">
        <f t="shared" si="7"/>
        <v>I</v>
      </c>
      <c r="C74" s="27">
        <f t="shared" si="8"/>
        <v>28339.491999999998</v>
      </c>
      <c r="D74" s="9" t="str">
        <f t="shared" si="9"/>
        <v>vis</v>
      </c>
      <c r="E74" s="53">
        <f>VLOOKUP(C74,Active!C$21:E$973,3,FALSE)</f>
        <v>-1527.0377657121214</v>
      </c>
      <c r="F74" s="3" t="s">
        <v>71</v>
      </c>
      <c r="G74" s="9" t="str">
        <f t="shared" si="10"/>
        <v>28339.492</v>
      </c>
      <c r="H74" s="27">
        <f t="shared" si="11"/>
        <v>-1527</v>
      </c>
      <c r="I74" s="54" t="s">
        <v>85</v>
      </c>
      <c r="J74" s="55" t="s">
        <v>86</v>
      </c>
      <c r="K74" s="54">
        <v>-1527</v>
      </c>
      <c r="L74" s="54" t="s">
        <v>87</v>
      </c>
      <c r="M74" s="55" t="s">
        <v>76</v>
      </c>
      <c r="N74" s="55"/>
      <c r="O74" s="56" t="s">
        <v>77</v>
      </c>
      <c r="P74" s="56" t="s">
        <v>78</v>
      </c>
    </row>
    <row r="75" spans="1:16" ht="12.75" customHeight="1" thickBot="1" x14ac:dyDescent="0.25">
      <c r="A75" s="27" t="str">
        <f t="shared" ref="A75:A98" si="12">P75</f>
        <v> AAAN 11.5.28 </v>
      </c>
      <c r="B75" s="3" t="str">
        <f t="shared" ref="B75:B98" si="13">IF(H75=INT(H75),"I","II")</f>
        <v>I</v>
      </c>
      <c r="C75" s="27">
        <f t="shared" ref="C75:C98" si="14">1*G75</f>
        <v>28421.330999999998</v>
      </c>
      <c r="D75" s="9" t="str">
        <f t="shared" ref="D75:D98" si="15">VLOOKUP(F75,I$1:J$5,2,FALSE)</f>
        <v>vis</v>
      </c>
      <c r="E75" s="53">
        <f>VLOOKUP(C75,Active!C$21:E$973,3,FALSE)</f>
        <v>-1381.0295059257235</v>
      </c>
      <c r="F75" s="3" t="s">
        <v>71</v>
      </c>
      <c r="G75" s="9" t="str">
        <f t="shared" ref="G75:G98" si="16">MID(I75,3,LEN(I75)-3)</f>
        <v>28421.331</v>
      </c>
      <c r="H75" s="27">
        <f t="shared" ref="H75:H98" si="17">1*K75</f>
        <v>-1381</v>
      </c>
      <c r="I75" s="54" t="s">
        <v>88</v>
      </c>
      <c r="J75" s="55" t="s">
        <v>89</v>
      </c>
      <c r="K75" s="54">
        <v>-1381</v>
      </c>
      <c r="L75" s="54" t="s">
        <v>90</v>
      </c>
      <c r="M75" s="55" t="s">
        <v>76</v>
      </c>
      <c r="N75" s="55"/>
      <c r="O75" s="56" t="s">
        <v>77</v>
      </c>
      <c r="P75" s="56" t="s">
        <v>78</v>
      </c>
    </row>
    <row r="76" spans="1:16" ht="12.75" customHeight="1" thickBot="1" x14ac:dyDescent="0.25">
      <c r="A76" s="27" t="str">
        <f t="shared" si="12"/>
        <v> AAAN 11.5.28 </v>
      </c>
      <c r="B76" s="3" t="str">
        <f t="shared" si="13"/>
        <v>I</v>
      </c>
      <c r="C76" s="27">
        <f t="shared" si="14"/>
        <v>28426.366999999998</v>
      </c>
      <c r="D76" s="9" t="str">
        <f t="shared" si="15"/>
        <v>vis</v>
      </c>
      <c r="E76" s="53">
        <f>VLOOKUP(C76,Active!C$21:E$973,3,FALSE)</f>
        <v>-1372.0448214075316</v>
      </c>
      <c r="F76" s="3" t="s">
        <v>71</v>
      </c>
      <c r="G76" s="9" t="str">
        <f t="shared" si="16"/>
        <v>28426.367</v>
      </c>
      <c r="H76" s="27">
        <f t="shared" si="17"/>
        <v>-1372</v>
      </c>
      <c r="I76" s="54" t="s">
        <v>91</v>
      </c>
      <c r="J76" s="55" t="s">
        <v>92</v>
      </c>
      <c r="K76" s="54">
        <v>-1372</v>
      </c>
      <c r="L76" s="54" t="s">
        <v>93</v>
      </c>
      <c r="M76" s="55" t="s">
        <v>76</v>
      </c>
      <c r="N76" s="55"/>
      <c r="O76" s="56" t="s">
        <v>77</v>
      </c>
      <c r="P76" s="56" t="s">
        <v>78</v>
      </c>
    </row>
    <row r="77" spans="1:16" ht="12.75" customHeight="1" thickBot="1" x14ac:dyDescent="0.25">
      <c r="A77" s="27" t="str">
        <f t="shared" si="12"/>
        <v> AAAN 11.5.28 </v>
      </c>
      <c r="B77" s="3" t="str">
        <f t="shared" si="13"/>
        <v>I</v>
      </c>
      <c r="C77" s="27">
        <f t="shared" si="14"/>
        <v>28449.363000000001</v>
      </c>
      <c r="D77" s="9" t="str">
        <f t="shared" si="15"/>
        <v>vis</v>
      </c>
      <c r="E77" s="53">
        <f>VLOOKUP(C77,Active!C$21:E$973,3,FALSE)</f>
        <v>-1331.0178545329557</v>
      </c>
      <c r="F77" s="3" t="s">
        <v>71</v>
      </c>
      <c r="G77" s="9" t="str">
        <f t="shared" si="16"/>
        <v>28449.363</v>
      </c>
      <c r="H77" s="27">
        <f t="shared" si="17"/>
        <v>-1331</v>
      </c>
      <c r="I77" s="54" t="s">
        <v>94</v>
      </c>
      <c r="J77" s="55" t="s">
        <v>95</v>
      </c>
      <c r="K77" s="54">
        <v>-1331</v>
      </c>
      <c r="L77" s="54" t="s">
        <v>96</v>
      </c>
      <c r="M77" s="55" t="s">
        <v>76</v>
      </c>
      <c r="N77" s="55"/>
      <c r="O77" s="56" t="s">
        <v>77</v>
      </c>
      <c r="P77" s="56" t="s">
        <v>78</v>
      </c>
    </row>
    <row r="78" spans="1:16" ht="12.75" customHeight="1" thickBot="1" x14ac:dyDescent="0.25">
      <c r="A78" s="27" t="str">
        <f t="shared" si="12"/>
        <v> AAAN 11.5.28 </v>
      </c>
      <c r="B78" s="3" t="str">
        <f t="shared" si="13"/>
        <v>I</v>
      </c>
      <c r="C78" s="27">
        <f t="shared" si="14"/>
        <v>28545.235000000001</v>
      </c>
      <c r="D78" s="9" t="str">
        <f t="shared" si="15"/>
        <v>vis</v>
      </c>
      <c r="E78" s="53">
        <f>VLOOKUP(C78,Active!C$21:E$973,3,FALSE)</f>
        <v>-1159.9734394956083</v>
      </c>
      <c r="F78" s="3" t="s">
        <v>71</v>
      </c>
      <c r="G78" s="9" t="str">
        <f t="shared" si="16"/>
        <v>28545.235</v>
      </c>
      <c r="H78" s="27">
        <f t="shared" si="17"/>
        <v>-1160</v>
      </c>
      <c r="I78" s="54" t="s">
        <v>97</v>
      </c>
      <c r="J78" s="55" t="s">
        <v>98</v>
      </c>
      <c r="K78" s="54">
        <v>-1160</v>
      </c>
      <c r="L78" s="54" t="s">
        <v>99</v>
      </c>
      <c r="M78" s="55" t="s">
        <v>76</v>
      </c>
      <c r="N78" s="55"/>
      <c r="O78" s="56" t="s">
        <v>77</v>
      </c>
      <c r="P78" s="56" t="s">
        <v>78</v>
      </c>
    </row>
    <row r="79" spans="1:16" ht="12.75" customHeight="1" thickBot="1" x14ac:dyDescent="0.25">
      <c r="A79" s="27" t="str">
        <f t="shared" si="12"/>
        <v> AAAN 11.5.28 </v>
      </c>
      <c r="B79" s="3" t="str">
        <f t="shared" si="13"/>
        <v>I</v>
      </c>
      <c r="C79" s="27">
        <f t="shared" si="14"/>
        <v>28783.404999999999</v>
      </c>
      <c r="D79" s="9" t="str">
        <f t="shared" si="15"/>
        <v>vis</v>
      </c>
      <c r="E79" s="53">
        <f>VLOOKUP(C79,Active!C$21:E$973,3,FALSE)</f>
        <v>-735.05637998454165</v>
      </c>
      <c r="F79" s="3" t="s">
        <v>71</v>
      </c>
      <c r="G79" s="9" t="str">
        <f t="shared" si="16"/>
        <v>28783.405</v>
      </c>
      <c r="H79" s="27">
        <f t="shared" si="17"/>
        <v>-735</v>
      </c>
      <c r="I79" s="54" t="s">
        <v>100</v>
      </c>
      <c r="J79" s="55" t="s">
        <v>101</v>
      </c>
      <c r="K79" s="54">
        <v>-735</v>
      </c>
      <c r="L79" s="54" t="s">
        <v>102</v>
      </c>
      <c r="M79" s="55" t="s">
        <v>76</v>
      </c>
      <c r="N79" s="55"/>
      <c r="O79" s="56" t="s">
        <v>77</v>
      </c>
      <c r="P79" s="56" t="s">
        <v>78</v>
      </c>
    </row>
    <row r="80" spans="1:16" ht="12.75" customHeight="1" thickBot="1" x14ac:dyDescent="0.25">
      <c r="A80" s="27" t="str">
        <f t="shared" si="12"/>
        <v> AAAN 11.5.28 </v>
      </c>
      <c r="B80" s="3" t="str">
        <f t="shared" si="13"/>
        <v>I</v>
      </c>
      <c r="C80" s="27">
        <f t="shared" si="14"/>
        <v>28784.573</v>
      </c>
      <c r="D80" s="9" t="str">
        <f t="shared" si="15"/>
        <v>vis</v>
      </c>
      <c r="E80" s="53">
        <f>VLOOKUP(C80,Active!C$21:E$973,3,FALSE)</f>
        <v>-732.97256117650727</v>
      </c>
      <c r="F80" s="3" t="s">
        <v>71</v>
      </c>
      <c r="G80" s="9" t="str">
        <f t="shared" si="16"/>
        <v>28784.573</v>
      </c>
      <c r="H80" s="27">
        <f t="shared" si="17"/>
        <v>-733</v>
      </c>
      <c r="I80" s="54" t="s">
        <v>103</v>
      </c>
      <c r="J80" s="55" t="s">
        <v>104</v>
      </c>
      <c r="K80" s="54">
        <v>-733</v>
      </c>
      <c r="L80" s="54" t="s">
        <v>81</v>
      </c>
      <c r="M80" s="55" t="s">
        <v>76</v>
      </c>
      <c r="N80" s="55"/>
      <c r="O80" s="56" t="s">
        <v>77</v>
      </c>
      <c r="P80" s="56" t="s">
        <v>78</v>
      </c>
    </row>
    <row r="81" spans="1:16" ht="12.75" customHeight="1" thickBot="1" x14ac:dyDescent="0.25">
      <c r="A81" s="27" t="str">
        <f t="shared" si="12"/>
        <v> AAAN 11.5.28 </v>
      </c>
      <c r="B81" s="3" t="str">
        <f t="shared" si="13"/>
        <v>I</v>
      </c>
      <c r="C81" s="27">
        <f t="shared" si="14"/>
        <v>28834.449000000001</v>
      </c>
      <c r="D81" s="9" t="str">
        <f t="shared" si="15"/>
        <v>vis</v>
      </c>
      <c r="E81" s="53">
        <f>VLOOKUP(C81,Active!C$21:E$973,3,FALSE)</f>
        <v>-643.98921625408127</v>
      </c>
      <c r="F81" s="3" t="s">
        <v>71</v>
      </c>
      <c r="G81" s="9" t="str">
        <f t="shared" si="16"/>
        <v>28834.449</v>
      </c>
      <c r="H81" s="27">
        <f t="shared" si="17"/>
        <v>-644</v>
      </c>
      <c r="I81" s="54" t="s">
        <v>105</v>
      </c>
      <c r="J81" s="55" t="s">
        <v>106</v>
      </c>
      <c r="K81" s="54">
        <v>-644</v>
      </c>
      <c r="L81" s="54" t="s">
        <v>107</v>
      </c>
      <c r="M81" s="55" t="s">
        <v>76</v>
      </c>
      <c r="N81" s="55"/>
      <c r="O81" s="56" t="s">
        <v>77</v>
      </c>
      <c r="P81" s="56" t="s">
        <v>78</v>
      </c>
    </row>
    <row r="82" spans="1:16" ht="12.75" customHeight="1" thickBot="1" x14ac:dyDescent="0.25">
      <c r="A82" s="27" t="str">
        <f t="shared" si="12"/>
        <v> AAAN 11.5.28 </v>
      </c>
      <c r="B82" s="3" t="str">
        <f t="shared" si="13"/>
        <v>I</v>
      </c>
      <c r="C82" s="27">
        <f t="shared" si="14"/>
        <v>28847.327000000001</v>
      </c>
      <c r="D82" s="9" t="str">
        <f t="shared" si="15"/>
        <v>vis</v>
      </c>
      <c r="E82" s="53">
        <f>VLOOKUP(C82,Active!C$21:E$973,3,FALSE)</f>
        <v>-621.0136866223736</v>
      </c>
      <c r="F82" s="3" t="s">
        <v>71</v>
      </c>
      <c r="G82" s="9" t="str">
        <f t="shared" si="16"/>
        <v>28847.327</v>
      </c>
      <c r="H82" s="27">
        <f t="shared" si="17"/>
        <v>-621</v>
      </c>
      <c r="I82" s="54" t="s">
        <v>108</v>
      </c>
      <c r="J82" s="55" t="s">
        <v>109</v>
      </c>
      <c r="K82" s="54">
        <v>-621</v>
      </c>
      <c r="L82" s="54" t="s">
        <v>96</v>
      </c>
      <c r="M82" s="55" t="s">
        <v>76</v>
      </c>
      <c r="N82" s="55"/>
      <c r="O82" s="56" t="s">
        <v>77</v>
      </c>
      <c r="P82" s="56" t="s">
        <v>78</v>
      </c>
    </row>
    <row r="83" spans="1:16" ht="12.75" customHeight="1" thickBot="1" x14ac:dyDescent="0.25">
      <c r="A83" s="27" t="str">
        <f t="shared" si="12"/>
        <v> AAAN 11.5.28 </v>
      </c>
      <c r="B83" s="3" t="str">
        <f t="shared" si="13"/>
        <v>I</v>
      </c>
      <c r="C83" s="27">
        <f t="shared" si="14"/>
        <v>28860.223000000002</v>
      </c>
      <c r="D83" s="9" t="str">
        <f t="shared" si="15"/>
        <v>vis</v>
      </c>
      <c r="E83" s="53">
        <f>VLOOKUP(C83,Active!C$21:E$973,3,FALSE)</f>
        <v>-598.00604334465174</v>
      </c>
      <c r="F83" s="3" t="s">
        <v>71</v>
      </c>
      <c r="G83" s="9" t="str">
        <f t="shared" si="16"/>
        <v>28860.223</v>
      </c>
      <c r="H83" s="27">
        <f t="shared" si="17"/>
        <v>-598</v>
      </c>
      <c r="I83" s="54" t="s">
        <v>110</v>
      </c>
      <c r="J83" s="55" t="s">
        <v>111</v>
      </c>
      <c r="K83" s="54">
        <v>-598</v>
      </c>
      <c r="L83" s="54" t="s">
        <v>112</v>
      </c>
      <c r="M83" s="55" t="s">
        <v>76</v>
      </c>
      <c r="N83" s="55"/>
      <c r="O83" s="56" t="s">
        <v>77</v>
      </c>
      <c r="P83" s="56" t="s">
        <v>78</v>
      </c>
    </row>
    <row r="84" spans="1:16" ht="12.75" customHeight="1" thickBot="1" x14ac:dyDescent="0.25">
      <c r="A84" s="27" t="str">
        <f t="shared" si="12"/>
        <v> AAAN 11.5.28 </v>
      </c>
      <c r="B84" s="3" t="str">
        <f t="shared" si="13"/>
        <v>I</v>
      </c>
      <c r="C84" s="27">
        <f t="shared" si="14"/>
        <v>28865.295999999998</v>
      </c>
      <c r="D84" s="9" t="str">
        <f t="shared" si="15"/>
        <v>vis</v>
      </c>
      <c r="E84" s="53">
        <f>VLOOKUP(C84,Active!C$21:E$973,3,FALSE)</f>
        <v>-588.95534744299221</v>
      </c>
      <c r="F84" s="3" t="s">
        <v>71</v>
      </c>
      <c r="G84" s="9" t="str">
        <f t="shared" si="16"/>
        <v>28865.296</v>
      </c>
      <c r="H84" s="27">
        <f t="shared" si="17"/>
        <v>-589</v>
      </c>
      <c r="I84" s="54" t="s">
        <v>113</v>
      </c>
      <c r="J84" s="55" t="s">
        <v>114</v>
      </c>
      <c r="K84" s="54">
        <v>-589</v>
      </c>
      <c r="L84" s="54" t="s">
        <v>115</v>
      </c>
      <c r="M84" s="55" t="s">
        <v>76</v>
      </c>
      <c r="N84" s="55"/>
      <c r="O84" s="56" t="s">
        <v>77</v>
      </c>
      <c r="P84" s="56" t="s">
        <v>78</v>
      </c>
    </row>
    <row r="85" spans="1:16" ht="12.75" customHeight="1" thickBot="1" x14ac:dyDescent="0.25">
      <c r="A85" s="27" t="str">
        <f t="shared" si="12"/>
        <v> AAAN 11.5.28 </v>
      </c>
      <c r="B85" s="3" t="str">
        <f t="shared" si="13"/>
        <v>I</v>
      </c>
      <c r="C85" s="27">
        <f t="shared" si="14"/>
        <v>29135.447</v>
      </c>
      <c r="D85" s="9" t="str">
        <f t="shared" si="15"/>
        <v>vis</v>
      </c>
      <c r="E85" s="53">
        <f>VLOOKUP(C85,Active!C$21:E$973,3,FALSE)</f>
        <v>-106.98125942193289</v>
      </c>
      <c r="F85" s="3" t="s">
        <v>71</v>
      </c>
      <c r="G85" s="9" t="str">
        <f t="shared" si="16"/>
        <v>29135.447</v>
      </c>
      <c r="H85" s="27">
        <f t="shared" si="17"/>
        <v>-107</v>
      </c>
      <c r="I85" s="54" t="s">
        <v>116</v>
      </c>
      <c r="J85" s="55" t="s">
        <v>117</v>
      </c>
      <c r="K85" s="54">
        <v>-107</v>
      </c>
      <c r="L85" s="54" t="s">
        <v>118</v>
      </c>
      <c r="M85" s="55" t="s">
        <v>76</v>
      </c>
      <c r="N85" s="55"/>
      <c r="O85" s="56" t="s">
        <v>77</v>
      </c>
      <c r="P85" s="56" t="s">
        <v>78</v>
      </c>
    </row>
    <row r="86" spans="1:16" ht="12.75" customHeight="1" thickBot="1" x14ac:dyDescent="0.25">
      <c r="A86" s="27" t="str">
        <f t="shared" si="12"/>
        <v> AAAN 11.5.28 </v>
      </c>
      <c r="B86" s="3" t="str">
        <f t="shared" si="13"/>
        <v>I</v>
      </c>
      <c r="C86" s="27">
        <f t="shared" si="14"/>
        <v>29194.266</v>
      </c>
      <c r="D86" s="9" t="str">
        <f t="shared" si="15"/>
        <v>vis</v>
      </c>
      <c r="E86" s="53">
        <f>VLOOKUP(C86,Active!C$21:E$973,3,FALSE)</f>
        <v>-2.0427847047922083</v>
      </c>
      <c r="F86" s="3" t="s">
        <v>71</v>
      </c>
      <c r="G86" s="9" t="str">
        <f t="shared" si="16"/>
        <v>29194.266</v>
      </c>
      <c r="H86" s="27">
        <f t="shared" si="17"/>
        <v>-2</v>
      </c>
      <c r="I86" s="54" t="s">
        <v>119</v>
      </c>
      <c r="J86" s="55" t="s">
        <v>120</v>
      </c>
      <c r="K86" s="54">
        <v>-2</v>
      </c>
      <c r="L86" s="54" t="s">
        <v>121</v>
      </c>
      <c r="M86" s="55" t="s">
        <v>76</v>
      </c>
      <c r="N86" s="55"/>
      <c r="O86" s="56" t="s">
        <v>77</v>
      </c>
      <c r="P86" s="56" t="s">
        <v>78</v>
      </c>
    </row>
    <row r="87" spans="1:16" ht="12.75" customHeight="1" thickBot="1" x14ac:dyDescent="0.25">
      <c r="A87" s="27" t="str">
        <f t="shared" si="12"/>
        <v> AAAN 11.5.28 </v>
      </c>
      <c r="B87" s="3" t="str">
        <f t="shared" si="13"/>
        <v>I</v>
      </c>
      <c r="C87" s="27">
        <f t="shared" si="14"/>
        <v>29195.425999999999</v>
      </c>
      <c r="D87" s="9" t="str">
        <f t="shared" si="15"/>
        <v>vis</v>
      </c>
      <c r="E87" s="53">
        <f>VLOOKUP(C87,Active!C$21:E$973,3,FALSE)</f>
        <v>2.6761371677451868E-2</v>
      </c>
      <c r="F87" s="3" t="s">
        <v>71</v>
      </c>
      <c r="G87" s="9" t="str">
        <f t="shared" si="16"/>
        <v>29195.426</v>
      </c>
      <c r="H87" s="27">
        <f t="shared" si="17"/>
        <v>0</v>
      </c>
      <c r="I87" s="54" t="s">
        <v>122</v>
      </c>
      <c r="J87" s="55" t="s">
        <v>123</v>
      </c>
      <c r="K87" s="54">
        <v>0</v>
      </c>
      <c r="L87" s="54" t="s">
        <v>124</v>
      </c>
      <c r="M87" s="55" t="s">
        <v>76</v>
      </c>
      <c r="N87" s="55"/>
      <c r="O87" s="56" t="s">
        <v>77</v>
      </c>
      <c r="P87" s="56" t="s">
        <v>78</v>
      </c>
    </row>
    <row r="88" spans="1:16" ht="12.75" customHeight="1" thickBot="1" x14ac:dyDescent="0.25">
      <c r="A88" s="27" t="str">
        <f t="shared" si="12"/>
        <v> AAAN 11.5.28 </v>
      </c>
      <c r="B88" s="3" t="str">
        <f t="shared" si="13"/>
        <v>I</v>
      </c>
      <c r="C88" s="27">
        <f t="shared" si="14"/>
        <v>29249.21</v>
      </c>
      <c r="D88" s="9" t="str">
        <f t="shared" si="15"/>
        <v>vis</v>
      </c>
      <c r="E88" s="53">
        <f>VLOOKUP(C88,Active!C$21:E$973,3,FALSE)</f>
        <v>95.982335662071804</v>
      </c>
      <c r="F88" s="3" t="s">
        <v>71</v>
      </c>
      <c r="G88" s="9" t="str">
        <f t="shared" si="16"/>
        <v>29249.210</v>
      </c>
      <c r="H88" s="27">
        <f t="shared" si="17"/>
        <v>96</v>
      </c>
      <c r="I88" s="54" t="s">
        <v>125</v>
      </c>
      <c r="J88" s="55" t="s">
        <v>126</v>
      </c>
      <c r="K88" s="54">
        <v>96</v>
      </c>
      <c r="L88" s="54" t="s">
        <v>127</v>
      </c>
      <c r="M88" s="55" t="s">
        <v>76</v>
      </c>
      <c r="N88" s="55"/>
      <c r="O88" s="56" t="s">
        <v>77</v>
      </c>
      <c r="P88" s="56" t="s">
        <v>78</v>
      </c>
    </row>
    <row r="89" spans="1:16" ht="12.75" customHeight="1" thickBot="1" x14ac:dyDescent="0.25">
      <c r="A89" s="27" t="str">
        <f t="shared" si="12"/>
        <v> AAAN 11.5.28 </v>
      </c>
      <c r="B89" s="3" t="str">
        <f t="shared" si="13"/>
        <v>I</v>
      </c>
      <c r="C89" s="27">
        <f t="shared" si="14"/>
        <v>29340.588</v>
      </c>
      <c r="D89" s="9" t="str">
        <f t="shared" si="15"/>
        <v>vis</v>
      </c>
      <c r="E89" s="53">
        <f>VLOOKUP(C89,Active!C$21:E$973,3,FALSE)</f>
        <v>259.00904374454564</v>
      </c>
      <c r="F89" s="3" t="s">
        <v>71</v>
      </c>
      <c r="G89" s="9" t="str">
        <f t="shared" si="16"/>
        <v>29340.588</v>
      </c>
      <c r="H89" s="27">
        <f t="shared" si="17"/>
        <v>259</v>
      </c>
      <c r="I89" s="54" t="s">
        <v>128</v>
      </c>
      <c r="J89" s="55" t="s">
        <v>129</v>
      </c>
      <c r="K89" s="54">
        <v>259</v>
      </c>
      <c r="L89" s="54" t="s">
        <v>130</v>
      </c>
      <c r="M89" s="55" t="s">
        <v>76</v>
      </c>
      <c r="N89" s="55"/>
      <c r="O89" s="56" t="s">
        <v>77</v>
      </c>
      <c r="P89" s="56" t="s">
        <v>78</v>
      </c>
    </row>
    <row r="90" spans="1:16" ht="12.75" customHeight="1" thickBot="1" x14ac:dyDescent="0.25">
      <c r="A90" s="27" t="str">
        <f t="shared" si="12"/>
        <v> AAAN 11.5.28 </v>
      </c>
      <c r="B90" s="3" t="str">
        <f t="shared" si="13"/>
        <v>I</v>
      </c>
      <c r="C90" s="27">
        <f t="shared" si="14"/>
        <v>29372.530999999999</v>
      </c>
      <c r="D90" s="9" t="str">
        <f t="shared" si="15"/>
        <v>vis</v>
      </c>
      <c r="E90" s="53">
        <f>VLOOKUP(C90,Active!C$21:E$973,3,FALSE)</f>
        <v>315.99827677961218</v>
      </c>
      <c r="F90" s="3" t="s">
        <v>71</v>
      </c>
      <c r="G90" s="9" t="str">
        <f t="shared" si="16"/>
        <v>29372.531</v>
      </c>
      <c r="H90" s="27">
        <f t="shared" si="17"/>
        <v>316</v>
      </c>
      <c r="I90" s="54" t="s">
        <v>131</v>
      </c>
      <c r="J90" s="55" t="s">
        <v>132</v>
      </c>
      <c r="K90" s="54">
        <v>316</v>
      </c>
      <c r="L90" s="54" t="s">
        <v>133</v>
      </c>
      <c r="M90" s="55" t="s">
        <v>76</v>
      </c>
      <c r="N90" s="55"/>
      <c r="O90" s="56" t="s">
        <v>77</v>
      </c>
      <c r="P90" s="56" t="s">
        <v>78</v>
      </c>
    </row>
    <row r="91" spans="1:16" ht="12.75" customHeight="1" thickBot="1" x14ac:dyDescent="0.25">
      <c r="A91" s="27" t="str">
        <f t="shared" si="12"/>
        <v>BAVM 193 </v>
      </c>
      <c r="B91" s="3" t="str">
        <f t="shared" si="13"/>
        <v>I</v>
      </c>
      <c r="C91" s="27">
        <f t="shared" si="14"/>
        <v>54313.469599999997</v>
      </c>
      <c r="D91" s="9" t="str">
        <f t="shared" si="15"/>
        <v>vis</v>
      </c>
      <c r="E91" s="53">
        <f>VLOOKUP(C91,Active!C$21:E$973,3,FALSE)</f>
        <v>44812.91346911338</v>
      </c>
      <c r="F91" s="3" t="s">
        <v>71</v>
      </c>
      <c r="G91" s="9" t="str">
        <f t="shared" si="16"/>
        <v>54313.4696</v>
      </c>
      <c r="H91" s="27">
        <f t="shared" si="17"/>
        <v>44816</v>
      </c>
      <c r="I91" s="54" t="s">
        <v>344</v>
      </c>
      <c r="J91" s="55" t="s">
        <v>345</v>
      </c>
      <c r="K91" s="54" t="s">
        <v>346</v>
      </c>
      <c r="L91" s="54" t="s">
        <v>347</v>
      </c>
      <c r="M91" s="55" t="s">
        <v>249</v>
      </c>
      <c r="N91" s="55" t="s">
        <v>241</v>
      </c>
      <c r="O91" s="56" t="s">
        <v>151</v>
      </c>
      <c r="P91" s="57" t="s">
        <v>348</v>
      </c>
    </row>
    <row r="92" spans="1:16" ht="12.75" customHeight="1" thickBot="1" x14ac:dyDescent="0.25">
      <c r="A92" s="27" t="str">
        <f t="shared" si="12"/>
        <v>BAVM 212 </v>
      </c>
      <c r="B92" s="3" t="str">
        <f t="shared" si="13"/>
        <v>I</v>
      </c>
      <c r="C92" s="27">
        <f t="shared" si="14"/>
        <v>55096.497499999998</v>
      </c>
      <c r="D92" s="9" t="str">
        <f t="shared" si="15"/>
        <v>vis</v>
      </c>
      <c r="E92" s="53">
        <f>VLOOKUP(C92,Active!C$21:E$973,3,FALSE)</f>
        <v>46209.906846881902</v>
      </c>
      <c r="F92" s="3" t="s">
        <v>71</v>
      </c>
      <c r="G92" s="9" t="str">
        <f t="shared" si="16"/>
        <v>55096.4975</v>
      </c>
      <c r="H92" s="27">
        <f t="shared" si="17"/>
        <v>46213</v>
      </c>
      <c r="I92" s="54" t="s">
        <v>355</v>
      </c>
      <c r="J92" s="55" t="s">
        <v>356</v>
      </c>
      <c r="K92" s="54" t="s">
        <v>357</v>
      </c>
      <c r="L92" s="54" t="s">
        <v>352</v>
      </c>
      <c r="M92" s="55" t="s">
        <v>249</v>
      </c>
      <c r="N92" s="55" t="s">
        <v>241</v>
      </c>
      <c r="O92" s="56" t="s">
        <v>139</v>
      </c>
      <c r="P92" s="57" t="s">
        <v>358</v>
      </c>
    </row>
    <row r="93" spans="1:16" ht="12.75" customHeight="1" thickBot="1" x14ac:dyDescent="0.25">
      <c r="A93" s="27" t="str">
        <f t="shared" si="12"/>
        <v>BAVM 225 </v>
      </c>
      <c r="B93" s="3" t="str">
        <f t="shared" si="13"/>
        <v>II</v>
      </c>
      <c r="C93" s="27">
        <f t="shared" si="14"/>
        <v>55801.338499999998</v>
      </c>
      <c r="D93" s="9" t="str">
        <f t="shared" si="15"/>
        <v>vis</v>
      </c>
      <c r="E93" s="53">
        <f>VLOOKUP(C93,Active!C$21:E$973,3,FALSE)</f>
        <v>47467.407645231156</v>
      </c>
      <c r="F93" s="3" t="s">
        <v>71</v>
      </c>
      <c r="G93" s="9" t="str">
        <f t="shared" si="16"/>
        <v>55801.3385</v>
      </c>
      <c r="H93" s="27">
        <f t="shared" si="17"/>
        <v>47470.5</v>
      </c>
      <c r="I93" s="54" t="s">
        <v>375</v>
      </c>
      <c r="J93" s="55" t="s">
        <v>376</v>
      </c>
      <c r="K93" s="54" t="s">
        <v>377</v>
      </c>
      <c r="L93" s="54" t="s">
        <v>378</v>
      </c>
      <c r="M93" s="55" t="s">
        <v>249</v>
      </c>
      <c r="N93" s="55" t="s">
        <v>241</v>
      </c>
      <c r="O93" s="56" t="s">
        <v>139</v>
      </c>
      <c r="P93" s="57" t="s">
        <v>379</v>
      </c>
    </row>
    <row r="94" spans="1:16" ht="12.75" customHeight="1" thickBot="1" x14ac:dyDescent="0.25">
      <c r="A94" s="27" t="str">
        <f t="shared" si="12"/>
        <v>BAVM 225 </v>
      </c>
      <c r="B94" s="3" t="str">
        <f t="shared" si="13"/>
        <v>I</v>
      </c>
      <c r="C94" s="27">
        <f t="shared" si="14"/>
        <v>55801.611599999997</v>
      </c>
      <c r="D94" s="9" t="str">
        <f t="shared" si="15"/>
        <v>vis</v>
      </c>
      <c r="E94" s="53">
        <f>VLOOKUP(C94,Active!C$21:E$973,3,FALSE)</f>
        <v>47467.89488060485</v>
      </c>
      <c r="F94" s="3" t="s">
        <v>71</v>
      </c>
      <c r="G94" s="9" t="str">
        <f t="shared" si="16"/>
        <v>55801.6116</v>
      </c>
      <c r="H94" s="27">
        <f t="shared" si="17"/>
        <v>47471</v>
      </c>
      <c r="I94" s="54" t="s">
        <v>380</v>
      </c>
      <c r="J94" s="55" t="s">
        <v>381</v>
      </c>
      <c r="K94" s="54" t="s">
        <v>382</v>
      </c>
      <c r="L94" s="54" t="s">
        <v>383</v>
      </c>
      <c r="M94" s="55" t="s">
        <v>249</v>
      </c>
      <c r="N94" s="55" t="s">
        <v>241</v>
      </c>
      <c r="O94" s="56" t="s">
        <v>139</v>
      </c>
      <c r="P94" s="57" t="s">
        <v>379</v>
      </c>
    </row>
    <row r="95" spans="1:16" ht="12.75" customHeight="1" thickBot="1" x14ac:dyDescent="0.25">
      <c r="A95" s="27" t="str">
        <f t="shared" si="12"/>
        <v>BAVM 225 </v>
      </c>
      <c r="B95" s="3" t="str">
        <f t="shared" si="13"/>
        <v>II</v>
      </c>
      <c r="C95" s="27">
        <f t="shared" si="14"/>
        <v>55829.361400000002</v>
      </c>
      <c r="D95" s="9" t="str">
        <f t="shared" si="15"/>
        <v>vis</v>
      </c>
      <c r="E95" s="53">
        <f>VLOOKUP(C95,Active!C$21:E$973,3,FALSE)</f>
        <v>47517.403061391771</v>
      </c>
      <c r="F95" s="3" t="s">
        <v>71</v>
      </c>
      <c r="G95" s="9" t="str">
        <f t="shared" si="16"/>
        <v>55829.3614</v>
      </c>
      <c r="H95" s="27">
        <f t="shared" si="17"/>
        <v>47520.5</v>
      </c>
      <c r="I95" s="54" t="s">
        <v>384</v>
      </c>
      <c r="J95" s="55" t="s">
        <v>385</v>
      </c>
      <c r="K95" s="54" t="s">
        <v>386</v>
      </c>
      <c r="L95" s="54" t="s">
        <v>387</v>
      </c>
      <c r="M95" s="55" t="s">
        <v>249</v>
      </c>
      <c r="N95" s="55" t="s">
        <v>138</v>
      </c>
      <c r="O95" s="56" t="s">
        <v>151</v>
      </c>
      <c r="P95" s="57" t="s">
        <v>379</v>
      </c>
    </row>
    <row r="96" spans="1:16" ht="12.75" customHeight="1" thickBot="1" x14ac:dyDescent="0.25">
      <c r="A96" s="27" t="str">
        <f t="shared" si="12"/>
        <v>BAVM 225 </v>
      </c>
      <c r="B96" s="3" t="str">
        <f t="shared" si="13"/>
        <v>II</v>
      </c>
      <c r="C96" s="27">
        <f t="shared" si="14"/>
        <v>55838.327400000002</v>
      </c>
      <c r="D96" s="9" t="str">
        <f t="shared" si="15"/>
        <v>vis</v>
      </c>
      <c r="E96" s="53">
        <f>VLOOKUP(C96,Active!C$21:E$973,3,FALSE)</f>
        <v>47533.39922528973</v>
      </c>
      <c r="F96" s="3" t="s">
        <v>71</v>
      </c>
      <c r="G96" s="9" t="str">
        <f t="shared" si="16"/>
        <v>55838.3274</v>
      </c>
      <c r="H96" s="27">
        <f t="shared" si="17"/>
        <v>47536.5</v>
      </c>
      <c r="I96" s="54" t="s">
        <v>388</v>
      </c>
      <c r="J96" s="55" t="s">
        <v>389</v>
      </c>
      <c r="K96" s="54" t="s">
        <v>390</v>
      </c>
      <c r="L96" s="54" t="s">
        <v>391</v>
      </c>
      <c r="M96" s="55" t="s">
        <v>249</v>
      </c>
      <c r="N96" s="55" t="s">
        <v>241</v>
      </c>
      <c r="O96" s="56" t="s">
        <v>139</v>
      </c>
      <c r="P96" s="57" t="s">
        <v>379</v>
      </c>
    </row>
    <row r="97" spans="1:16" ht="12.75" customHeight="1" thickBot="1" x14ac:dyDescent="0.25">
      <c r="A97" s="27" t="str">
        <f t="shared" si="12"/>
        <v>BAVM 241 (=IBVS 6157) </v>
      </c>
      <c r="B97" s="3" t="str">
        <f t="shared" si="13"/>
        <v>I</v>
      </c>
      <c r="C97" s="27">
        <f t="shared" si="14"/>
        <v>57198.394099999998</v>
      </c>
      <c r="D97" s="9" t="str">
        <f t="shared" si="15"/>
        <v>vis</v>
      </c>
      <c r="E97" s="53">
        <f>VLOOKUP(C97,Active!C$21:E$973,3,FALSE)</f>
        <v>49959.882589705579</v>
      </c>
      <c r="F97" s="3" t="s">
        <v>71</v>
      </c>
      <c r="G97" s="9" t="str">
        <f t="shared" si="16"/>
        <v>57198.3941</v>
      </c>
      <c r="H97" s="27">
        <f t="shared" si="17"/>
        <v>49963</v>
      </c>
      <c r="I97" s="54" t="s">
        <v>392</v>
      </c>
      <c r="J97" s="55" t="s">
        <v>393</v>
      </c>
      <c r="K97" s="54" t="s">
        <v>394</v>
      </c>
      <c r="L97" s="54" t="s">
        <v>395</v>
      </c>
      <c r="M97" s="55" t="s">
        <v>249</v>
      </c>
      <c r="N97" s="55" t="s">
        <v>241</v>
      </c>
      <c r="O97" s="56" t="s">
        <v>139</v>
      </c>
      <c r="P97" s="57" t="s">
        <v>396</v>
      </c>
    </row>
    <row r="98" spans="1:16" ht="12.75" customHeight="1" thickBot="1" x14ac:dyDescent="0.25">
      <c r="A98" s="27" t="str">
        <f t="shared" si="12"/>
        <v>BAVM 241 (=IBVS 6157) </v>
      </c>
      <c r="B98" s="3" t="str">
        <f t="shared" si="13"/>
        <v>II</v>
      </c>
      <c r="C98" s="27">
        <f t="shared" si="14"/>
        <v>57219.414599999996</v>
      </c>
      <c r="D98" s="9" t="str">
        <f t="shared" si="15"/>
        <v>vis</v>
      </c>
      <c r="E98" s="53">
        <f>VLOOKUP(C98,Active!C$21:E$973,3,FALSE)</f>
        <v>49997.385083930087</v>
      </c>
      <c r="F98" s="3" t="s">
        <v>71</v>
      </c>
      <c r="G98" s="9" t="str">
        <f t="shared" si="16"/>
        <v>57219.4146</v>
      </c>
      <c r="H98" s="27">
        <f t="shared" si="17"/>
        <v>50000.5</v>
      </c>
      <c r="I98" s="54" t="s">
        <v>397</v>
      </c>
      <c r="J98" s="55" t="s">
        <v>398</v>
      </c>
      <c r="K98" s="54" t="s">
        <v>399</v>
      </c>
      <c r="L98" s="54" t="s">
        <v>400</v>
      </c>
      <c r="M98" s="55" t="s">
        <v>249</v>
      </c>
      <c r="N98" s="55" t="s">
        <v>241</v>
      </c>
      <c r="O98" s="56" t="s">
        <v>151</v>
      </c>
      <c r="P98" s="57" t="s">
        <v>396</v>
      </c>
    </row>
    <row r="99" spans="1:16" x14ac:dyDescent="0.2">
      <c r="B99" s="3"/>
      <c r="F99" s="3"/>
    </row>
    <row r="100" spans="1:16" x14ac:dyDescent="0.2">
      <c r="B100" s="3"/>
      <c r="F100" s="3"/>
    </row>
    <row r="101" spans="1:16" x14ac:dyDescent="0.2">
      <c r="B101" s="3"/>
      <c r="F101" s="3"/>
    </row>
    <row r="102" spans="1:16" x14ac:dyDescent="0.2">
      <c r="B102" s="3"/>
      <c r="F102" s="3"/>
    </row>
    <row r="103" spans="1:16" x14ac:dyDescent="0.2">
      <c r="B103" s="3"/>
      <c r="F103" s="3"/>
    </row>
    <row r="104" spans="1:16" x14ac:dyDescent="0.2">
      <c r="B104" s="3"/>
      <c r="F104" s="3"/>
    </row>
    <row r="105" spans="1:16" x14ac:dyDescent="0.2">
      <c r="B105" s="3"/>
      <c r="F105" s="3"/>
    </row>
    <row r="106" spans="1:16" x14ac:dyDescent="0.2">
      <c r="B106" s="3"/>
      <c r="F106" s="3"/>
    </row>
    <row r="107" spans="1:16" x14ac:dyDescent="0.2">
      <c r="B107" s="3"/>
      <c r="F107" s="3"/>
    </row>
    <row r="108" spans="1:16" x14ac:dyDescent="0.2">
      <c r="B108" s="3"/>
      <c r="F108" s="3"/>
    </row>
    <row r="109" spans="1:16" x14ac:dyDescent="0.2">
      <c r="B109" s="3"/>
      <c r="F109" s="3"/>
    </row>
    <row r="110" spans="1:16" x14ac:dyDescent="0.2">
      <c r="B110" s="3"/>
      <c r="F110" s="3"/>
    </row>
    <row r="111" spans="1:16" x14ac:dyDescent="0.2">
      <c r="B111" s="3"/>
      <c r="F111" s="3"/>
    </row>
    <row r="112" spans="1:1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</sheetData>
  <phoneticPr fontId="8" type="noConversion"/>
  <hyperlinks>
    <hyperlink ref="P11" r:id="rId1" display="http://www.bav-astro.de/sfs/BAVM_link.php?BAVMnr=80" xr:uid="{00000000-0004-0000-0100-000000000000}"/>
    <hyperlink ref="P12" r:id="rId2" display="http://www.bav-astro.de/sfs/BAVM_link.php?BAVMnr=80" xr:uid="{00000000-0004-0000-0100-000001000000}"/>
    <hyperlink ref="P13" r:id="rId3" display="http://www.bav-astro.de/sfs/BAVM_link.php?BAVMnr=111" xr:uid="{00000000-0004-0000-0100-000002000000}"/>
    <hyperlink ref="P14" r:id="rId4" display="http://www.bav-astro.de/sfs/BAVM_link.php?BAVMnr=117" xr:uid="{00000000-0004-0000-0100-000003000000}"/>
    <hyperlink ref="P15" r:id="rId5" display="http://www.bav-astro.de/sfs/BAVM_link.php?BAVMnr=117" xr:uid="{00000000-0004-0000-0100-000004000000}"/>
    <hyperlink ref="P16" r:id="rId6" display="http://www.bav-astro.de/sfs/BAVM_link.php?BAVMnr=117" xr:uid="{00000000-0004-0000-0100-000005000000}"/>
    <hyperlink ref="P17" r:id="rId7" display="http://www.bav-astro.de/sfs/BAVM_link.php?BAVMnr=117" xr:uid="{00000000-0004-0000-0100-000006000000}"/>
    <hyperlink ref="P18" r:id="rId8" display="http://www.bav-astro.de/sfs/BAVM_link.php?BAVMnr=117" xr:uid="{00000000-0004-0000-0100-000007000000}"/>
    <hyperlink ref="P19" r:id="rId9" display="http://www.bav-astro.de/sfs/BAVM_link.php?BAVMnr=117" xr:uid="{00000000-0004-0000-0100-000008000000}"/>
    <hyperlink ref="P20" r:id="rId10" display="http://www.bav-astro.de/sfs/BAVM_link.php?BAVMnr=117" xr:uid="{00000000-0004-0000-0100-000009000000}"/>
    <hyperlink ref="P21" r:id="rId11" display="http://www.bav-astro.de/sfs/BAVM_link.php?BAVMnr=117" xr:uid="{00000000-0004-0000-0100-00000A000000}"/>
    <hyperlink ref="P22" r:id="rId12" display="http://www.bav-astro.de/sfs/BAVM_link.php?BAVMnr=117" xr:uid="{00000000-0004-0000-0100-00000B000000}"/>
    <hyperlink ref="P23" r:id="rId13" display="http://www.bav-astro.de/sfs/BAVM_link.php?BAVMnr=117" xr:uid="{00000000-0004-0000-0100-00000C000000}"/>
    <hyperlink ref="P24" r:id="rId14" display="http://www.bav-astro.de/sfs/BAVM_link.php?BAVMnr=117" xr:uid="{00000000-0004-0000-0100-00000D000000}"/>
    <hyperlink ref="P25" r:id="rId15" display="http://www.bav-astro.de/sfs/BAVM_link.php?BAVMnr=117" xr:uid="{00000000-0004-0000-0100-00000E000000}"/>
    <hyperlink ref="P26" r:id="rId16" display="http://www.bav-astro.de/sfs/BAVM_link.php?BAVMnr=117" xr:uid="{00000000-0004-0000-0100-00000F000000}"/>
    <hyperlink ref="P27" r:id="rId17" display="http://www.bav-astro.de/sfs/BAVM_link.php?BAVMnr=117" xr:uid="{00000000-0004-0000-0100-000010000000}"/>
    <hyperlink ref="P28" r:id="rId18" display="http://www.bav-astro.de/sfs/BAVM_link.php?BAVMnr=117" xr:uid="{00000000-0004-0000-0100-000011000000}"/>
    <hyperlink ref="P29" r:id="rId19" display="http://www.bav-astro.de/sfs/BAVM_link.php?BAVMnr=128" xr:uid="{00000000-0004-0000-0100-000012000000}"/>
    <hyperlink ref="P30" r:id="rId20" display="http://www.bav-astro.de/sfs/BAVM_link.php?BAVMnr=132" xr:uid="{00000000-0004-0000-0100-000013000000}"/>
    <hyperlink ref="P31" r:id="rId21" display="http://www.bav-astro.de/sfs/BAVM_link.php?BAVMnr=132" xr:uid="{00000000-0004-0000-0100-000014000000}"/>
    <hyperlink ref="P32" r:id="rId22" display="http://www.bav-astro.de/sfs/BAVM_link.php?BAVMnr=132" xr:uid="{00000000-0004-0000-0100-000015000000}"/>
    <hyperlink ref="P33" r:id="rId23" display="http://www.bav-astro.de/sfs/BAVM_link.php?BAVMnr=132" xr:uid="{00000000-0004-0000-0100-000016000000}"/>
    <hyperlink ref="P34" r:id="rId24" display="http://www.bav-astro.de/sfs/BAVM_link.php?BAVMnr=132" xr:uid="{00000000-0004-0000-0100-000017000000}"/>
    <hyperlink ref="P35" r:id="rId25" display="http://www.bav-astro.de/sfs/BAVM_link.php?BAVMnr=132" xr:uid="{00000000-0004-0000-0100-000018000000}"/>
    <hyperlink ref="P36" r:id="rId26" display="http://www.bav-astro.de/sfs/BAVM_link.php?BAVMnr=132" xr:uid="{00000000-0004-0000-0100-000019000000}"/>
    <hyperlink ref="P37" r:id="rId27" display="http://www.bav-astro.de/sfs/BAVM_link.php?BAVMnr=152" xr:uid="{00000000-0004-0000-0100-00001A000000}"/>
    <hyperlink ref="P38" r:id="rId28" display="http://www.bav-astro.de/sfs/BAVM_link.php?BAVMnr=152" xr:uid="{00000000-0004-0000-0100-00001B000000}"/>
    <hyperlink ref="P39" r:id="rId29" display="http://www.bav-astro.de/sfs/BAVM_link.php?BAVMnr=152" xr:uid="{00000000-0004-0000-0100-00001C000000}"/>
    <hyperlink ref="P40" r:id="rId30" display="http://www.bav-astro.de/sfs/BAVM_link.php?BAVMnr=152" xr:uid="{00000000-0004-0000-0100-00001D000000}"/>
    <hyperlink ref="P41" r:id="rId31" display="http://www.bav-astro.de/sfs/BAVM_link.php?BAVMnr=152" xr:uid="{00000000-0004-0000-0100-00001E000000}"/>
    <hyperlink ref="P42" r:id="rId32" display="http://www.bav-astro.de/sfs/BAVM_link.php?BAVMnr=152" xr:uid="{00000000-0004-0000-0100-00001F000000}"/>
    <hyperlink ref="P43" r:id="rId33" display="http://www.bav-astro.de/sfs/BAVM_link.php?BAVMnr=152" xr:uid="{00000000-0004-0000-0100-000020000000}"/>
    <hyperlink ref="P44" r:id="rId34" display="http://www.bav-astro.de/sfs/BAVM_link.php?BAVMnr=152" xr:uid="{00000000-0004-0000-0100-000021000000}"/>
    <hyperlink ref="P45" r:id="rId35" display="http://www.bav-astro.de/sfs/BAVM_link.php?BAVMnr=152" xr:uid="{00000000-0004-0000-0100-000022000000}"/>
    <hyperlink ref="P46" r:id="rId36" display="http://var.astro.cz/oejv/issues/oejv0074.pdf" xr:uid="{00000000-0004-0000-0100-000023000000}"/>
    <hyperlink ref="P47" r:id="rId37" display="http://www.bav-astro.de/sfs/BAVM_link.php?BAVMnr=152" xr:uid="{00000000-0004-0000-0100-000024000000}"/>
    <hyperlink ref="P48" r:id="rId38" display="http://www.bav-astro.de/sfs/BAVM_link.php?BAVMnr=158" xr:uid="{00000000-0004-0000-0100-000025000000}"/>
    <hyperlink ref="P50" r:id="rId39" display="http://www.bav-astro.de/sfs/BAVM_link.php?BAVMnr=158" xr:uid="{00000000-0004-0000-0100-000026000000}"/>
    <hyperlink ref="P51" r:id="rId40" display="http://www.bav-astro.de/sfs/BAVM_link.php?BAVMnr=158" xr:uid="{00000000-0004-0000-0100-000027000000}"/>
    <hyperlink ref="P52" r:id="rId41" display="http://www.bav-astro.de/sfs/BAVM_link.php?BAVMnr=172" xr:uid="{00000000-0004-0000-0100-000028000000}"/>
    <hyperlink ref="P53" r:id="rId42" display="http://www.bav-astro.de/sfs/BAVM_link.php?BAVMnr=172" xr:uid="{00000000-0004-0000-0100-000029000000}"/>
    <hyperlink ref="P54" r:id="rId43" display="http://www.bav-astro.de/sfs/BAVM_link.php?BAVMnr=172" xr:uid="{00000000-0004-0000-0100-00002A000000}"/>
    <hyperlink ref="P55" r:id="rId44" display="http://www.bav-astro.de/sfs/BAVM_link.php?BAVMnr=172" xr:uid="{00000000-0004-0000-0100-00002B000000}"/>
    <hyperlink ref="P56" r:id="rId45" display="http://www.bav-astro.de/sfs/BAVM_link.php?BAVMnr=173" xr:uid="{00000000-0004-0000-0100-00002C000000}"/>
    <hyperlink ref="P57" r:id="rId46" display="http://www.bav-astro.de/sfs/BAVM_link.php?BAVMnr=178" xr:uid="{00000000-0004-0000-0100-00002D000000}"/>
    <hyperlink ref="P58" r:id="rId47" display="http://www.bav-astro.de/sfs/BAVM_link.php?BAVMnr=178" xr:uid="{00000000-0004-0000-0100-00002E000000}"/>
    <hyperlink ref="P59" r:id="rId48" display="http://www.bav-astro.de/sfs/BAVM_link.php?BAVMnr=178" xr:uid="{00000000-0004-0000-0100-00002F000000}"/>
    <hyperlink ref="P60" r:id="rId49" display="http://www.bav-astro.de/sfs/BAVM_link.php?BAVMnr=183" xr:uid="{00000000-0004-0000-0100-000030000000}"/>
    <hyperlink ref="P61" r:id="rId50" display="http://www.konkoly.hu/cgi-bin/IBVS?5760" xr:uid="{00000000-0004-0000-0100-000031000000}"/>
    <hyperlink ref="P62" r:id="rId51" display="http://www.bav-astro.de/sfs/BAVM_link.php?BAVMnr=183" xr:uid="{00000000-0004-0000-0100-000032000000}"/>
    <hyperlink ref="P63" r:id="rId52" display="http://www.bav-astro.de/sfs/BAVM_link.php?BAVMnr=183" xr:uid="{00000000-0004-0000-0100-000033000000}"/>
    <hyperlink ref="P64" r:id="rId53" display="http://www.bav-astro.de/sfs/BAVM_link.php?BAVMnr=183" xr:uid="{00000000-0004-0000-0100-000034000000}"/>
    <hyperlink ref="P65" r:id="rId54" display="http://www.bav-astro.de/sfs/BAVM_link.php?BAVMnr=183" xr:uid="{00000000-0004-0000-0100-000035000000}"/>
    <hyperlink ref="P66" r:id="rId55" display="http://www.bav-astro.de/sfs/BAVM_link.php?BAVMnr=183" xr:uid="{00000000-0004-0000-0100-000036000000}"/>
    <hyperlink ref="P91" r:id="rId56" display="http://www.bav-astro.de/sfs/BAVM_link.php?BAVMnr=193" xr:uid="{00000000-0004-0000-0100-000037000000}"/>
    <hyperlink ref="P67" r:id="rId57" display="http://www.bav-astro.de/sfs/BAVM_link.php?BAVMnr=209" xr:uid="{00000000-0004-0000-0100-000038000000}"/>
    <hyperlink ref="P92" r:id="rId58" display="http://www.bav-astro.de/sfs/BAVM_link.php?BAVMnr=212" xr:uid="{00000000-0004-0000-0100-000039000000}"/>
    <hyperlink ref="P68" r:id="rId59" display="http://www.bav-astro.de/sfs/BAVM_link.php?BAVMnr=234" xr:uid="{00000000-0004-0000-0100-00003A000000}"/>
    <hyperlink ref="P69" r:id="rId60" display="http://www.bav-astro.de/sfs/BAVM_link.php?BAVMnr=215" xr:uid="{00000000-0004-0000-0100-00003B000000}"/>
    <hyperlink ref="P70" r:id="rId61" display="http://www.konkoly.hu/cgi-bin/IBVS?5974" xr:uid="{00000000-0004-0000-0100-00003C000000}"/>
    <hyperlink ref="P93" r:id="rId62" display="http://www.bav-astro.de/sfs/BAVM_link.php?BAVMnr=225" xr:uid="{00000000-0004-0000-0100-00003D000000}"/>
    <hyperlink ref="P94" r:id="rId63" display="http://www.bav-astro.de/sfs/BAVM_link.php?BAVMnr=225" xr:uid="{00000000-0004-0000-0100-00003E000000}"/>
    <hyperlink ref="P95" r:id="rId64" display="http://www.bav-astro.de/sfs/BAVM_link.php?BAVMnr=225" xr:uid="{00000000-0004-0000-0100-00003F000000}"/>
    <hyperlink ref="P96" r:id="rId65" display="http://www.bav-astro.de/sfs/BAVM_link.php?BAVMnr=225" xr:uid="{00000000-0004-0000-0100-000040000000}"/>
    <hyperlink ref="P97" r:id="rId66" display="http://www.bav-astro.de/sfs/BAVM_link.php?BAVMnr=241" xr:uid="{00000000-0004-0000-0100-000041000000}"/>
    <hyperlink ref="P98" r:id="rId67" display="http://www.bav-astro.de/sfs/BAVM_link.php?BAVMnr=241" xr:uid="{00000000-0004-0000-0100-000042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2023-08-06T08:47:16Z</dcterms:modified>
</cp:coreProperties>
</file>