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59245262-6353-47D7-8B8E-4D089F8F0E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43" i="1" l="1"/>
  <c r="F243" i="1" s="1"/>
  <c r="G243" i="1" s="1"/>
  <c r="Q243" i="1"/>
  <c r="E242" i="1"/>
  <c r="F242" i="1" s="1"/>
  <c r="G242" i="1" s="1"/>
  <c r="Q242" i="1"/>
  <c r="C17" i="1"/>
  <c r="Q241" i="1"/>
  <c r="C13" i="1"/>
  <c r="Q240" i="1"/>
  <c r="E241" i="1"/>
  <c r="F241" i="1"/>
  <c r="E172" i="1"/>
  <c r="F172" i="1" s="1"/>
  <c r="G172" i="1" s="1"/>
  <c r="E174" i="1"/>
  <c r="F174" i="1" s="1"/>
  <c r="G174" i="1" s="1"/>
  <c r="E176" i="1"/>
  <c r="F176" i="1" s="1"/>
  <c r="G176" i="1"/>
  <c r="E180" i="1"/>
  <c r="F180" i="1" s="1"/>
  <c r="G180" i="1" s="1"/>
  <c r="I180" i="1" s="1"/>
  <c r="E182" i="1"/>
  <c r="F182" i="1" s="1"/>
  <c r="G182" i="1" s="1"/>
  <c r="I182" i="1"/>
  <c r="E184" i="1"/>
  <c r="F184" i="1" s="1"/>
  <c r="G184" i="1" s="1"/>
  <c r="I184" i="1" s="1"/>
  <c r="E186" i="1"/>
  <c r="F186" i="1" s="1"/>
  <c r="G186" i="1" s="1"/>
  <c r="I186" i="1"/>
  <c r="E188" i="1"/>
  <c r="F188" i="1" s="1"/>
  <c r="G188" i="1" s="1"/>
  <c r="E190" i="1"/>
  <c r="F190" i="1" s="1"/>
  <c r="G190" i="1" s="1"/>
  <c r="I190" i="1" s="1"/>
  <c r="E193" i="1"/>
  <c r="F193" i="1" s="1"/>
  <c r="G193" i="1" s="1"/>
  <c r="I193" i="1" s="1"/>
  <c r="E198" i="1"/>
  <c r="F198" i="1" s="1"/>
  <c r="G198" i="1" s="1"/>
  <c r="I198" i="1"/>
  <c r="E147" i="1"/>
  <c r="F147" i="1" s="1"/>
  <c r="G147" i="1" s="1"/>
  <c r="E148" i="1"/>
  <c r="F148" i="1" s="1"/>
  <c r="G148" i="1" s="1"/>
  <c r="E149" i="1"/>
  <c r="F149" i="1"/>
  <c r="G149" i="1" s="1"/>
  <c r="I149" i="1" s="1"/>
  <c r="E150" i="1"/>
  <c r="F150" i="1"/>
  <c r="G150" i="1" s="1"/>
  <c r="I150" i="1" s="1"/>
  <c r="E151" i="1"/>
  <c r="F151" i="1"/>
  <c r="G151" i="1" s="1"/>
  <c r="I151" i="1" s="1"/>
  <c r="E152" i="1"/>
  <c r="F152" i="1"/>
  <c r="G152" i="1" s="1"/>
  <c r="I152" i="1" s="1"/>
  <c r="E153" i="1"/>
  <c r="F153" i="1"/>
  <c r="G153" i="1" s="1"/>
  <c r="I153" i="1" s="1"/>
  <c r="E154" i="1"/>
  <c r="F154" i="1"/>
  <c r="G154" i="1" s="1"/>
  <c r="I154" i="1" s="1"/>
  <c r="E155" i="1"/>
  <c r="F155" i="1"/>
  <c r="G155" i="1" s="1"/>
  <c r="I155" i="1" s="1"/>
  <c r="E156" i="1"/>
  <c r="F156" i="1"/>
  <c r="G156" i="1" s="1"/>
  <c r="E157" i="1"/>
  <c r="F157" i="1"/>
  <c r="G157" i="1" s="1"/>
  <c r="I157" i="1" s="1"/>
  <c r="E158" i="1"/>
  <c r="F158" i="1"/>
  <c r="G158" i="1" s="1"/>
  <c r="I158" i="1" s="1"/>
  <c r="E159" i="1"/>
  <c r="F159" i="1"/>
  <c r="G159" i="1" s="1"/>
  <c r="E160" i="1"/>
  <c r="F160" i="1"/>
  <c r="G160" i="1"/>
  <c r="I160" i="1" s="1"/>
  <c r="E161" i="1"/>
  <c r="F161" i="1"/>
  <c r="G161" i="1"/>
  <c r="I161" i="1" s="1"/>
  <c r="E162" i="1"/>
  <c r="F162" i="1"/>
  <c r="G162" i="1"/>
  <c r="I162" i="1" s="1"/>
  <c r="E163" i="1"/>
  <c r="F163" i="1"/>
  <c r="G163" i="1"/>
  <c r="E164" i="1"/>
  <c r="F164" i="1"/>
  <c r="G164" i="1"/>
  <c r="E165" i="1"/>
  <c r="F165" i="1"/>
  <c r="G165" i="1"/>
  <c r="I165" i="1"/>
  <c r="E166" i="1"/>
  <c r="F166" i="1" s="1"/>
  <c r="G166" i="1" s="1"/>
  <c r="E167" i="1"/>
  <c r="F167" i="1" s="1"/>
  <c r="G167" i="1" s="1"/>
  <c r="S167" i="1" s="1"/>
  <c r="I167" i="1"/>
  <c r="E168" i="1"/>
  <c r="F168" i="1" s="1"/>
  <c r="G168" i="1" s="1"/>
  <c r="E116" i="1"/>
  <c r="F116" i="1"/>
  <c r="G116" i="1" s="1"/>
  <c r="I116" i="1" s="1"/>
  <c r="E117" i="1"/>
  <c r="F117" i="1"/>
  <c r="G117" i="1" s="1"/>
  <c r="E118" i="1"/>
  <c r="F118" i="1"/>
  <c r="G118" i="1" s="1"/>
  <c r="I118" i="1" s="1"/>
  <c r="E119" i="1"/>
  <c r="F119" i="1"/>
  <c r="G119" i="1" s="1"/>
  <c r="I119" i="1" s="1"/>
  <c r="E120" i="1"/>
  <c r="F120" i="1"/>
  <c r="G120" i="1" s="1"/>
  <c r="I120" i="1" s="1"/>
  <c r="E121" i="1"/>
  <c r="F121" i="1"/>
  <c r="G121" i="1" s="1"/>
  <c r="E122" i="1"/>
  <c r="F122" i="1"/>
  <c r="G122" i="1" s="1"/>
  <c r="E123" i="1"/>
  <c r="F123" i="1"/>
  <c r="G123" i="1"/>
  <c r="I123" i="1" s="1"/>
  <c r="E124" i="1"/>
  <c r="F124" i="1"/>
  <c r="G124" i="1"/>
  <c r="I124" i="1" s="1"/>
  <c r="E125" i="1"/>
  <c r="F125" i="1"/>
  <c r="G125" i="1"/>
  <c r="I125" i="1" s="1"/>
  <c r="E126" i="1"/>
  <c r="F126" i="1"/>
  <c r="G126" i="1"/>
  <c r="I126" i="1" s="1"/>
  <c r="E127" i="1"/>
  <c r="F127" i="1"/>
  <c r="G127" i="1"/>
  <c r="E128" i="1"/>
  <c r="F128" i="1"/>
  <c r="G128" i="1"/>
  <c r="I128" i="1"/>
  <c r="E129" i="1"/>
  <c r="F129" i="1"/>
  <c r="G129" i="1"/>
  <c r="I129" i="1"/>
  <c r="E130" i="1"/>
  <c r="F130" i="1"/>
  <c r="G130" i="1"/>
  <c r="I130" i="1"/>
  <c r="E131" i="1"/>
  <c r="F131" i="1"/>
  <c r="G131" i="1"/>
  <c r="I131" i="1"/>
  <c r="E132" i="1"/>
  <c r="F132" i="1"/>
  <c r="G132" i="1"/>
  <c r="I132" i="1"/>
  <c r="E133" i="1"/>
  <c r="F133" i="1"/>
  <c r="G133" i="1"/>
  <c r="I133" i="1"/>
  <c r="E134" i="1"/>
  <c r="F134" i="1"/>
  <c r="G134" i="1"/>
  <c r="I134" i="1"/>
  <c r="E135" i="1"/>
  <c r="F135" i="1"/>
  <c r="G135" i="1"/>
  <c r="I135" i="1"/>
  <c r="E136" i="1"/>
  <c r="F136" i="1"/>
  <c r="G136" i="1"/>
  <c r="I136" i="1"/>
  <c r="E137" i="1"/>
  <c r="F137" i="1"/>
  <c r="G137" i="1"/>
  <c r="I137" i="1"/>
  <c r="E138" i="1"/>
  <c r="F138" i="1"/>
  <c r="G138" i="1"/>
  <c r="E139" i="1"/>
  <c r="F139" i="1" s="1"/>
  <c r="G139" i="1" s="1"/>
  <c r="R139" i="1" s="1"/>
  <c r="E140" i="1"/>
  <c r="F140" i="1" s="1"/>
  <c r="G140" i="1" s="1"/>
  <c r="I140" i="1" s="1"/>
  <c r="E141" i="1"/>
  <c r="F141" i="1" s="1"/>
  <c r="G141" i="1" s="1"/>
  <c r="I141" i="1"/>
  <c r="E142" i="1"/>
  <c r="F142" i="1" s="1"/>
  <c r="G142" i="1" s="1"/>
  <c r="I142" i="1" s="1"/>
  <c r="Q238" i="1"/>
  <c r="E21" i="1"/>
  <c r="F21" i="1"/>
  <c r="G21" i="1"/>
  <c r="E22" i="1"/>
  <c r="F22" i="1" s="1"/>
  <c r="G22" i="1" s="1"/>
  <c r="E23" i="1"/>
  <c r="F23" i="1"/>
  <c r="E24" i="1"/>
  <c r="F24" i="1"/>
  <c r="E25" i="1"/>
  <c r="F25" i="1"/>
  <c r="E26" i="1"/>
  <c r="F26" i="1"/>
  <c r="G26" i="1"/>
  <c r="E27" i="1"/>
  <c r="F27" i="1" s="1"/>
  <c r="G27" i="1" s="1"/>
  <c r="E28" i="1"/>
  <c r="F28" i="1"/>
  <c r="G28" i="1" s="1"/>
  <c r="E29" i="1"/>
  <c r="F29" i="1" s="1"/>
  <c r="E30" i="1"/>
  <c r="F30" i="1"/>
  <c r="G30" i="1"/>
  <c r="E31" i="1"/>
  <c r="F31" i="1"/>
  <c r="E32" i="1"/>
  <c r="F32" i="1" s="1"/>
  <c r="G32" i="1" s="1"/>
  <c r="E33" i="1"/>
  <c r="F33" i="1"/>
  <c r="E34" i="1"/>
  <c r="F34" i="1"/>
  <c r="G34" i="1" s="1"/>
  <c r="E35" i="1"/>
  <c r="F35" i="1"/>
  <c r="G35" i="1" s="1"/>
  <c r="E36" i="1"/>
  <c r="F36" i="1" s="1"/>
  <c r="G36" i="1" s="1"/>
  <c r="E37" i="1"/>
  <c r="F37" i="1"/>
  <c r="E38" i="1"/>
  <c r="F38" i="1" s="1"/>
  <c r="G38" i="1" s="1"/>
  <c r="E39" i="1"/>
  <c r="F39" i="1"/>
  <c r="E40" i="1"/>
  <c r="F40" i="1"/>
  <c r="E41" i="1"/>
  <c r="F41" i="1"/>
  <c r="E42" i="1"/>
  <c r="F42" i="1"/>
  <c r="G42" i="1"/>
  <c r="E43" i="1"/>
  <c r="F43" i="1" s="1"/>
  <c r="G43" i="1" s="1"/>
  <c r="E44" i="1"/>
  <c r="F44" i="1"/>
  <c r="E45" i="1"/>
  <c r="F45" i="1" s="1"/>
  <c r="G45" i="1" s="1"/>
  <c r="E46" i="1"/>
  <c r="F46" i="1"/>
  <c r="G46" i="1"/>
  <c r="E47" i="1"/>
  <c r="F47" i="1"/>
  <c r="E48" i="1"/>
  <c r="F48" i="1"/>
  <c r="E49" i="1"/>
  <c r="F49" i="1"/>
  <c r="E50" i="1"/>
  <c r="F50" i="1"/>
  <c r="G50" i="1" s="1"/>
  <c r="E51" i="1"/>
  <c r="F51" i="1"/>
  <c r="E52" i="1"/>
  <c r="F52" i="1"/>
  <c r="E53" i="1"/>
  <c r="F53" i="1"/>
  <c r="G53" i="1"/>
  <c r="I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G62" i="1"/>
  <c r="E63" i="1"/>
  <c r="F63" i="1" s="1"/>
  <c r="G63" i="1" s="1"/>
  <c r="E64" i="1"/>
  <c r="F64" i="1"/>
  <c r="E65" i="1"/>
  <c r="F65" i="1" s="1"/>
  <c r="E66" i="1"/>
  <c r="F66" i="1"/>
  <c r="E67" i="1"/>
  <c r="F67" i="1" s="1"/>
  <c r="E68" i="1"/>
  <c r="F68" i="1"/>
  <c r="G68" i="1" s="1"/>
  <c r="E69" i="1"/>
  <c r="F69" i="1" s="1"/>
  <c r="E70" i="1"/>
  <c r="F70" i="1"/>
  <c r="E71" i="1"/>
  <c r="F71" i="1" s="1"/>
  <c r="E72" i="1"/>
  <c r="F72" i="1"/>
  <c r="E73" i="1"/>
  <c r="F73" i="1" s="1"/>
  <c r="E74" i="1"/>
  <c r="F74" i="1"/>
  <c r="E93" i="1"/>
  <c r="F93" i="1" s="1"/>
  <c r="E94" i="1"/>
  <c r="F94" i="1"/>
  <c r="E95" i="1"/>
  <c r="F95" i="1" s="1"/>
  <c r="E178" i="1"/>
  <c r="F178" i="1"/>
  <c r="E179" i="1"/>
  <c r="F179" i="1" s="1"/>
  <c r="G179" i="1" s="1"/>
  <c r="E191" i="1"/>
  <c r="F191" i="1"/>
  <c r="E194" i="1"/>
  <c r="F194" i="1" s="1"/>
  <c r="E195" i="1"/>
  <c r="F195" i="1"/>
  <c r="E197" i="1"/>
  <c r="F197" i="1" s="1"/>
  <c r="E200" i="1"/>
  <c r="F200" i="1"/>
  <c r="G200" i="1" s="1"/>
  <c r="E202" i="1"/>
  <c r="F202" i="1" s="1"/>
  <c r="G202" i="1" s="1"/>
  <c r="I202" i="1" s="1"/>
  <c r="E204" i="1"/>
  <c r="F204" i="1" s="1"/>
  <c r="G204" i="1" s="1"/>
  <c r="E206" i="1"/>
  <c r="F206" i="1"/>
  <c r="E208" i="1"/>
  <c r="F208" i="1" s="1"/>
  <c r="G208" i="1" s="1"/>
  <c r="E212" i="1"/>
  <c r="F212" i="1"/>
  <c r="E214" i="1"/>
  <c r="F214" i="1" s="1"/>
  <c r="G214" i="1" s="1"/>
  <c r="I214" i="1" s="1"/>
  <c r="E215" i="1"/>
  <c r="F215" i="1"/>
  <c r="E216" i="1"/>
  <c r="F216" i="1" s="1"/>
  <c r="G216" i="1" s="1"/>
  <c r="E220" i="1"/>
  <c r="F220" i="1"/>
  <c r="D14" i="1"/>
  <c r="D13" i="1"/>
  <c r="E223" i="1"/>
  <c r="F223" i="1" s="1"/>
  <c r="G223" i="1" s="1"/>
  <c r="E225" i="1"/>
  <c r="F225" i="1"/>
  <c r="G225" i="1" s="1"/>
  <c r="S225" i="1" s="1"/>
  <c r="E201" i="1"/>
  <c r="F201" i="1" s="1"/>
  <c r="G201" i="1" s="1"/>
  <c r="E109" i="1"/>
  <c r="F109" i="1"/>
  <c r="E110" i="1"/>
  <c r="F110" i="1"/>
  <c r="E111" i="1"/>
  <c r="F111" i="1"/>
  <c r="G111" i="1" s="1"/>
  <c r="R111" i="1" s="1"/>
  <c r="E80" i="1"/>
  <c r="F80" i="1"/>
  <c r="E81" i="1"/>
  <c r="F81" i="1"/>
  <c r="E82" i="1"/>
  <c r="F82" i="1" s="1"/>
  <c r="G82" i="1" s="1"/>
  <c r="E83" i="1"/>
  <c r="F83" i="1"/>
  <c r="E84" i="1"/>
  <c r="F84" i="1"/>
  <c r="G84" i="1" s="1"/>
  <c r="E85" i="1"/>
  <c r="F85" i="1"/>
  <c r="E86" i="1"/>
  <c r="F86" i="1" s="1"/>
  <c r="G86" i="1" s="1"/>
  <c r="E87" i="1"/>
  <c r="F87" i="1"/>
  <c r="E88" i="1"/>
  <c r="F88" i="1"/>
  <c r="G88" i="1" s="1"/>
  <c r="R88" i="1" s="1"/>
  <c r="E75" i="1"/>
  <c r="F75" i="1"/>
  <c r="G75" i="1" s="1"/>
  <c r="E89" i="1"/>
  <c r="F89" i="1"/>
  <c r="E90" i="1"/>
  <c r="F90" i="1"/>
  <c r="G90" i="1" s="1"/>
  <c r="E91" i="1"/>
  <c r="F91" i="1"/>
  <c r="E92" i="1"/>
  <c r="F92" i="1"/>
  <c r="G92" i="1" s="1"/>
  <c r="E76" i="1"/>
  <c r="F76" i="1"/>
  <c r="E77" i="1"/>
  <c r="F77" i="1"/>
  <c r="G77" i="1" s="1"/>
  <c r="E96" i="1"/>
  <c r="F96" i="1"/>
  <c r="E97" i="1"/>
  <c r="F97" i="1"/>
  <c r="G97" i="1" s="1"/>
  <c r="R97" i="1" s="1"/>
  <c r="E98" i="1"/>
  <c r="F98" i="1"/>
  <c r="G98" i="1" s="1"/>
  <c r="E99" i="1"/>
  <c r="F99" i="1"/>
  <c r="E100" i="1"/>
  <c r="F100" i="1" s="1"/>
  <c r="G100" i="1" s="1"/>
  <c r="E78" i="1"/>
  <c r="F78" i="1"/>
  <c r="E79" i="1"/>
  <c r="F79" i="1"/>
  <c r="G79" i="1" s="1"/>
  <c r="R79" i="1" s="1"/>
  <c r="E102" i="1"/>
  <c r="F102" i="1"/>
  <c r="E103" i="1"/>
  <c r="F103" i="1" s="1"/>
  <c r="E108" i="1"/>
  <c r="F108" i="1"/>
  <c r="E112" i="1"/>
  <c r="F112" i="1" s="1"/>
  <c r="E113" i="1"/>
  <c r="F113" i="1"/>
  <c r="G113" i="1" s="1"/>
  <c r="E114" i="1"/>
  <c r="F114" i="1"/>
  <c r="E115" i="1"/>
  <c r="F115" i="1" s="1"/>
  <c r="E143" i="1"/>
  <c r="F143" i="1"/>
  <c r="E144" i="1"/>
  <c r="F144" i="1" s="1"/>
  <c r="E145" i="1"/>
  <c r="F145" i="1"/>
  <c r="G145" i="1" s="1"/>
  <c r="E146" i="1"/>
  <c r="F146" i="1" s="1"/>
  <c r="E169" i="1"/>
  <c r="F169" i="1"/>
  <c r="E170" i="1"/>
  <c r="F170" i="1" s="1"/>
  <c r="G170" i="1" s="1"/>
  <c r="R170" i="1" s="1"/>
  <c r="E171" i="1"/>
  <c r="F171" i="1" s="1"/>
  <c r="G171" i="1" s="1"/>
  <c r="R171" i="1" s="1"/>
  <c r="E104" i="1"/>
  <c r="F104" i="1"/>
  <c r="E105" i="1"/>
  <c r="F105" i="1" s="1"/>
  <c r="G105" i="1" s="1"/>
  <c r="E106" i="1"/>
  <c r="F106" i="1"/>
  <c r="E107" i="1"/>
  <c r="F107" i="1" s="1"/>
  <c r="G107" i="1" s="1"/>
  <c r="R107" i="1"/>
  <c r="E101" i="1"/>
  <c r="F101" i="1" s="1"/>
  <c r="E203" i="1"/>
  <c r="F203" i="1"/>
  <c r="G203" i="1" s="1"/>
  <c r="E226" i="1"/>
  <c r="F226" i="1" s="1"/>
  <c r="G226" i="1" s="1"/>
  <c r="R226" i="1"/>
  <c r="E228" i="1"/>
  <c r="F228" i="1" s="1"/>
  <c r="E229" i="1"/>
  <c r="F229" i="1"/>
  <c r="G229" i="1" s="1"/>
  <c r="E231" i="1"/>
  <c r="F231" i="1" s="1"/>
  <c r="G231" i="1" s="1"/>
  <c r="E230" i="1"/>
  <c r="F230" i="1" s="1"/>
  <c r="G230" i="1" s="1"/>
  <c r="E205" i="1"/>
  <c r="F205" i="1" s="1"/>
  <c r="E207" i="1"/>
  <c r="F207" i="1"/>
  <c r="E209" i="1"/>
  <c r="F209" i="1" s="1"/>
  <c r="E210" i="1"/>
  <c r="F210" i="1"/>
  <c r="G210" i="1" s="1"/>
  <c r="E211" i="1"/>
  <c r="F211" i="1" s="1"/>
  <c r="G211" i="1" s="1"/>
  <c r="E213" i="1"/>
  <c r="F213" i="1"/>
  <c r="G213" i="1"/>
  <c r="E217" i="1"/>
  <c r="F217" i="1"/>
  <c r="G217" i="1"/>
  <c r="R217" i="1"/>
  <c r="E218" i="1"/>
  <c r="F218" i="1"/>
  <c r="E219" i="1"/>
  <c r="F219" i="1"/>
  <c r="E221" i="1"/>
  <c r="F221" i="1"/>
  <c r="E222" i="1"/>
  <c r="F222" i="1"/>
  <c r="E224" i="1"/>
  <c r="E227" i="1"/>
  <c r="F227" i="1"/>
  <c r="R22" i="1"/>
  <c r="G23" i="1"/>
  <c r="G24" i="1"/>
  <c r="R24" i="1"/>
  <c r="G25" i="1"/>
  <c r="R25" i="1" s="1"/>
  <c r="R26" i="1"/>
  <c r="R28" i="1"/>
  <c r="G29" i="1"/>
  <c r="R29" i="1" s="1"/>
  <c r="G31" i="1"/>
  <c r="R31" i="1"/>
  <c r="G33" i="1"/>
  <c r="R33" i="1"/>
  <c r="R34" i="1"/>
  <c r="R36" i="1"/>
  <c r="G37" i="1"/>
  <c r="R37" i="1" s="1"/>
  <c r="R38" i="1"/>
  <c r="G39" i="1"/>
  <c r="G40" i="1"/>
  <c r="R40" i="1" s="1"/>
  <c r="G41" i="1"/>
  <c r="R41" i="1"/>
  <c r="R42" i="1"/>
  <c r="R43" i="1"/>
  <c r="G44" i="1"/>
  <c r="I44" i="1" s="1"/>
  <c r="R44" i="1"/>
  <c r="R46" i="1"/>
  <c r="G47" i="1"/>
  <c r="R47" i="1" s="1"/>
  <c r="G48" i="1"/>
  <c r="R48" i="1"/>
  <c r="G49" i="1"/>
  <c r="R50" i="1"/>
  <c r="G51" i="1"/>
  <c r="G52" i="1"/>
  <c r="R52" i="1" s="1"/>
  <c r="G54" i="1"/>
  <c r="R54" i="1" s="1"/>
  <c r="G55" i="1"/>
  <c r="R55" i="1"/>
  <c r="G56" i="1"/>
  <c r="R56" i="1" s="1"/>
  <c r="G57" i="1"/>
  <c r="R57" i="1"/>
  <c r="G58" i="1"/>
  <c r="R58" i="1" s="1"/>
  <c r="G59" i="1"/>
  <c r="R59" i="1"/>
  <c r="G60" i="1"/>
  <c r="R60" i="1" s="1"/>
  <c r="G61" i="1"/>
  <c r="R61" i="1" s="1"/>
  <c r="G64" i="1"/>
  <c r="I64" i="1" s="1"/>
  <c r="R64" i="1"/>
  <c r="G65" i="1"/>
  <c r="R65" i="1" s="1"/>
  <c r="G66" i="1"/>
  <c r="I66" i="1" s="1"/>
  <c r="R66" i="1"/>
  <c r="G67" i="1"/>
  <c r="R67" i="1" s="1"/>
  <c r="G69" i="1"/>
  <c r="R69" i="1" s="1"/>
  <c r="G70" i="1"/>
  <c r="I70" i="1" s="1"/>
  <c r="G71" i="1"/>
  <c r="R71" i="1" s="1"/>
  <c r="G72" i="1"/>
  <c r="I72" i="1" s="1"/>
  <c r="R72" i="1"/>
  <c r="G73" i="1"/>
  <c r="R73" i="1" s="1"/>
  <c r="G74" i="1"/>
  <c r="I74" i="1" s="1"/>
  <c r="R74" i="1"/>
  <c r="G93" i="1"/>
  <c r="R93" i="1" s="1"/>
  <c r="G94" i="1"/>
  <c r="I94" i="1" s="1"/>
  <c r="R94" i="1"/>
  <c r="G95" i="1"/>
  <c r="R95" i="1" s="1"/>
  <c r="G178" i="1"/>
  <c r="I178" i="1" s="1"/>
  <c r="G191" i="1"/>
  <c r="I191" i="1" s="1"/>
  <c r="R191" i="1"/>
  <c r="G194" i="1"/>
  <c r="R194" i="1" s="1"/>
  <c r="G195" i="1"/>
  <c r="I195" i="1" s="1"/>
  <c r="R195" i="1"/>
  <c r="G197" i="1"/>
  <c r="R197" i="1" s="1"/>
  <c r="R202" i="1"/>
  <c r="R204" i="1"/>
  <c r="G206" i="1"/>
  <c r="R206" i="1"/>
  <c r="R208" i="1"/>
  <c r="G212" i="1"/>
  <c r="R212" i="1" s="1"/>
  <c r="G215" i="1"/>
  <c r="I215" i="1" s="1"/>
  <c r="R215" i="1"/>
  <c r="R216" i="1"/>
  <c r="G220" i="1"/>
  <c r="R220" i="1"/>
  <c r="C14" i="1"/>
  <c r="G109" i="1"/>
  <c r="R109" i="1"/>
  <c r="G110" i="1"/>
  <c r="R110" i="1" s="1"/>
  <c r="R116" i="1"/>
  <c r="R141" i="1"/>
  <c r="G80" i="1"/>
  <c r="R80" i="1" s="1"/>
  <c r="G81" i="1"/>
  <c r="R81" i="1"/>
  <c r="R180" i="1"/>
  <c r="R193" i="1"/>
  <c r="R198" i="1"/>
  <c r="G83" i="1"/>
  <c r="R83" i="1"/>
  <c r="R84" i="1"/>
  <c r="G85" i="1"/>
  <c r="R85" i="1"/>
  <c r="G87" i="1"/>
  <c r="R87" i="1" s="1"/>
  <c r="R75" i="1"/>
  <c r="G89" i="1"/>
  <c r="R89" i="1"/>
  <c r="R90" i="1"/>
  <c r="G91" i="1"/>
  <c r="R91" i="1"/>
  <c r="R92" i="1"/>
  <c r="G76" i="1"/>
  <c r="R76" i="1"/>
  <c r="R77" i="1"/>
  <c r="G96" i="1"/>
  <c r="R96" i="1" s="1"/>
  <c r="R98" i="1"/>
  <c r="G99" i="1"/>
  <c r="R99" i="1"/>
  <c r="G78" i="1"/>
  <c r="R78" i="1"/>
  <c r="G102" i="1"/>
  <c r="R102" i="1" s="1"/>
  <c r="G103" i="1"/>
  <c r="R103" i="1" s="1"/>
  <c r="G108" i="1"/>
  <c r="R108" i="1"/>
  <c r="G112" i="1"/>
  <c r="R112" i="1" s="1"/>
  <c r="G114" i="1"/>
  <c r="R114" i="1"/>
  <c r="G115" i="1"/>
  <c r="R115" i="1" s="1"/>
  <c r="R129" i="1"/>
  <c r="R134" i="1"/>
  <c r="R135" i="1"/>
  <c r="R140" i="1"/>
  <c r="G143" i="1"/>
  <c r="R143" i="1"/>
  <c r="R145" i="1"/>
  <c r="R151" i="1"/>
  <c r="R155" i="1"/>
  <c r="G169" i="1"/>
  <c r="R169" i="1"/>
  <c r="G104" i="1"/>
  <c r="R104" i="1"/>
  <c r="R105" i="1"/>
  <c r="G106" i="1"/>
  <c r="R106" i="1"/>
  <c r="R118" i="1"/>
  <c r="R119" i="1"/>
  <c r="R120" i="1"/>
  <c r="R123" i="1"/>
  <c r="R124" i="1"/>
  <c r="R125" i="1"/>
  <c r="R126" i="1"/>
  <c r="R128" i="1"/>
  <c r="R130" i="1"/>
  <c r="R131" i="1"/>
  <c r="R132" i="1"/>
  <c r="R133" i="1"/>
  <c r="R136" i="1"/>
  <c r="R137" i="1"/>
  <c r="R160" i="1"/>
  <c r="R161" i="1"/>
  <c r="R162" i="1"/>
  <c r="R182" i="1"/>
  <c r="R184" i="1"/>
  <c r="R186" i="1"/>
  <c r="G101" i="1"/>
  <c r="R101" i="1" s="1"/>
  <c r="R203" i="1"/>
  <c r="G228" i="1"/>
  <c r="R228" i="1"/>
  <c r="G205" i="1"/>
  <c r="R205" i="1" s="1"/>
  <c r="G207" i="1"/>
  <c r="R207" i="1" s="1"/>
  <c r="G209" i="1"/>
  <c r="R209" i="1"/>
  <c r="G218" i="1"/>
  <c r="R218" i="1" s="1"/>
  <c r="G219" i="1"/>
  <c r="R219" i="1"/>
  <c r="G221" i="1"/>
  <c r="R221" i="1" s="1"/>
  <c r="G222" i="1"/>
  <c r="R222" i="1" s="1"/>
  <c r="G227" i="1"/>
  <c r="R227" i="1" s="1"/>
  <c r="Q232" i="1"/>
  <c r="Q220" i="1"/>
  <c r="I220" i="1"/>
  <c r="Q216" i="1"/>
  <c r="I216" i="1"/>
  <c r="Q215" i="1"/>
  <c r="Q214" i="1"/>
  <c r="Q212" i="1"/>
  <c r="Q208" i="1"/>
  <c r="I208" i="1"/>
  <c r="Q206" i="1"/>
  <c r="I206" i="1"/>
  <c r="Q204" i="1"/>
  <c r="I204" i="1"/>
  <c r="Q202" i="1"/>
  <c r="Q200" i="1"/>
  <c r="Q197" i="1"/>
  <c r="I197" i="1"/>
  <c r="Q195" i="1"/>
  <c r="Q194" i="1"/>
  <c r="I194" i="1"/>
  <c r="Q191" i="1"/>
  <c r="Q179" i="1"/>
  <c r="Q178" i="1"/>
  <c r="Q95" i="1"/>
  <c r="I95" i="1"/>
  <c r="Q94" i="1"/>
  <c r="Q93" i="1"/>
  <c r="Q74" i="1"/>
  <c r="Q73" i="1"/>
  <c r="I73" i="1"/>
  <c r="Q72" i="1"/>
  <c r="Q71" i="1"/>
  <c r="I71" i="1"/>
  <c r="Q70" i="1"/>
  <c r="Q69" i="1"/>
  <c r="I69" i="1"/>
  <c r="Q68" i="1"/>
  <c r="Q67" i="1"/>
  <c r="I67" i="1"/>
  <c r="Q66" i="1"/>
  <c r="Q65" i="1"/>
  <c r="I65" i="1"/>
  <c r="Q64" i="1"/>
  <c r="Q63" i="1"/>
  <c r="Q62" i="1"/>
  <c r="Q61" i="1"/>
  <c r="I61" i="1"/>
  <c r="Q60" i="1"/>
  <c r="I60" i="1"/>
  <c r="Q59" i="1"/>
  <c r="I59" i="1"/>
  <c r="Q58" i="1"/>
  <c r="Q57" i="1"/>
  <c r="I57" i="1"/>
  <c r="Q56" i="1"/>
  <c r="I56" i="1"/>
  <c r="Q55" i="1"/>
  <c r="I55" i="1"/>
  <c r="Q54" i="1"/>
  <c r="I54" i="1"/>
  <c r="Q53" i="1"/>
  <c r="Q52" i="1"/>
  <c r="Q51" i="1"/>
  <c r="Q50" i="1"/>
  <c r="I50" i="1"/>
  <c r="Q49" i="1"/>
  <c r="Q48" i="1"/>
  <c r="I48" i="1"/>
  <c r="Q47" i="1"/>
  <c r="I47" i="1"/>
  <c r="Q46" i="1"/>
  <c r="I46" i="1"/>
  <c r="Q45" i="1"/>
  <c r="Q44" i="1"/>
  <c r="Q43" i="1"/>
  <c r="I43" i="1"/>
  <c r="Q42" i="1"/>
  <c r="I42" i="1"/>
  <c r="Q41" i="1"/>
  <c r="I41" i="1"/>
  <c r="Q40" i="1"/>
  <c r="I40" i="1"/>
  <c r="Q39" i="1"/>
  <c r="Q38" i="1"/>
  <c r="I38" i="1"/>
  <c r="Q37" i="1"/>
  <c r="Q36" i="1"/>
  <c r="I36" i="1"/>
  <c r="Q35" i="1"/>
  <c r="Q34" i="1"/>
  <c r="I34" i="1"/>
  <c r="Q33" i="1"/>
  <c r="I33" i="1"/>
  <c r="Q32" i="1"/>
  <c r="Q31" i="1"/>
  <c r="I31" i="1"/>
  <c r="Q30" i="1"/>
  <c r="Q29" i="1"/>
  <c r="I29" i="1"/>
  <c r="Q28" i="1"/>
  <c r="I28" i="1"/>
  <c r="Q27" i="1"/>
  <c r="Q26" i="1"/>
  <c r="I26" i="1"/>
  <c r="Q25" i="1"/>
  <c r="I25" i="1"/>
  <c r="Q24" i="1"/>
  <c r="I24" i="1"/>
  <c r="Q23" i="1"/>
  <c r="Q22" i="1"/>
  <c r="I22" i="1"/>
  <c r="Q21" i="1"/>
  <c r="G215" i="2"/>
  <c r="C215" i="2"/>
  <c r="G138" i="2"/>
  <c r="C138" i="2"/>
  <c r="G137" i="2"/>
  <c r="C137" i="2"/>
  <c r="G136" i="2"/>
  <c r="C136" i="2"/>
  <c r="G135" i="2"/>
  <c r="C135" i="2"/>
  <c r="G134" i="2"/>
  <c r="C134" i="2"/>
  <c r="G214" i="2"/>
  <c r="C214" i="2"/>
  <c r="G133" i="2"/>
  <c r="C133" i="2"/>
  <c r="E133" i="2"/>
  <c r="G132" i="2"/>
  <c r="C132" i="2"/>
  <c r="E132" i="2"/>
  <c r="G131" i="2"/>
  <c r="C131" i="2"/>
  <c r="E131" i="2"/>
  <c r="G130" i="2"/>
  <c r="C130" i="2"/>
  <c r="E130" i="2"/>
  <c r="G129" i="2"/>
  <c r="C129" i="2"/>
  <c r="E129" i="2"/>
  <c r="G128" i="2"/>
  <c r="C128" i="2"/>
  <c r="E128" i="2"/>
  <c r="G127" i="2"/>
  <c r="C127" i="2"/>
  <c r="G126" i="2"/>
  <c r="C126" i="2"/>
  <c r="E126" i="2"/>
  <c r="G213" i="2"/>
  <c r="C213" i="2"/>
  <c r="E213" i="2"/>
  <c r="G212" i="2"/>
  <c r="C212" i="2"/>
  <c r="E212" i="2"/>
  <c r="G211" i="2"/>
  <c r="C211" i="2"/>
  <c r="E211" i="2"/>
  <c r="G210" i="2"/>
  <c r="C210" i="2"/>
  <c r="E210" i="2"/>
  <c r="G209" i="2"/>
  <c r="C209" i="2"/>
  <c r="E209" i="2"/>
  <c r="G125" i="2"/>
  <c r="C125" i="2"/>
  <c r="E125" i="2"/>
  <c r="G124" i="2"/>
  <c r="C124" i="2"/>
  <c r="E124" i="2"/>
  <c r="G208" i="2"/>
  <c r="C208" i="2"/>
  <c r="E208" i="2"/>
  <c r="G207" i="2"/>
  <c r="C207" i="2"/>
  <c r="E207" i="2"/>
  <c r="G206" i="2"/>
  <c r="C206" i="2"/>
  <c r="E206" i="2"/>
  <c r="G123" i="2"/>
  <c r="C123" i="2"/>
  <c r="E123" i="2"/>
  <c r="G205" i="2"/>
  <c r="C205" i="2"/>
  <c r="E205" i="2"/>
  <c r="G122" i="2"/>
  <c r="C122" i="2"/>
  <c r="E122" i="2"/>
  <c r="G204" i="2"/>
  <c r="C204" i="2"/>
  <c r="E204" i="2"/>
  <c r="G121" i="2"/>
  <c r="C121" i="2"/>
  <c r="G120" i="2"/>
  <c r="C120" i="2"/>
  <c r="E120" i="2"/>
  <c r="G203" i="2"/>
  <c r="C203" i="2"/>
  <c r="E203" i="2"/>
  <c r="G119" i="2"/>
  <c r="C119" i="2"/>
  <c r="G202" i="2"/>
  <c r="C202" i="2"/>
  <c r="E202" i="2"/>
  <c r="G201" i="2"/>
  <c r="C201" i="2"/>
  <c r="E201" i="2"/>
  <c r="G118" i="2"/>
  <c r="C118" i="2"/>
  <c r="E118" i="2"/>
  <c r="G200" i="2"/>
  <c r="C200" i="2"/>
  <c r="E200" i="2"/>
  <c r="G117" i="2"/>
  <c r="C117" i="2"/>
  <c r="E117" i="2"/>
  <c r="G116" i="2"/>
  <c r="C116" i="2"/>
  <c r="G115" i="2"/>
  <c r="C115" i="2"/>
  <c r="E115" i="2"/>
  <c r="G114" i="2"/>
  <c r="C114" i="2"/>
  <c r="G113" i="2"/>
  <c r="C113" i="2"/>
  <c r="E113" i="2"/>
  <c r="G112" i="2"/>
  <c r="C112" i="2"/>
  <c r="G111" i="2"/>
  <c r="C111" i="2"/>
  <c r="E111" i="2"/>
  <c r="G110" i="2"/>
  <c r="C110" i="2"/>
  <c r="G109" i="2"/>
  <c r="C109" i="2"/>
  <c r="E109" i="2"/>
  <c r="G108" i="2"/>
  <c r="C108" i="2"/>
  <c r="G107" i="2"/>
  <c r="C107" i="2"/>
  <c r="E107" i="2"/>
  <c r="G199" i="2"/>
  <c r="C199" i="2"/>
  <c r="E199" i="2"/>
  <c r="G198" i="2"/>
  <c r="C198" i="2"/>
  <c r="E198" i="2"/>
  <c r="G106" i="2"/>
  <c r="C106" i="2"/>
  <c r="G105" i="2"/>
  <c r="C105" i="2"/>
  <c r="E105" i="2"/>
  <c r="G104" i="2"/>
  <c r="C104" i="2"/>
  <c r="E104" i="2"/>
  <c r="G103" i="2"/>
  <c r="C103" i="2"/>
  <c r="G102" i="2"/>
  <c r="C102" i="2"/>
  <c r="E102" i="2"/>
  <c r="G101" i="2"/>
  <c r="C101" i="2"/>
  <c r="E101" i="2"/>
  <c r="G100" i="2"/>
  <c r="C100" i="2"/>
  <c r="E100" i="2"/>
  <c r="G99" i="2"/>
  <c r="C99" i="2"/>
  <c r="E99" i="2"/>
  <c r="G98" i="2"/>
  <c r="C98" i="2"/>
  <c r="E98" i="2"/>
  <c r="G97" i="2"/>
  <c r="C97" i="2"/>
  <c r="E97" i="2"/>
  <c r="G96" i="2"/>
  <c r="C96" i="2"/>
  <c r="E96" i="2"/>
  <c r="G95" i="2"/>
  <c r="C95" i="2"/>
  <c r="E95" i="2"/>
  <c r="G94" i="2"/>
  <c r="C94" i="2"/>
  <c r="E94" i="2"/>
  <c r="G93" i="2"/>
  <c r="C93" i="2"/>
  <c r="E93" i="2"/>
  <c r="G92" i="2"/>
  <c r="C92" i="2"/>
  <c r="E92" i="2"/>
  <c r="G91" i="2"/>
  <c r="C91" i="2"/>
  <c r="E91" i="2"/>
  <c r="G90" i="2"/>
  <c r="C90" i="2"/>
  <c r="E90" i="2"/>
  <c r="G89" i="2"/>
  <c r="C89" i="2"/>
  <c r="E89" i="2"/>
  <c r="G88" i="2"/>
  <c r="C88" i="2"/>
  <c r="E88" i="2"/>
  <c r="G87" i="2"/>
  <c r="C87" i="2"/>
  <c r="E87" i="2"/>
  <c r="G86" i="2"/>
  <c r="C86" i="2"/>
  <c r="E86" i="2"/>
  <c r="G85" i="2"/>
  <c r="C85" i="2"/>
  <c r="E85" i="2"/>
  <c r="G84" i="2"/>
  <c r="C84" i="2"/>
  <c r="E84" i="2"/>
  <c r="G83" i="2"/>
  <c r="C83" i="2"/>
  <c r="E83" i="2"/>
  <c r="G82" i="2"/>
  <c r="C82" i="2"/>
  <c r="E82" i="2"/>
  <c r="G81" i="2"/>
  <c r="C81" i="2"/>
  <c r="E81" i="2"/>
  <c r="G80" i="2"/>
  <c r="C80" i="2"/>
  <c r="E80" i="2"/>
  <c r="G79" i="2"/>
  <c r="C79" i="2"/>
  <c r="E79" i="2"/>
  <c r="G78" i="2"/>
  <c r="C78" i="2"/>
  <c r="E78" i="2"/>
  <c r="G77" i="2"/>
  <c r="C77" i="2"/>
  <c r="E77" i="2"/>
  <c r="G76" i="2"/>
  <c r="C76" i="2"/>
  <c r="E76" i="2"/>
  <c r="G75" i="2"/>
  <c r="C75" i="2"/>
  <c r="E75" i="2"/>
  <c r="G74" i="2"/>
  <c r="C74" i="2"/>
  <c r="E74" i="2"/>
  <c r="G73" i="2"/>
  <c r="C73" i="2"/>
  <c r="E73" i="2"/>
  <c r="G72" i="2"/>
  <c r="C72" i="2"/>
  <c r="E72" i="2"/>
  <c r="G71" i="2"/>
  <c r="C71" i="2"/>
  <c r="E71" i="2"/>
  <c r="G70" i="2"/>
  <c r="C70" i="2"/>
  <c r="E70" i="2"/>
  <c r="G69" i="2"/>
  <c r="C69" i="2"/>
  <c r="E69" i="2"/>
  <c r="G68" i="2"/>
  <c r="C68" i="2"/>
  <c r="E68" i="2"/>
  <c r="G67" i="2"/>
  <c r="C67" i="2"/>
  <c r="E67" i="2"/>
  <c r="G66" i="2"/>
  <c r="C66" i="2"/>
  <c r="E66" i="2"/>
  <c r="G65" i="2"/>
  <c r="C65" i="2"/>
  <c r="E65" i="2"/>
  <c r="G64" i="2"/>
  <c r="C64" i="2"/>
  <c r="E64" i="2"/>
  <c r="G63" i="2"/>
  <c r="C63" i="2"/>
  <c r="E63" i="2"/>
  <c r="G62" i="2"/>
  <c r="C62" i="2"/>
  <c r="E62" i="2"/>
  <c r="G61" i="2"/>
  <c r="C61" i="2"/>
  <c r="E61" i="2"/>
  <c r="G60" i="2"/>
  <c r="C60" i="2"/>
  <c r="E60" i="2"/>
  <c r="G59" i="2"/>
  <c r="C59" i="2"/>
  <c r="E59" i="2"/>
  <c r="G58" i="2"/>
  <c r="C58" i="2"/>
  <c r="E58" i="2"/>
  <c r="G57" i="2"/>
  <c r="C57" i="2"/>
  <c r="E57" i="2"/>
  <c r="G56" i="2"/>
  <c r="C56" i="2"/>
  <c r="E56" i="2"/>
  <c r="G55" i="2"/>
  <c r="C55" i="2"/>
  <c r="E55" i="2"/>
  <c r="G54" i="2"/>
  <c r="C54" i="2"/>
  <c r="E54" i="2"/>
  <c r="G53" i="2"/>
  <c r="C53" i="2"/>
  <c r="E53" i="2"/>
  <c r="G52" i="2"/>
  <c r="C52" i="2"/>
  <c r="E52" i="2"/>
  <c r="G51" i="2"/>
  <c r="C51" i="2"/>
  <c r="E51" i="2"/>
  <c r="G50" i="2"/>
  <c r="C50" i="2"/>
  <c r="E50" i="2"/>
  <c r="G49" i="2"/>
  <c r="C49" i="2"/>
  <c r="E49" i="2"/>
  <c r="G48" i="2"/>
  <c r="C48" i="2"/>
  <c r="E48" i="2"/>
  <c r="G47" i="2"/>
  <c r="C47" i="2"/>
  <c r="E47" i="2"/>
  <c r="G46" i="2"/>
  <c r="C46" i="2"/>
  <c r="E46" i="2"/>
  <c r="G45" i="2"/>
  <c r="C45" i="2"/>
  <c r="E45" i="2"/>
  <c r="G44" i="2"/>
  <c r="C44" i="2"/>
  <c r="E44" i="2"/>
  <c r="G43" i="2"/>
  <c r="C43" i="2"/>
  <c r="E43" i="2"/>
  <c r="G42" i="2"/>
  <c r="C42" i="2"/>
  <c r="E42" i="2"/>
  <c r="G41" i="2"/>
  <c r="C41" i="2"/>
  <c r="E41" i="2"/>
  <c r="G40" i="2"/>
  <c r="C40" i="2"/>
  <c r="E40" i="2"/>
  <c r="G39" i="2"/>
  <c r="C39" i="2"/>
  <c r="E39" i="2"/>
  <c r="G38" i="2"/>
  <c r="C38" i="2"/>
  <c r="E38" i="2"/>
  <c r="G37" i="2"/>
  <c r="C37" i="2"/>
  <c r="E37" i="2"/>
  <c r="G36" i="2"/>
  <c r="C36" i="2"/>
  <c r="E36" i="2"/>
  <c r="G35" i="2"/>
  <c r="C35" i="2"/>
  <c r="E35" i="2"/>
  <c r="G34" i="2"/>
  <c r="C34" i="2"/>
  <c r="E34" i="2"/>
  <c r="G33" i="2"/>
  <c r="C33" i="2"/>
  <c r="E33" i="2"/>
  <c r="G32" i="2"/>
  <c r="C32" i="2"/>
  <c r="E32" i="2"/>
  <c r="G31" i="2"/>
  <c r="C31" i="2"/>
  <c r="E31" i="2"/>
  <c r="G30" i="2"/>
  <c r="C30" i="2"/>
  <c r="E30" i="2"/>
  <c r="G29" i="2"/>
  <c r="C29" i="2"/>
  <c r="E29" i="2"/>
  <c r="G197" i="2"/>
  <c r="C197" i="2"/>
  <c r="E197" i="2"/>
  <c r="G196" i="2"/>
  <c r="C196" i="2"/>
  <c r="E196" i="2"/>
  <c r="G195" i="2"/>
  <c r="C195" i="2"/>
  <c r="E195" i="2"/>
  <c r="G28" i="2"/>
  <c r="C28" i="2"/>
  <c r="E28" i="2"/>
  <c r="G27" i="2"/>
  <c r="C27" i="2"/>
  <c r="E27" i="2"/>
  <c r="G26" i="2"/>
  <c r="C26" i="2"/>
  <c r="E26" i="2"/>
  <c r="G25" i="2"/>
  <c r="C25" i="2"/>
  <c r="E25" i="2"/>
  <c r="G24" i="2"/>
  <c r="C24" i="2"/>
  <c r="E24" i="2"/>
  <c r="G23" i="2"/>
  <c r="C23" i="2"/>
  <c r="E23" i="2"/>
  <c r="G22" i="2"/>
  <c r="C22" i="2"/>
  <c r="E22" i="2"/>
  <c r="G21" i="2"/>
  <c r="C21" i="2"/>
  <c r="E21" i="2"/>
  <c r="G20" i="2"/>
  <c r="C20" i="2"/>
  <c r="E20" i="2"/>
  <c r="G19" i="2"/>
  <c r="C19" i="2"/>
  <c r="E19" i="2"/>
  <c r="G18" i="2"/>
  <c r="C18" i="2"/>
  <c r="E18" i="2"/>
  <c r="G17" i="2"/>
  <c r="C17" i="2"/>
  <c r="E17" i="2"/>
  <c r="G16" i="2"/>
  <c r="C16" i="2"/>
  <c r="E16" i="2"/>
  <c r="G15" i="2"/>
  <c r="C15" i="2"/>
  <c r="E15" i="2"/>
  <c r="G14" i="2"/>
  <c r="C14" i="2"/>
  <c r="E14" i="2"/>
  <c r="G13" i="2"/>
  <c r="C13" i="2"/>
  <c r="E13" i="2"/>
  <c r="G12" i="2"/>
  <c r="C12" i="2"/>
  <c r="E12" i="2"/>
  <c r="G11" i="2"/>
  <c r="C11" i="2"/>
  <c r="E11" i="2"/>
  <c r="G194" i="2"/>
  <c r="C194" i="2"/>
  <c r="E194" i="2"/>
  <c r="G193" i="2"/>
  <c r="C193" i="2"/>
  <c r="E193" i="2"/>
  <c r="G192" i="2"/>
  <c r="C192" i="2"/>
  <c r="E192" i="2"/>
  <c r="G191" i="2"/>
  <c r="C191" i="2"/>
  <c r="E191" i="2"/>
  <c r="G190" i="2"/>
  <c r="C190" i="2"/>
  <c r="E190" i="2"/>
  <c r="G189" i="2"/>
  <c r="C189" i="2"/>
  <c r="E189" i="2"/>
  <c r="G188" i="2"/>
  <c r="C188" i="2"/>
  <c r="E188" i="2"/>
  <c r="G187" i="2"/>
  <c r="C187" i="2"/>
  <c r="E187" i="2"/>
  <c r="G186" i="2"/>
  <c r="C186" i="2"/>
  <c r="E186" i="2"/>
  <c r="G185" i="2"/>
  <c r="C185" i="2"/>
  <c r="E185" i="2"/>
  <c r="G184" i="2"/>
  <c r="C184" i="2"/>
  <c r="E184" i="2"/>
  <c r="G183" i="2"/>
  <c r="C183" i="2"/>
  <c r="E183" i="2"/>
  <c r="G182" i="2"/>
  <c r="C182" i="2"/>
  <c r="E182" i="2"/>
  <c r="G181" i="2"/>
  <c r="C181" i="2"/>
  <c r="E181" i="2"/>
  <c r="G180" i="2"/>
  <c r="C180" i="2"/>
  <c r="E180" i="2"/>
  <c r="G179" i="2"/>
  <c r="C179" i="2"/>
  <c r="E179" i="2"/>
  <c r="G178" i="2"/>
  <c r="C178" i="2"/>
  <c r="E178" i="2"/>
  <c r="G177" i="2"/>
  <c r="C177" i="2"/>
  <c r="E177" i="2"/>
  <c r="G176" i="2"/>
  <c r="C176" i="2"/>
  <c r="E176" i="2"/>
  <c r="G175" i="2"/>
  <c r="C175" i="2"/>
  <c r="E175" i="2"/>
  <c r="G174" i="2"/>
  <c r="C174" i="2"/>
  <c r="E174" i="2"/>
  <c r="G173" i="2"/>
  <c r="C173" i="2"/>
  <c r="E173" i="2"/>
  <c r="G172" i="2"/>
  <c r="C172" i="2"/>
  <c r="E172" i="2"/>
  <c r="G171" i="2"/>
  <c r="C171" i="2"/>
  <c r="E171" i="2"/>
  <c r="G170" i="2"/>
  <c r="C170" i="2"/>
  <c r="E170" i="2"/>
  <c r="G169" i="2"/>
  <c r="C169" i="2"/>
  <c r="E169" i="2"/>
  <c r="G168" i="2"/>
  <c r="C168" i="2"/>
  <c r="E168" i="2"/>
  <c r="G167" i="2"/>
  <c r="C167" i="2"/>
  <c r="E167" i="2"/>
  <c r="G166" i="2"/>
  <c r="C166" i="2"/>
  <c r="E166" i="2"/>
  <c r="G165" i="2"/>
  <c r="C165" i="2"/>
  <c r="E165" i="2"/>
  <c r="G164" i="2"/>
  <c r="C164" i="2"/>
  <c r="E164" i="2"/>
  <c r="G163" i="2"/>
  <c r="C163" i="2"/>
  <c r="E163" i="2"/>
  <c r="G162" i="2"/>
  <c r="C162" i="2"/>
  <c r="E162" i="2"/>
  <c r="G161" i="2"/>
  <c r="C161" i="2"/>
  <c r="E161" i="2"/>
  <c r="G160" i="2"/>
  <c r="C160" i="2"/>
  <c r="E160" i="2"/>
  <c r="G159" i="2"/>
  <c r="C159" i="2"/>
  <c r="E159" i="2"/>
  <c r="G158" i="2"/>
  <c r="C158" i="2"/>
  <c r="E158" i="2"/>
  <c r="G157" i="2"/>
  <c r="C157" i="2"/>
  <c r="E157" i="2"/>
  <c r="G156" i="2"/>
  <c r="C156" i="2"/>
  <c r="E156" i="2"/>
  <c r="G155" i="2"/>
  <c r="C155" i="2"/>
  <c r="E155" i="2"/>
  <c r="G154" i="2"/>
  <c r="C154" i="2"/>
  <c r="E154" i="2"/>
  <c r="G153" i="2"/>
  <c r="C153" i="2"/>
  <c r="E153" i="2"/>
  <c r="G152" i="2"/>
  <c r="C152" i="2"/>
  <c r="E152" i="2"/>
  <c r="G151" i="2"/>
  <c r="C151" i="2"/>
  <c r="E151" i="2"/>
  <c r="G150" i="2"/>
  <c r="C150" i="2"/>
  <c r="E150" i="2"/>
  <c r="G149" i="2"/>
  <c r="C149" i="2"/>
  <c r="E149" i="2"/>
  <c r="G148" i="2"/>
  <c r="C148" i="2"/>
  <c r="E148" i="2"/>
  <c r="G147" i="2"/>
  <c r="C147" i="2"/>
  <c r="E147" i="2"/>
  <c r="G146" i="2"/>
  <c r="C146" i="2"/>
  <c r="E146" i="2"/>
  <c r="G145" i="2"/>
  <c r="C145" i="2"/>
  <c r="E145" i="2"/>
  <c r="G144" i="2"/>
  <c r="C144" i="2"/>
  <c r="E144" i="2"/>
  <c r="G143" i="2"/>
  <c r="C143" i="2"/>
  <c r="E143" i="2"/>
  <c r="G142" i="2"/>
  <c r="C142" i="2"/>
  <c r="E142" i="2"/>
  <c r="G141" i="2"/>
  <c r="C141" i="2"/>
  <c r="E141" i="2"/>
  <c r="G140" i="2"/>
  <c r="C140" i="2"/>
  <c r="E140" i="2"/>
  <c r="G139" i="2"/>
  <c r="C139" i="2"/>
  <c r="E139" i="2"/>
  <c r="A205" i="2"/>
  <c r="H205" i="2"/>
  <c r="B205" i="2"/>
  <c r="D205" i="2"/>
  <c r="A123" i="2"/>
  <c r="H123" i="2"/>
  <c r="B123" i="2"/>
  <c r="D123" i="2"/>
  <c r="A206" i="2"/>
  <c r="H206" i="2"/>
  <c r="B206" i="2"/>
  <c r="D206" i="2"/>
  <c r="A207" i="2"/>
  <c r="H207" i="2"/>
  <c r="B207" i="2"/>
  <c r="D207" i="2"/>
  <c r="A208" i="2"/>
  <c r="H208" i="2"/>
  <c r="B208" i="2"/>
  <c r="D208" i="2"/>
  <c r="A124" i="2"/>
  <c r="H124" i="2"/>
  <c r="B124" i="2"/>
  <c r="D124" i="2"/>
  <c r="A125" i="2"/>
  <c r="H125" i="2"/>
  <c r="B125" i="2"/>
  <c r="D125" i="2"/>
  <c r="A209" i="2"/>
  <c r="H209" i="2"/>
  <c r="B209" i="2"/>
  <c r="D209" i="2"/>
  <c r="A210" i="2"/>
  <c r="H210" i="2"/>
  <c r="B210" i="2"/>
  <c r="D210" i="2"/>
  <c r="A211" i="2"/>
  <c r="H211" i="2"/>
  <c r="B211" i="2"/>
  <c r="D211" i="2"/>
  <c r="A212" i="2"/>
  <c r="H212" i="2"/>
  <c r="B212" i="2"/>
  <c r="D212" i="2"/>
  <c r="A213" i="2"/>
  <c r="H213" i="2"/>
  <c r="B213" i="2"/>
  <c r="D213" i="2"/>
  <c r="A126" i="2"/>
  <c r="H126" i="2"/>
  <c r="B126" i="2"/>
  <c r="D126" i="2"/>
  <c r="A127" i="2"/>
  <c r="H127" i="2"/>
  <c r="B127" i="2"/>
  <c r="D127" i="2"/>
  <c r="A128" i="2"/>
  <c r="H128" i="2"/>
  <c r="B128" i="2"/>
  <c r="D128" i="2"/>
  <c r="A129" i="2"/>
  <c r="H129" i="2"/>
  <c r="B129" i="2"/>
  <c r="D129" i="2"/>
  <c r="A130" i="2"/>
  <c r="H130" i="2"/>
  <c r="B130" i="2"/>
  <c r="D130" i="2"/>
  <c r="A131" i="2"/>
  <c r="H131" i="2"/>
  <c r="B131" i="2"/>
  <c r="D131" i="2"/>
  <c r="A132" i="2"/>
  <c r="H132" i="2"/>
  <c r="B132" i="2"/>
  <c r="D132" i="2"/>
  <c r="A133" i="2"/>
  <c r="H133" i="2"/>
  <c r="B133" i="2"/>
  <c r="D133" i="2"/>
  <c r="A214" i="2"/>
  <c r="H214" i="2"/>
  <c r="B214" i="2"/>
  <c r="D214" i="2"/>
  <c r="A134" i="2"/>
  <c r="H134" i="2"/>
  <c r="B134" i="2"/>
  <c r="D134" i="2"/>
  <c r="A135" i="2"/>
  <c r="H135" i="2"/>
  <c r="B135" i="2"/>
  <c r="D135" i="2"/>
  <c r="A136" i="2"/>
  <c r="H136" i="2"/>
  <c r="B136" i="2"/>
  <c r="D136" i="2"/>
  <c r="A137" i="2"/>
  <c r="H137" i="2"/>
  <c r="B137" i="2"/>
  <c r="D137" i="2"/>
  <c r="A138" i="2"/>
  <c r="H138" i="2"/>
  <c r="B138" i="2"/>
  <c r="D138" i="2"/>
  <c r="A215" i="2"/>
  <c r="H215" i="2"/>
  <c r="B215" i="2"/>
  <c r="D215" i="2"/>
  <c r="H122" i="2"/>
  <c r="D122" i="2"/>
  <c r="B122" i="2"/>
  <c r="A122" i="2"/>
  <c r="H204" i="2"/>
  <c r="D204" i="2"/>
  <c r="B204" i="2"/>
  <c r="A204" i="2"/>
  <c r="H121" i="2"/>
  <c r="D121" i="2"/>
  <c r="B121" i="2"/>
  <c r="A121" i="2"/>
  <c r="H120" i="2"/>
  <c r="D120" i="2"/>
  <c r="B120" i="2"/>
  <c r="A120" i="2"/>
  <c r="H203" i="2"/>
  <c r="D203" i="2"/>
  <c r="B203" i="2"/>
  <c r="A203" i="2"/>
  <c r="H119" i="2"/>
  <c r="D119" i="2"/>
  <c r="B119" i="2"/>
  <c r="A119" i="2"/>
  <c r="H202" i="2"/>
  <c r="D202" i="2"/>
  <c r="B202" i="2"/>
  <c r="A202" i="2"/>
  <c r="H201" i="2"/>
  <c r="D201" i="2"/>
  <c r="B201" i="2"/>
  <c r="A201" i="2"/>
  <c r="H118" i="2"/>
  <c r="D118" i="2"/>
  <c r="B118" i="2"/>
  <c r="A118" i="2"/>
  <c r="H200" i="2"/>
  <c r="D200" i="2"/>
  <c r="B200" i="2"/>
  <c r="A200" i="2"/>
  <c r="H117" i="2"/>
  <c r="D117" i="2"/>
  <c r="B117" i="2"/>
  <c r="A117" i="2"/>
  <c r="H116" i="2"/>
  <c r="D116" i="2"/>
  <c r="B116" i="2"/>
  <c r="A116" i="2"/>
  <c r="H115" i="2"/>
  <c r="D115" i="2"/>
  <c r="B115" i="2"/>
  <c r="A115" i="2"/>
  <c r="H114" i="2"/>
  <c r="D114" i="2"/>
  <c r="B114" i="2"/>
  <c r="A114" i="2"/>
  <c r="H113" i="2"/>
  <c r="D113" i="2"/>
  <c r="B113" i="2"/>
  <c r="A113" i="2"/>
  <c r="H112" i="2"/>
  <c r="D112" i="2"/>
  <c r="B112" i="2"/>
  <c r="A112" i="2"/>
  <c r="H111" i="2"/>
  <c r="D111" i="2"/>
  <c r="B111" i="2"/>
  <c r="A111" i="2"/>
  <c r="H110" i="2"/>
  <c r="D110" i="2"/>
  <c r="B110" i="2"/>
  <c r="A110" i="2"/>
  <c r="H109" i="2"/>
  <c r="D109" i="2"/>
  <c r="B109" i="2"/>
  <c r="A109" i="2"/>
  <c r="H108" i="2"/>
  <c r="D108" i="2"/>
  <c r="B108" i="2"/>
  <c r="A108" i="2"/>
  <c r="H107" i="2"/>
  <c r="D107" i="2"/>
  <c r="B107" i="2"/>
  <c r="A107" i="2"/>
  <c r="H199" i="2"/>
  <c r="D199" i="2"/>
  <c r="B199" i="2"/>
  <c r="A199" i="2"/>
  <c r="H198" i="2"/>
  <c r="D198" i="2"/>
  <c r="B198" i="2"/>
  <c r="A198" i="2"/>
  <c r="H106" i="2"/>
  <c r="D106" i="2"/>
  <c r="B106" i="2"/>
  <c r="A106" i="2"/>
  <c r="H105" i="2"/>
  <c r="D105" i="2"/>
  <c r="B105" i="2"/>
  <c r="A105" i="2"/>
  <c r="H104" i="2"/>
  <c r="D104" i="2"/>
  <c r="B104" i="2"/>
  <c r="A104" i="2"/>
  <c r="H103" i="2"/>
  <c r="D103" i="2"/>
  <c r="B103" i="2"/>
  <c r="A103" i="2"/>
  <c r="H102" i="2"/>
  <c r="D102" i="2"/>
  <c r="B102" i="2"/>
  <c r="A102" i="2"/>
  <c r="H101" i="2"/>
  <c r="D101" i="2"/>
  <c r="B101" i="2"/>
  <c r="A101" i="2"/>
  <c r="H100" i="2"/>
  <c r="D100" i="2"/>
  <c r="B100" i="2"/>
  <c r="A100" i="2"/>
  <c r="H99" i="2"/>
  <c r="D99" i="2"/>
  <c r="B99" i="2"/>
  <c r="A99" i="2"/>
  <c r="H98" i="2"/>
  <c r="D98" i="2"/>
  <c r="B98" i="2"/>
  <c r="A98" i="2"/>
  <c r="H97" i="2"/>
  <c r="D97" i="2"/>
  <c r="B97" i="2"/>
  <c r="A97" i="2"/>
  <c r="H96" i="2"/>
  <c r="D96" i="2"/>
  <c r="B96" i="2"/>
  <c r="A96" i="2"/>
  <c r="H95" i="2"/>
  <c r="D95" i="2"/>
  <c r="B95" i="2"/>
  <c r="A95" i="2"/>
  <c r="H94" i="2"/>
  <c r="D94" i="2"/>
  <c r="B94" i="2"/>
  <c r="A94" i="2"/>
  <c r="H93" i="2"/>
  <c r="D93" i="2"/>
  <c r="B93" i="2"/>
  <c r="A93" i="2"/>
  <c r="H92" i="2"/>
  <c r="D92" i="2"/>
  <c r="B92" i="2"/>
  <c r="A92" i="2"/>
  <c r="H91" i="2"/>
  <c r="D91" i="2"/>
  <c r="B91" i="2"/>
  <c r="A91" i="2"/>
  <c r="H90" i="2"/>
  <c r="D90" i="2"/>
  <c r="B90" i="2"/>
  <c r="A90" i="2"/>
  <c r="H89" i="2"/>
  <c r="D89" i="2"/>
  <c r="B89" i="2"/>
  <c r="A89" i="2"/>
  <c r="H88" i="2"/>
  <c r="D88" i="2"/>
  <c r="B88" i="2"/>
  <c r="A88" i="2"/>
  <c r="H87" i="2"/>
  <c r="D87" i="2"/>
  <c r="B87" i="2"/>
  <c r="A87" i="2"/>
  <c r="H86" i="2"/>
  <c r="D86" i="2"/>
  <c r="B86" i="2"/>
  <c r="A86" i="2"/>
  <c r="H85" i="2"/>
  <c r="D85" i="2"/>
  <c r="B85" i="2"/>
  <c r="A85" i="2"/>
  <c r="H84" i="2"/>
  <c r="D84" i="2"/>
  <c r="B84" i="2"/>
  <c r="A84" i="2"/>
  <c r="H83" i="2"/>
  <c r="D83" i="2"/>
  <c r="B83" i="2"/>
  <c r="A83" i="2"/>
  <c r="H82" i="2"/>
  <c r="D82" i="2"/>
  <c r="B82" i="2"/>
  <c r="A82" i="2"/>
  <c r="H81" i="2"/>
  <c r="D81" i="2"/>
  <c r="B81" i="2"/>
  <c r="A81" i="2"/>
  <c r="H80" i="2"/>
  <c r="D80" i="2"/>
  <c r="B80" i="2"/>
  <c r="A80" i="2"/>
  <c r="H79" i="2"/>
  <c r="D79" i="2"/>
  <c r="B79" i="2"/>
  <c r="A79" i="2"/>
  <c r="H78" i="2"/>
  <c r="D78" i="2"/>
  <c r="B78" i="2"/>
  <c r="A78" i="2"/>
  <c r="H77" i="2"/>
  <c r="D77" i="2"/>
  <c r="B77" i="2"/>
  <c r="A77" i="2"/>
  <c r="H76" i="2"/>
  <c r="D76" i="2"/>
  <c r="B76" i="2"/>
  <c r="A76" i="2"/>
  <c r="H75" i="2"/>
  <c r="D75" i="2"/>
  <c r="B75" i="2"/>
  <c r="A75" i="2"/>
  <c r="H74" i="2"/>
  <c r="D74" i="2"/>
  <c r="B74" i="2"/>
  <c r="A74" i="2"/>
  <c r="H73" i="2"/>
  <c r="D73" i="2"/>
  <c r="B73" i="2"/>
  <c r="A73" i="2"/>
  <c r="H72" i="2"/>
  <c r="D72" i="2"/>
  <c r="B72" i="2"/>
  <c r="A72" i="2"/>
  <c r="H71" i="2"/>
  <c r="D71" i="2"/>
  <c r="B71" i="2"/>
  <c r="A71" i="2"/>
  <c r="H70" i="2"/>
  <c r="D70" i="2"/>
  <c r="B70" i="2"/>
  <c r="A70" i="2"/>
  <c r="H69" i="2"/>
  <c r="D69" i="2"/>
  <c r="B69" i="2"/>
  <c r="A69" i="2"/>
  <c r="H68" i="2"/>
  <c r="D68" i="2"/>
  <c r="B68" i="2"/>
  <c r="A68" i="2"/>
  <c r="H67" i="2"/>
  <c r="D67" i="2"/>
  <c r="B67" i="2"/>
  <c r="A67" i="2"/>
  <c r="H66" i="2"/>
  <c r="D66" i="2"/>
  <c r="B66" i="2"/>
  <c r="A66" i="2"/>
  <c r="H65" i="2"/>
  <c r="D65" i="2"/>
  <c r="B65" i="2"/>
  <c r="A65" i="2"/>
  <c r="H64" i="2"/>
  <c r="D64" i="2"/>
  <c r="B64" i="2"/>
  <c r="A64" i="2"/>
  <c r="H63" i="2"/>
  <c r="D63" i="2"/>
  <c r="B63" i="2"/>
  <c r="A63" i="2"/>
  <c r="H62" i="2"/>
  <c r="D62" i="2"/>
  <c r="B62" i="2"/>
  <c r="A62" i="2"/>
  <c r="H61" i="2"/>
  <c r="D61" i="2"/>
  <c r="B61" i="2"/>
  <c r="A61" i="2"/>
  <c r="H60" i="2"/>
  <c r="D60" i="2"/>
  <c r="B60" i="2"/>
  <c r="A60" i="2"/>
  <c r="H59" i="2"/>
  <c r="D59" i="2"/>
  <c r="B59" i="2"/>
  <c r="A59" i="2"/>
  <c r="H58" i="2"/>
  <c r="D58" i="2"/>
  <c r="B58" i="2"/>
  <c r="A58" i="2"/>
  <c r="H57" i="2"/>
  <c r="D57" i="2"/>
  <c r="B57" i="2"/>
  <c r="A57" i="2"/>
  <c r="H56" i="2"/>
  <c r="D56" i="2"/>
  <c r="B56" i="2"/>
  <c r="A56" i="2"/>
  <c r="H55" i="2"/>
  <c r="D55" i="2"/>
  <c r="B55" i="2"/>
  <c r="A55" i="2"/>
  <c r="H54" i="2"/>
  <c r="D54" i="2"/>
  <c r="B54" i="2"/>
  <c r="A54" i="2"/>
  <c r="H53" i="2"/>
  <c r="D53" i="2"/>
  <c r="B53" i="2"/>
  <c r="A53" i="2"/>
  <c r="H52" i="2"/>
  <c r="D52" i="2"/>
  <c r="B52" i="2"/>
  <c r="A52" i="2"/>
  <c r="H51" i="2"/>
  <c r="D51" i="2"/>
  <c r="B51" i="2"/>
  <c r="A51" i="2"/>
  <c r="H50" i="2"/>
  <c r="D50" i="2"/>
  <c r="B50" i="2"/>
  <c r="A50" i="2"/>
  <c r="H49" i="2"/>
  <c r="D49" i="2"/>
  <c r="B49" i="2"/>
  <c r="A49" i="2"/>
  <c r="H48" i="2"/>
  <c r="D48" i="2"/>
  <c r="B48" i="2"/>
  <c r="A48" i="2"/>
  <c r="H47" i="2"/>
  <c r="D47" i="2"/>
  <c r="B47" i="2"/>
  <c r="A47" i="2"/>
  <c r="H46" i="2"/>
  <c r="D46" i="2"/>
  <c r="B46" i="2"/>
  <c r="A46" i="2"/>
  <c r="H45" i="2"/>
  <c r="D45" i="2"/>
  <c r="B45" i="2"/>
  <c r="A45" i="2"/>
  <c r="H44" i="2"/>
  <c r="D44" i="2"/>
  <c r="B44" i="2"/>
  <c r="A44" i="2"/>
  <c r="H43" i="2"/>
  <c r="D43" i="2"/>
  <c r="B43" i="2"/>
  <c r="A43" i="2"/>
  <c r="H42" i="2"/>
  <c r="D42" i="2"/>
  <c r="B42" i="2"/>
  <c r="A42" i="2"/>
  <c r="H41" i="2"/>
  <c r="D41" i="2"/>
  <c r="B41" i="2"/>
  <c r="A41" i="2"/>
  <c r="H40" i="2"/>
  <c r="D40" i="2"/>
  <c r="B40" i="2"/>
  <c r="A40" i="2"/>
  <c r="H39" i="2"/>
  <c r="D39" i="2"/>
  <c r="B39" i="2"/>
  <c r="A39" i="2"/>
  <c r="H38" i="2"/>
  <c r="D38" i="2"/>
  <c r="B38" i="2"/>
  <c r="A38" i="2"/>
  <c r="H37" i="2"/>
  <c r="D37" i="2"/>
  <c r="B37" i="2"/>
  <c r="A37" i="2"/>
  <c r="H36" i="2"/>
  <c r="D36" i="2"/>
  <c r="B36" i="2"/>
  <c r="A36" i="2"/>
  <c r="H35" i="2"/>
  <c r="D35" i="2"/>
  <c r="B35" i="2"/>
  <c r="A35" i="2"/>
  <c r="H34" i="2"/>
  <c r="D34" i="2"/>
  <c r="B34" i="2"/>
  <c r="A34" i="2"/>
  <c r="H33" i="2"/>
  <c r="D33" i="2"/>
  <c r="B33" i="2"/>
  <c r="A33" i="2"/>
  <c r="H32" i="2"/>
  <c r="D32" i="2"/>
  <c r="B32" i="2"/>
  <c r="A32" i="2"/>
  <c r="H31" i="2"/>
  <c r="D31" i="2"/>
  <c r="B31" i="2"/>
  <c r="A31" i="2"/>
  <c r="H30" i="2"/>
  <c r="D30" i="2"/>
  <c r="B30" i="2"/>
  <c r="A30" i="2"/>
  <c r="H29" i="2"/>
  <c r="D29" i="2"/>
  <c r="B29" i="2"/>
  <c r="A29" i="2"/>
  <c r="H197" i="2"/>
  <c r="D197" i="2"/>
  <c r="B197" i="2"/>
  <c r="A197" i="2"/>
  <c r="H196" i="2"/>
  <c r="D196" i="2"/>
  <c r="B196" i="2"/>
  <c r="A196" i="2"/>
  <c r="H195" i="2"/>
  <c r="D195" i="2"/>
  <c r="B195" i="2"/>
  <c r="A195" i="2"/>
  <c r="H28" i="2"/>
  <c r="D28" i="2"/>
  <c r="B28" i="2"/>
  <c r="A28" i="2"/>
  <c r="H27" i="2"/>
  <c r="D27" i="2"/>
  <c r="B27" i="2"/>
  <c r="A27" i="2"/>
  <c r="H26" i="2"/>
  <c r="F26" i="2"/>
  <c r="D26" i="2"/>
  <c r="B26" i="2"/>
  <c r="A26" i="2"/>
  <c r="H25" i="2"/>
  <c r="B25" i="2"/>
  <c r="F25" i="2"/>
  <c r="D25" i="2"/>
  <c r="A25" i="2"/>
  <c r="H24" i="2"/>
  <c r="F24" i="2"/>
  <c r="D24" i="2"/>
  <c r="B24" i="2"/>
  <c r="A24" i="2"/>
  <c r="H23" i="2"/>
  <c r="B23" i="2"/>
  <c r="F23" i="2"/>
  <c r="D23" i="2"/>
  <c r="A23" i="2"/>
  <c r="H22" i="2"/>
  <c r="F22" i="2"/>
  <c r="D22" i="2"/>
  <c r="B22" i="2"/>
  <c r="A22" i="2"/>
  <c r="H21" i="2"/>
  <c r="B21" i="2"/>
  <c r="D21" i="2"/>
  <c r="A21" i="2"/>
  <c r="H20" i="2"/>
  <c r="D20" i="2"/>
  <c r="B20" i="2"/>
  <c r="A20" i="2"/>
  <c r="H19" i="2"/>
  <c r="B19" i="2"/>
  <c r="D19" i="2"/>
  <c r="A19" i="2"/>
  <c r="H18" i="2"/>
  <c r="D18" i="2"/>
  <c r="B18" i="2"/>
  <c r="A18" i="2"/>
  <c r="H17" i="2"/>
  <c r="B17" i="2"/>
  <c r="D17" i="2"/>
  <c r="A17" i="2"/>
  <c r="H16" i="2"/>
  <c r="D16" i="2"/>
  <c r="B16" i="2"/>
  <c r="A16" i="2"/>
  <c r="H15" i="2"/>
  <c r="B15" i="2"/>
  <c r="D15" i="2"/>
  <c r="A15" i="2"/>
  <c r="H14" i="2"/>
  <c r="D14" i="2"/>
  <c r="B14" i="2"/>
  <c r="A14" i="2"/>
  <c r="H13" i="2"/>
  <c r="B13" i="2"/>
  <c r="D13" i="2"/>
  <c r="A13" i="2"/>
  <c r="H12" i="2"/>
  <c r="D12" i="2"/>
  <c r="B12" i="2"/>
  <c r="A12" i="2"/>
  <c r="H11" i="2"/>
  <c r="B11" i="2"/>
  <c r="D11" i="2"/>
  <c r="A11" i="2"/>
  <c r="H194" i="2"/>
  <c r="D194" i="2"/>
  <c r="B194" i="2"/>
  <c r="A194" i="2"/>
  <c r="H193" i="2"/>
  <c r="B193" i="2"/>
  <c r="D193" i="2"/>
  <c r="A193" i="2"/>
  <c r="H192" i="2"/>
  <c r="D192" i="2"/>
  <c r="B192" i="2"/>
  <c r="A192" i="2"/>
  <c r="H191" i="2"/>
  <c r="B191" i="2"/>
  <c r="D191" i="2"/>
  <c r="A191" i="2"/>
  <c r="H190" i="2"/>
  <c r="D190" i="2"/>
  <c r="B190" i="2"/>
  <c r="A190" i="2"/>
  <c r="H189" i="2"/>
  <c r="B189" i="2"/>
  <c r="D189" i="2"/>
  <c r="A189" i="2"/>
  <c r="H188" i="2"/>
  <c r="D188" i="2"/>
  <c r="B188" i="2"/>
  <c r="A188" i="2"/>
  <c r="H187" i="2"/>
  <c r="B187" i="2"/>
  <c r="D187" i="2"/>
  <c r="A187" i="2"/>
  <c r="H186" i="2"/>
  <c r="D186" i="2"/>
  <c r="B186" i="2"/>
  <c r="A186" i="2"/>
  <c r="H185" i="2"/>
  <c r="B185" i="2"/>
  <c r="D185" i="2"/>
  <c r="A185" i="2"/>
  <c r="H184" i="2"/>
  <c r="D184" i="2"/>
  <c r="B184" i="2"/>
  <c r="A184" i="2"/>
  <c r="H183" i="2"/>
  <c r="B183" i="2"/>
  <c r="D183" i="2"/>
  <c r="A183" i="2"/>
  <c r="H182" i="2"/>
  <c r="D182" i="2"/>
  <c r="B182" i="2"/>
  <c r="A182" i="2"/>
  <c r="H181" i="2"/>
  <c r="B181" i="2"/>
  <c r="D181" i="2"/>
  <c r="A181" i="2"/>
  <c r="H180" i="2"/>
  <c r="D180" i="2"/>
  <c r="B180" i="2"/>
  <c r="A180" i="2"/>
  <c r="H179" i="2"/>
  <c r="B179" i="2"/>
  <c r="D179" i="2"/>
  <c r="A179" i="2"/>
  <c r="H178" i="2"/>
  <c r="D178" i="2"/>
  <c r="B178" i="2"/>
  <c r="A178" i="2"/>
  <c r="H177" i="2"/>
  <c r="B177" i="2"/>
  <c r="D177" i="2"/>
  <c r="A177" i="2"/>
  <c r="H176" i="2"/>
  <c r="D176" i="2"/>
  <c r="B176" i="2"/>
  <c r="A176" i="2"/>
  <c r="H175" i="2"/>
  <c r="B175" i="2"/>
  <c r="D175" i="2"/>
  <c r="A175" i="2"/>
  <c r="H174" i="2"/>
  <c r="D174" i="2"/>
  <c r="B174" i="2"/>
  <c r="A174" i="2"/>
  <c r="H173" i="2"/>
  <c r="B173" i="2"/>
  <c r="D173" i="2"/>
  <c r="A173" i="2"/>
  <c r="H172" i="2"/>
  <c r="D172" i="2"/>
  <c r="B172" i="2"/>
  <c r="A172" i="2"/>
  <c r="H171" i="2"/>
  <c r="B171" i="2"/>
  <c r="D171" i="2"/>
  <c r="A171" i="2"/>
  <c r="H170" i="2"/>
  <c r="D170" i="2"/>
  <c r="B170" i="2"/>
  <c r="A170" i="2"/>
  <c r="H169" i="2"/>
  <c r="B169" i="2"/>
  <c r="D169" i="2"/>
  <c r="A169" i="2"/>
  <c r="H168" i="2"/>
  <c r="D168" i="2"/>
  <c r="B168" i="2"/>
  <c r="A168" i="2"/>
  <c r="H167" i="2"/>
  <c r="B167" i="2"/>
  <c r="D167" i="2"/>
  <c r="A167" i="2"/>
  <c r="H166" i="2"/>
  <c r="D166" i="2"/>
  <c r="B166" i="2"/>
  <c r="A166" i="2"/>
  <c r="H165" i="2"/>
  <c r="B165" i="2"/>
  <c r="D165" i="2"/>
  <c r="A165" i="2"/>
  <c r="H164" i="2"/>
  <c r="D164" i="2"/>
  <c r="B164" i="2"/>
  <c r="A164" i="2"/>
  <c r="H163" i="2"/>
  <c r="B163" i="2"/>
  <c r="D163" i="2"/>
  <c r="A163" i="2"/>
  <c r="H162" i="2"/>
  <c r="D162" i="2"/>
  <c r="B162" i="2"/>
  <c r="A162" i="2"/>
  <c r="H161" i="2"/>
  <c r="B161" i="2"/>
  <c r="D161" i="2"/>
  <c r="A161" i="2"/>
  <c r="H160" i="2"/>
  <c r="D160" i="2"/>
  <c r="B160" i="2"/>
  <c r="A160" i="2"/>
  <c r="H159" i="2"/>
  <c r="B159" i="2"/>
  <c r="D159" i="2"/>
  <c r="A159" i="2"/>
  <c r="H158" i="2"/>
  <c r="D158" i="2"/>
  <c r="B158" i="2"/>
  <c r="A158" i="2"/>
  <c r="H157" i="2"/>
  <c r="B157" i="2"/>
  <c r="D157" i="2"/>
  <c r="A157" i="2"/>
  <c r="H156" i="2"/>
  <c r="D156" i="2"/>
  <c r="B156" i="2"/>
  <c r="A156" i="2"/>
  <c r="H155" i="2"/>
  <c r="B155" i="2"/>
  <c r="D155" i="2"/>
  <c r="A155" i="2"/>
  <c r="H154" i="2"/>
  <c r="D154" i="2"/>
  <c r="B154" i="2"/>
  <c r="A154" i="2"/>
  <c r="H153" i="2"/>
  <c r="B153" i="2"/>
  <c r="D153" i="2"/>
  <c r="A153" i="2"/>
  <c r="H152" i="2"/>
  <c r="D152" i="2"/>
  <c r="B152" i="2"/>
  <c r="A152" i="2"/>
  <c r="H151" i="2"/>
  <c r="B151" i="2"/>
  <c r="D151" i="2"/>
  <c r="A151" i="2"/>
  <c r="H150" i="2"/>
  <c r="D150" i="2"/>
  <c r="B150" i="2"/>
  <c r="A150" i="2"/>
  <c r="H149" i="2"/>
  <c r="B149" i="2"/>
  <c r="D149" i="2"/>
  <c r="A149" i="2"/>
  <c r="H148" i="2"/>
  <c r="D148" i="2"/>
  <c r="B148" i="2"/>
  <c r="A148" i="2"/>
  <c r="H147" i="2"/>
  <c r="B147" i="2"/>
  <c r="D147" i="2"/>
  <c r="A147" i="2"/>
  <c r="H146" i="2"/>
  <c r="D146" i="2"/>
  <c r="B146" i="2"/>
  <c r="A146" i="2"/>
  <c r="H145" i="2"/>
  <c r="B145" i="2"/>
  <c r="D145" i="2"/>
  <c r="A145" i="2"/>
  <c r="H144" i="2"/>
  <c r="D144" i="2"/>
  <c r="B144" i="2"/>
  <c r="A144" i="2"/>
  <c r="H143" i="2"/>
  <c r="B143" i="2"/>
  <c r="D143" i="2"/>
  <c r="A143" i="2"/>
  <c r="H142" i="2"/>
  <c r="D142" i="2"/>
  <c r="B142" i="2"/>
  <c r="A142" i="2"/>
  <c r="H141" i="2"/>
  <c r="B141" i="2"/>
  <c r="D141" i="2"/>
  <c r="A141" i="2"/>
  <c r="H140" i="2"/>
  <c r="D140" i="2"/>
  <c r="B140" i="2"/>
  <c r="A140" i="2"/>
  <c r="H139" i="2"/>
  <c r="B139" i="2"/>
  <c r="D139" i="2"/>
  <c r="A139" i="2"/>
  <c r="Q239" i="1"/>
  <c r="Q233" i="1"/>
  <c r="Q237" i="1"/>
  <c r="Q236" i="1"/>
  <c r="Q234" i="1"/>
  <c r="Q235" i="1"/>
  <c r="I76" i="1"/>
  <c r="G144" i="1"/>
  <c r="I144" i="1" s="1"/>
  <c r="G146" i="1"/>
  <c r="I146" i="1" s="1"/>
  <c r="Q76" i="1"/>
  <c r="I77" i="1"/>
  <c r="Q77" i="1"/>
  <c r="I78" i="1"/>
  <c r="Q78" i="1"/>
  <c r="I79" i="1"/>
  <c r="Q79" i="1"/>
  <c r="I80" i="1"/>
  <c r="Q80" i="1"/>
  <c r="I81" i="1"/>
  <c r="Q81" i="1"/>
  <c r="Q82" i="1"/>
  <c r="I83" i="1"/>
  <c r="Q83" i="1"/>
  <c r="I84" i="1"/>
  <c r="Q84" i="1"/>
  <c r="I85" i="1"/>
  <c r="Q85" i="1"/>
  <c r="Q86" i="1"/>
  <c r="I87" i="1"/>
  <c r="Q87" i="1"/>
  <c r="I88" i="1"/>
  <c r="Q88" i="1"/>
  <c r="I89" i="1"/>
  <c r="Q89" i="1"/>
  <c r="I90" i="1"/>
  <c r="Q90" i="1"/>
  <c r="I91" i="1"/>
  <c r="Q91" i="1"/>
  <c r="I92" i="1"/>
  <c r="Q92" i="1"/>
  <c r="I96" i="1"/>
  <c r="Q96" i="1"/>
  <c r="I97" i="1"/>
  <c r="Q97" i="1"/>
  <c r="I98" i="1"/>
  <c r="Q98" i="1"/>
  <c r="I99" i="1"/>
  <c r="Q99" i="1"/>
  <c r="Q100" i="1"/>
  <c r="H101" i="1"/>
  <c r="Q101" i="1"/>
  <c r="I102" i="1"/>
  <c r="Q102" i="1"/>
  <c r="I103" i="1"/>
  <c r="Q103" i="1"/>
  <c r="I104" i="1"/>
  <c r="Q104" i="1"/>
  <c r="I105" i="1"/>
  <c r="Q105" i="1"/>
  <c r="I106" i="1"/>
  <c r="Q106" i="1"/>
  <c r="I107" i="1"/>
  <c r="Q107" i="1"/>
  <c r="I108" i="1"/>
  <c r="Q108" i="1"/>
  <c r="I109" i="1"/>
  <c r="Q109" i="1"/>
  <c r="I110" i="1"/>
  <c r="Q110" i="1"/>
  <c r="I111" i="1"/>
  <c r="Q111" i="1"/>
  <c r="I112" i="1"/>
  <c r="Q112" i="1"/>
  <c r="Q113" i="1"/>
  <c r="I114" i="1"/>
  <c r="Q114" i="1"/>
  <c r="I115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I143" i="1"/>
  <c r="Q143" i="1"/>
  <c r="Q144" i="1"/>
  <c r="I145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I169" i="1"/>
  <c r="Q169" i="1"/>
  <c r="I170" i="1"/>
  <c r="Q170" i="1"/>
  <c r="I171" i="1"/>
  <c r="Q171" i="1"/>
  <c r="Q172" i="1"/>
  <c r="Q173" i="1"/>
  <c r="Q174" i="1"/>
  <c r="Q175" i="1"/>
  <c r="Q176" i="1"/>
  <c r="Q177" i="1"/>
  <c r="Q180" i="1"/>
  <c r="Q181" i="1"/>
  <c r="Q182" i="1"/>
  <c r="Q183" i="1"/>
  <c r="Q184" i="1"/>
  <c r="Q185" i="1"/>
  <c r="Q186" i="1"/>
  <c r="Q187" i="1"/>
  <c r="Q188" i="1"/>
  <c r="Q189" i="1"/>
  <c r="Q190" i="1"/>
  <c r="Q192" i="1"/>
  <c r="Q193" i="1"/>
  <c r="Q196" i="1"/>
  <c r="Q198" i="1"/>
  <c r="Q199" i="1"/>
  <c r="Q201" i="1"/>
  <c r="J203" i="1"/>
  <c r="Q203" i="1"/>
  <c r="I205" i="1"/>
  <c r="Q205" i="1"/>
  <c r="I207" i="1"/>
  <c r="Q207" i="1"/>
  <c r="I209" i="1"/>
  <c r="Q209" i="1"/>
  <c r="Q210" i="1"/>
  <c r="Q211" i="1"/>
  <c r="Q213" i="1"/>
  <c r="I217" i="1"/>
  <c r="Q217" i="1"/>
  <c r="I218" i="1"/>
  <c r="Q218" i="1"/>
  <c r="I219" i="1"/>
  <c r="Q219" i="1"/>
  <c r="I221" i="1"/>
  <c r="Q221" i="1"/>
  <c r="I222" i="1"/>
  <c r="Q222" i="1"/>
  <c r="Q223" i="1"/>
  <c r="Q224" i="1"/>
  <c r="I225" i="1"/>
  <c r="Q225" i="1"/>
  <c r="J226" i="1"/>
  <c r="Q226" i="1"/>
  <c r="I227" i="1"/>
  <c r="Q227" i="1"/>
  <c r="J228" i="1"/>
  <c r="Q228" i="1"/>
  <c r="Q229" i="1"/>
  <c r="Q230" i="1"/>
  <c r="Q231" i="1"/>
  <c r="F12" i="1"/>
  <c r="F13" i="1" s="1"/>
  <c r="Q75" i="1"/>
  <c r="I75" i="1"/>
  <c r="K242" i="1"/>
  <c r="R242" i="1"/>
  <c r="R23" i="1"/>
  <c r="I23" i="1"/>
  <c r="R229" i="1"/>
  <c r="J229" i="1"/>
  <c r="R213" i="1"/>
  <c r="I213" i="1"/>
  <c r="R39" i="1"/>
  <c r="I39" i="1"/>
  <c r="R53" i="1"/>
  <c r="E215" i="2"/>
  <c r="F224" i="1"/>
  <c r="G224" i="1"/>
  <c r="R224" i="1" s="1"/>
  <c r="E127" i="2"/>
  <c r="R62" i="1"/>
  <c r="I62" i="1"/>
  <c r="R30" i="1"/>
  <c r="I30" i="1"/>
  <c r="I21" i="1"/>
  <c r="R21" i="1"/>
  <c r="I138" i="1"/>
  <c r="R138" i="1"/>
  <c r="I127" i="1"/>
  <c r="R127" i="1"/>
  <c r="I122" i="1"/>
  <c r="R122" i="1"/>
  <c r="I164" i="1"/>
  <c r="R164" i="1"/>
  <c r="I159" i="1"/>
  <c r="R159" i="1"/>
  <c r="I148" i="1"/>
  <c r="R148" i="1"/>
  <c r="E119" i="2"/>
  <c r="S168" i="1"/>
  <c r="I168" i="1"/>
  <c r="S176" i="1"/>
  <c r="I176" i="1"/>
  <c r="S166" i="1"/>
  <c r="I166" i="1"/>
  <c r="S142" i="1"/>
  <c r="E240" i="1"/>
  <c r="F240" i="1"/>
  <c r="G240" i="1" s="1"/>
  <c r="E238" i="1"/>
  <c r="F238" i="1" s="1"/>
  <c r="G238" i="1" s="1"/>
  <c r="E236" i="1"/>
  <c r="E137" i="2" s="1"/>
  <c r="F236" i="1"/>
  <c r="G236" i="1" s="1"/>
  <c r="E234" i="1"/>
  <c r="E135" i="2" s="1"/>
  <c r="E232" i="1"/>
  <c r="F232" i="1" s="1"/>
  <c r="G232" i="1" s="1"/>
  <c r="E199" i="1"/>
  <c r="F199" i="1" s="1"/>
  <c r="G199" i="1" s="1"/>
  <c r="E196" i="1"/>
  <c r="F196" i="1"/>
  <c r="G196" i="1" s="1"/>
  <c r="E192" i="1"/>
  <c r="F192" i="1" s="1"/>
  <c r="G192" i="1" s="1"/>
  <c r="E189" i="1"/>
  <c r="E116" i="2" s="1"/>
  <c r="F189" i="1"/>
  <c r="G189" i="1" s="1"/>
  <c r="E187" i="1"/>
  <c r="E114" i="2" s="1"/>
  <c r="E185" i="1"/>
  <c r="F185" i="1" s="1"/>
  <c r="G185" i="1" s="1"/>
  <c r="E183" i="1"/>
  <c r="E110" i="2" s="1"/>
  <c r="E181" i="1"/>
  <c r="F181" i="1"/>
  <c r="G181" i="1" s="1"/>
  <c r="E177" i="1"/>
  <c r="F177" i="1" s="1"/>
  <c r="G177" i="1" s="1"/>
  <c r="E175" i="1"/>
  <c r="F175" i="1"/>
  <c r="G175" i="1" s="1"/>
  <c r="E173" i="1"/>
  <c r="E103" i="2" s="1"/>
  <c r="G241" i="1"/>
  <c r="K241" i="1" s="1"/>
  <c r="E239" i="1"/>
  <c r="F239" i="1" s="1"/>
  <c r="G239" i="1" s="1"/>
  <c r="E237" i="1"/>
  <c r="E138" i="2" s="1"/>
  <c r="F237" i="1"/>
  <c r="G237" i="1" s="1"/>
  <c r="E235" i="1"/>
  <c r="F235" i="1" s="1"/>
  <c r="G235" i="1" s="1"/>
  <c r="E233" i="1"/>
  <c r="E108" i="2"/>
  <c r="E214" i="2"/>
  <c r="F233" i="1"/>
  <c r="G233" i="1"/>
  <c r="E134" i="2"/>
  <c r="R241" i="1"/>
  <c r="F173" i="1"/>
  <c r="G173" i="1" s="1"/>
  <c r="E112" i="2"/>
  <c r="E121" i="2"/>
  <c r="I224" i="1"/>
  <c r="S233" i="1"/>
  <c r="J233" i="1"/>
  <c r="I232" i="1" l="1"/>
  <c r="R232" i="1"/>
  <c r="R113" i="1"/>
  <c r="I113" i="1"/>
  <c r="I175" i="1"/>
  <c r="R175" i="1"/>
  <c r="I189" i="1"/>
  <c r="R189" i="1"/>
  <c r="R236" i="1"/>
  <c r="J236" i="1"/>
  <c r="S201" i="1"/>
  <c r="J201" i="1"/>
  <c r="R239" i="1"/>
  <c r="K239" i="1"/>
  <c r="I185" i="1"/>
  <c r="R185" i="1"/>
  <c r="I86" i="1"/>
  <c r="R86" i="1"/>
  <c r="R230" i="1"/>
  <c r="I230" i="1"/>
  <c r="R32" i="1"/>
  <c r="I32" i="1"/>
  <c r="I173" i="1"/>
  <c r="R173" i="1"/>
  <c r="R235" i="1"/>
  <c r="J235" i="1"/>
  <c r="R177" i="1"/>
  <c r="I177" i="1"/>
  <c r="I192" i="1"/>
  <c r="S192" i="1"/>
  <c r="I238" i="1"/>
  <c r="R238" i="1"/>
  <c r="R211" i="1"/>
  <c r="I211" i="1"/>
  <c r="R231" i="1"/>
  <c r="J231" i="1"/>
  <c r="R27" i="1"/>
  <c r="I27" i="1"/>
  <c r="J237" i="1"/>
  <c r="R237" i="1"/>
  <c r="R181" i="1"/>
  <c r="I181" i="1"/>
  <c r="I196" i="1"/>
  <c r="R196" i="1"/>
  <c r="R240" i="1"/>
  <c r="K240" i="1"/>
  <c r="R210" i="1"/>
  <c r="I210" i="1"/>
  <c r="R100" i="1"/>
  <c r="I100" i="1"/>
  <c r="S223" i="1"/>
  <c r="I223" i="1"/>
  <c r="I200" i="1"/>
  <c r="R200" i="1"/>
  <c r="R179" i="1"/>
  <c r="I179" i="1"/>
  <c r="I68" i="1"/>
  <c r="R68" i="1"/>
  <c r="R63" i="1"/>
  <c r="I63" i="1"/>
  <c r="R35" i="1"/>
  <c r="I35" i="1"/>
  <c r="I172" i="1"/>
  <c r="R172" i="1"/>
  <c r="I199" i="1"/>
  <c r="R199" i="1"/>
  <c r="S19" i="1"/>
  <c r="E19" i="1" s="1"/>
  <c r="R82" i="1"/>
  <c r="I82" i="1"/>
  <c r="E136" i="2"/>
  <c r="F183" i="1"/>
  <c r="F187" i="1"/>
  <c r="G187" i="1" s="1"/>
  <c r="F234" i="1"/>
  <c r="G234" i="1" s="1"/>
  <c r="I163" i="1"/>
  <c r="R163" i="1"/>
  <c r="I51" i="1"/>
  <c r="R51" i="1"/>
  <c r="R121" i="1"/>
  <c r="I121" i="1"/>
  <c r="I117" i="1"/>
  <c r="R117" i="1"/>
  <c r="I188" i="1"/>
  <c r="R188" i="1"/>
  <c r="E106" i="2"/>
  <c r="I58" i="1"/>
  <c r="R157" i="1"/>
  <c r="R214" i="1"/>
  <c r="R156" i="1"/>
  <c r="I156" i="1"/>
  <c r="R174" i="1"/>
  <c r="I174" i="1"/>
  <c r="I212" i="1"/>
  <c r="R178" i="1"/>
  <c r="R49" i="1"/>
  <c r="I49" i="1"/>
  <c r="I139" i="1"/>
  <c r="I147" i="1"/>
  <c r="R147" i="1"/>
  <c r="I37" i="1"/>
  <c r="I93" i="1"/>
  <c r="R190" i="1"/>
  <c r="I52" i="1"/>
  <c r="R70" i="1"/>
  <c r="R45" i="1"/>
  <c r="I45" i="1"/>
  <c r="K243" i="1"/>
  <c r="R243" i="1"/>
  <c r="D11" i="1"/>
  <c r="D12" i="1"/>
  <c r="D16" i="1" l="1"/>
  <c r="D19" i="1" s="1"/>
  <c r="P103" i="1"/>
  <c r="P53" i="1"/>
  <c r="P81" i="1"/>
  <c r="P161" i="1"/>
  <c r="P28" i="1"/>
  <c r="P236" i="1"/>
  <c r="P219" i="1"/>
  <c r="P233" i="1"/>
  <c r="P25" i="1"/>
  <c r="P99" i="1"/>
  <c r="P227" i="1"/>
  <c r="P203" i="1"/>
  <c r="P50" i="1"/>
  <c r="P62" i="1"/>
  <c r="P171" i="1"/>
  <c r="P146" i="1"/>
  <c r="P117" i="1"/>
  <c r="P193" i="1"/>
  <c r="P93" i="1"/>
  <c r="P88" i="1"/>
  <c r="P153" i="1"/>
  <c r="P34" i="1"/>
  <c r="P94" i="1"/>
  <c r="D15" i="1"/>
  <c r="C19" i="1" s="1"/>
  <c r="P72" i="1"/>
  <c r="P60" i="1"/>
  <c r="P43" i="1"/>
  <c r="P220" i="1"/>
  <c r="P224" i="1"/>
  <c r="P243" i="1"/>
  <c r="P57" i="1"/>
  <c r="P102" i="1"/>
  <c r="P237" i="1"/>
  <c r="P64" i="1"/>
  <c r="P157" i="1"/>
  <c r="P186" i="1"/>
  <c r="P240" i="1"/>
  <c r="P63" i="1"/>
  <c r="P228" i="1"/>
  <c r="P221" i="1"/>
  <c r="P238" i="1"/>
  <c r="P100" i="1"/>
  <c r="P131" i="1"/>
  <c r="P164" i="1"/>
  <c r="P101" i="1"/>
  <c r="P176" i="1"/>
  <c r="P170" i="1"/>
  <c r="P189" i="1"/>
  <c r="P91" i="1"/>
  <c r="P231" i="1"/>
  <c r="P38" i="1"/>
  <c r="P129" i="1"/>
  <c r="P192" i="1"/>
  <c r="P175" i="1"/>
  <c r="P143" i="1"/>
  <c r="P111" i="1"/>
  <c r="P169" i="1"/>
  <c r="P68" i="1"/>
  <c r="P213" i="1"/>
  <c r="P42" i="1"/>
  <c r="P135" i="1"/>
  <c r="P46" i="1"/>
  <c r="P113" i="1"/>
  <c r="P26" i="1"/>
  <c r="P133" i="1"/>
  <c r="P202" i="1"/>
  <c r="P241" i="1"/>
  <c r="P119" i="1"/>
  <c r="P109" i="1"/>
  <c r="P184" i="1"/>
  <c r="P168" i="1"/>
  <c r="P21" i="1"/>
  <c r="P128" i="1"/>
  <c r="P174" i="1"/>
  <c r="P138" i="1"/>
  <c r="P96" i="1"/>
  <c r="P141" i="1"/>
  <c r="P52" i="1"/>
  <c r="P156" i="1"/>
  <c r="P139" i="1"/>
  <c r="P45" i="1"/>
  <c r="P177" i="1"/>
  <c r="P144" i="1"/>
  <c r="P24" i="1"/>
  <c r="P190" i="1"/>
  <c r="P116" i="1"/>
  <c r="P218" i="1"/>
  <c r="P179" i="1"/>
  <c r="P147" i="1"/>
  <c r="P235" i="1"/>
  <c r="P196" i="1"/>
  <c r="P134" i="1"/>
  <c r="P207" i="1"/>
  <c r="P183" i="1"/>
  <c r="P84" i="1"/>
  <c r="P209" i="1"/>
  <c r="P31" i="1"/>
  <c r="P123" i="1"/>
  <c r="P56" i="1"/>
  <c r="P76" i="1"/>
  <c r="P145" i="1"/>
  <c r="P214" i="1"/>
  <c r="P49" i="1"/>
  <c r="P87" i="1"/>
  <c r="P35" i="1"/>
  <c r="P206" i="1"/>
  <c r="P172" i="1"/>
  <c r="P195" i="1"/>
  <c r="P210" i="1"/>
  <c r="P132" i="1"/>
  <c r="P106" i="1"/>
  <c r="P197" i="1"/>
  <c r="P160" i="1"/>
  <c r="P159" i="1"/>
  <c r="P86" i="1"/>
  <c r="P30" i="1"/>
  <c r="P165" i="1"/>
  <c r="P217" i="1"/>
  <c r="P188" i="1"/>
  <c r="P208" i="1"/>
  <c r="P194" i="1"/>
  <c r="P23" i="1"/>
  <c r="P152" i="1"/>
  <c r="P187" i="1"/>
  <c r="P114" i="1"/>
  <c r="P130" i="1"/>
  <c r="P47" i="1"/>
  <c r="P151" i="1"/>
  <c r="P226" i="1"/>
  <c r="P40" i="1"/>
  <c r="P155" i="1"/>
  <c r="P67" i="1"/>
  <c r="P162" i="1"/>
  <c r="P44" i="1"/>
  <c r="P181" i="1"/>
  <c r="P122" i="1"/>
  <c r="P232" i="1"/>
  <c r="P37" i="1"/>
  <c r="P83" i="1"/>
  <c r="P105" i="1"/>
  <c r="P48" i="1"/>
  <c r="P124" i="1"/>
  <c r="P110" i="1"/>
  <c r="P98" i="1"/>
  <c r="P79" i="1"/>
  <c r="P118" i="1"/>
  <c r="P71" i="1"/>
  <c r="P140" i="1"/>
  <c r="P225" i="1"/>
  <c r="P55" i="1"/>
  <c r="P80" i="1"/>
  <c r="P149" i="1"/>
  <c r="P92" i="1"/>
  <c r="P158" i="1"/>
  <c r="P59" i="1"/>
  <c r="P73" i="1"/>
  <c r="P136" i="1"/>
  <c r="P90" i="1"/>
  <c r="P120" i="1"/>
  <c r="P230" i="1"/>
  <c r="P204" i="1"/>
  <c r="P211" i="1"/>
  <c r="P150" i="1"/>
  <c r="P104" i="1"/>
  <c r="P75" i="1"/>
  <c r="P121" i="1"/>
  <c r="P85" i="1"/>
  <c r="P77" i="1"/>
  <c r="P200" i="1"/>
  <c r="P191" i="1"/>
  <c r="P78" i="1"/>
  <c r="P107" i="1"/>
  <c r="P154" i="1"/>
  <c r="P41" i="1"/>
  <c r="P112" i="1"/>
  <c r="P167" i="1"/>
  <c r="P126" i="1"/>
  <c r="P82" i="1"/>
  <c r="P205" i="1"/>
  <c r="P215" i="1"/>
  <c r="P54" i="1"/>
  <c r="P32" i="1"/>
  <c r="P185" i="1"/>
  <c r="P66" i="1"/>
  <c r="P239" i="1"/>
  <c r="P242" i="1"/>
  <c r="P69" i="1"/>
  <c r="P199" i="1"/>
  <c r="P65" i="1"/>
  <c r="P178" i="1"/>
  <c r="P163" i="1"/>
  <c r="P39" i="1"/>
  <c r="P222" i="1"/>
  <c r="P27" i="1"/>
  <c r="P166" i="1"/>
  <c r="P142" i="1"/>
  <c r="P61" i="1"/>
  <c r="P234" i="1"/>
  <c r="P108" i="1"/>
  <c r="P36" i="1"/>
  <c r="P29" i="1"/>
  <c r="P180" i="1"/>
  <c r="P74" i="1"/>
  <c r="P33" i="1"/>
  <c r="P223" i="1"/>
  <c r="P115" i="1"/>
  <c r="P137" i="1"/>
  <c r="P125" i="1"/>
  <c r="P70" i="1"/>
  <c r="P148" i="1"/>
  <c r="P173" i="1"/>
  <c r="P201" i="1"/>
  <c r="P216" i="1"/>
  <c r="P51" i="1"/>
  <c r="P89" i="1"/>
  <c r="P198" i="1"/>
  <c r="P22" i="1"/>
  <c r="P182" i="1"/>
  <c r="P97" i="1"/>
  <c r="P95" i="1"/>
  <c r="P127" i="1"/>
  <c r="P229" i="1"/>
  <c r="P58" i="1"/>
  <c r="P212" i="1"/>
  <c r="G183" i="1"/>
  <c r="R187" i="1"/>
  <c r="I187" i="1"/>
  <c r="J234" i="1"/>
  <c r="R234" i="1"/>
  <c r="I183" i="1" l="1"/>
  <c r="R183" i="1"/>
  <c r="C12" i="1"/>
  <c r="C11" i="1"/>
  <c r="O144" i="1" l="1"/>
  <c r="O167" i="1"/>
  <c r="O21" i="1"/>
  <c r="O176" i="1"/>
  <c r="O92" i="1"/>
  <c r="O163" i="1"/>
  <c r="O173" i="1"/>
  <c r="O192" i="1"/>
  <c r="O114" i="1"/>
  <c r="O236" i="1"/>
  <c r="O128" i="1"/>
  <c r="O180" i="1"/>
  <c r="O118" i="1"/>
  <c r="O207" i="1"/>
  <c r="O137" i="1"/>
  <c r="O121" i="1"/>
  <c r="O191" i="1"/>
  <c r="O151" i="1"/>
  <c r="O159" i="1"/>
  <c r="O79" i="1"/>
  <c r="O97" i="1"/>
  <c r="O112" i="1"/>
  <c r="O182" i="1"/>
  <c r="O157" i="1"/>
  <c r="O94" i="1"/>
  <c r="O175" i="1"/>
  <c r="O34" i="1"/>
  <c r="O107" i="1"/>
  <c r="O82" i="1"/>
  <c r="O104" i="1"/>
  <c r="O50" i="1"/>
  <c r="O61" i="1"/>
  <c r="O155" i="1"/>
  <c r="O200" i="1"/>
  <c r="O241" i="1"/>
  <c r="O71" i="1"/>
  <c r="O44" i="1"/>
  <c r="O168" i="1"/>
  <c r="O41" i="1"/>
  <c r="O234" i="1"/>
  <c r="O23" i="1"/>
  <c r="O129" i="1"/>
  <c r="O171" i="1"/>
  <c r="O194" i="1"/>
  <c r="O227" i="1"/>
  <c r="O32" i="1"/>
  <c r="O158" i="1"/>
  <c r="O190" i="1"/>
  <c r="O170" i="1"/>
  <c r="O56" i="1"/>
  <c r="O181" i="1"/>
  <c r="O125" i="1"/>
  <c r="O46" i="1"/>
  <c r="O37" i="1"/>
  <c r="O119" i="1"/>
  <c r="O148" i="1"/>
  <c r="O69" i="1"/>
  <c r="O154" i="1"/>
  <c r="O147" i="1"/>
  <c r="O88" i="1"/>
  <c r="O68" i="1"/>
  <c r="O141" i="1"/>
  <c r="O177" i="1"/>
  <c r="O164" i="1"/>
  <c r="O89" i="1"/>
  <c r="O242" i="1"/>
  <c r="O220" i="1"/>
  <c r="O99" i="1"/>
  <c r="O198" i="1"/>
  <c r="O134" i="1"/>
  <c r="O110" i="1"/>
  <c r="O133" i="1"/>
  <c r="O101" i="1"/>
  <c r="O232" i="1"/>
  <c r="O29" i="1"/>
  <c r="O120" i="1"/>
  <c r="O199" i="1"/>
  <c r="O123" i="1"/>
  <c r="O145" i="1"/>
  <c r="O139" i="1"/>
  <c r="O211" i="1"/>
  <c r="O106" i="1"/>
  <c r="O62" i="1"/>
  <c r="O195" i="1"/>
  <c r="O36" i="1"/>
  <c r="O156" i="1"/>
  <c r="O165" i="1"/>
  <c r="O105" i="1"/>
  <c r="O75" i="1"/>
  <c r="O224" i="1"/>
  <c r="O149" i="1"/>
  <c r="O162" i="1"/>
  <c r="O226" i="1"/>
  <c r="O111" i="1"/>
  <c r="O202" i="1"/>
  <c r="O243" i="1"/>
  <c r="O138" i="1"/>
  <c r="O98" i="1"/>
  <c r="O235" i="1"/>
  <c r="O80" i="1"/>
  <c r="O45" i="1"/>
  <c r="O217" i="1"/>
  <c r="O58" i="1"/>
  <c r="O197" i="1"/>
  <c r="O222" i="1"/>
  <c r="O184" i="1"/>
  <c r="O83" i="1"/>
  <c r="O186" i="1"/>
  <c r="O55" i="1"/>
  <c r="O70" i="1"/>
  <c r="O142" i="1"/>
  <c r="O188" i="1"/>
  <c r="O28" i="1"/>
  <c r="O209" i="1"/>
  <c r="O26" i="1"/>
  <c r="O153" i="1"/>
  <c r="O95" i="1"/>
  <c r="O132" i="1"/>
  <c r="O196" i="1"/>
  <c r="O48" i="1"/>
  <c r="O239" i="1"/>
  <c r="O54" i="1"/>
  <c r="O179" i="1"/>
  <c r="O86" i="1"/>
  <c r="O146" i="1"/>
  <c r="O130" i="1"/>
  <c r="O210" i="1"/>
  <c r="O229" i="1"/>
  <c r="O90" i="1"/>
  <c r="O67" i="1"/>
  <c r="O24" i="1"/>
  <c r="O39" i="1"/>
  <c r="O85" i="1"/>
  <c r="O57" i="1"/>
  <c r="O237" i="1"/>
  <c r="O30" i="1"/>
  <c r="O72" i="1"/>
  <c r="O127" i="1"/>
  <c r="O59" i="1"/>
  <c r="O66" i="1"/>
  <c r="O136" i="1"/>
  <c r="O204" i="1"/>
  <c r="O65" i="1"/>
  <c r="O103" i="1"/>
  <c r="O117" i="1"/>
  <c r="O166" i="1"/>
  <c r="O77" i="1"/>
  <c r="O22" i="1"/>
  <c r="O64" i="1"/>
  <c r="O212" i="1"/>
  <c r="O228" i="1"/>
  <c r="O51" i="1"/>
  <c r="O84" i="1"/>
  <c r="O38" i="1"/>
  <c r="O203" i="1"/>
  <c r="O185" i="1"/>
  <c r="O135" i="1"/>
  <c r="O152" i="1"/>
  <c r="O240" i="1"/>
  <c r="O126" i="1"/>
  <c r="O208" i="1"/>
  <c r="O143" i="1"/>
  <c r="O25" i="1"/>
  <c r="O27" i="1"/>
  <c r="O215" i="1"/>
  <c r="O81" i="1"/>
  <c r="O31" i="1"/>
  <c r="O174" i="1"/>
  <c r="O160" i="1"/>
  <c r="O76" i="1"/>
  <c r="O169" i="1"/>
  <c r="O233" i="1"/>
  <c r="O115" i="1"/>
  <c r="O49" i="1"/>
  <c r="O225" i="1"/>
  <c r="O52" i="1"/>
  <c r="O193" i="1"/>
  <c r="O102" i="1"/>
  <c r="O189" i="1"/>
  <c r="O172" i="1"/>
  <c r="O140" i="1"/>
  <c r="O161" i="1"/>
  <c r="O201" i="1"/>
  <c r="O219" i="1"/>
  <c r="O35" i="1"/>
  <c r="O91" i="1"/>
  <c r="O63" i="1"/>
  <c r="C15" i="1"/>
  <c r="O218" i="1"/>
  <c r="O150" i="1"/>
  <c r="O206" i="1"/>
  <c r="O47" i="1"/>
  <c r="O73" i="1"/>
  <c r="O78" i="1"/>
  <c r="O124" i="1"/>
  <c r="O122" i="1"/>
  <c r="O40" i="1"/>
  <c r="O100" i="1"/>
  <c r="O214" i="1"/>
  <c r="O213" i="1"/>
  <c r="O238" i="1"/>
  <c r="O223" i="1"/>
  <c r="O113" i="1"/>
  <c r="O74" i="1"/>
  <c r="O231" i="1"/>
  <c r="O93" i="1"/>
  <c r="O108" i="1"/>
  <c r="O43" i="1"/>
  <c r="O42" i="1"/>
  <c r="O178" i="1"/>
  <c r="O187" i="1"/>
  <c r="O33" i="1"/>
  <c r="O205" i="1"/>
  <c r="O221" i="1"/>
  <c r="O230" i="1"/>
  <c r="O87" i="1"/>
  <c r="O109" i="1"/>
  <c r="O60" i="1"/>
  <c r="O216" i="1"/>
  <c r="O131" i="1"/>
  <c r="O53" i="1"/>
  <c r="O96" i="1"/>
  <c r="O116" i="1"/>
  <c r="O183" i="1"/>
  <c r="C16" i="1"/>
  <c r="D18" i="1" s="1"/>
  <c r="R19" i="1"/>
  <c r="E18" i="1" s="1"/>
  <c r="C18" i="1" l="1"/>
  <c r="F14" i="1"/>
  <c r="F15" i="1" s="1"/>
</calcChain>
</file>

<file path=xl/sharedStrings.xml><?xml version="1.0" encoding="utf-8"?>
<sst xmlns="http://schemas.openxmlformats.org/spreadsheetml/2006/main" count="1922" uniqueCount="777">
  <si>
    <t>IBVS 6244</t>
  </si>
  <si>
    <t>IBVS 6196</t>
  </si>
  <si>
    <t>&lt;&lt; questionable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</si>
  <si>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</si>
  <si>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</si>
  <si>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</si>
  <si>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</si>
  <si>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</si>
  <si>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</si>
  <si>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</si>
  <si>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</si>
  <si>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</si>
  <si>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</si>
  <si>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</si>
  <si>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</si>
  <si>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</si>
  <si>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</si>
  <si>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</si>
  <si>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</si>
  <si>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</si>
  <si>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</si>
  <si>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Primary</t>
  </si>
  <si>
    <t>Secondary</t>
  </si>
  <si>
    <t>Prim. Ephem. =</t>
  </si>
  <si>
    <t>Sec. Ephem. =</t>
  </si>
  <si>
    <t>Prim. Fit</t>
  </si>
  <si>
    <t>Sec. Fit</t>
  </si>
  <si>
    <t>na</t>
  </si>
  <si>
    <t># of data points =</t>
  </si>
  <si>
    <t>Start of Lin fit (row)</t>
  </si>
  <si>
    <t>Start cell (x)</t>
  </si>
  <si>
    <t>Start cell (y)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</si>
  <si>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</si>
  <si>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</si>
  <si>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</si>
  <si>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</si>
  <si>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</si>
  <si>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</si>
  <si>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</si>
  <si>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</si>
  <si>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EA/SD:</t>
  </si>
  <si>
    <t>BBSAG Bull.3</t>
  </si>
  <si>
    <t>BBSAG Bull.5</t>
  </si>
  <si>
    <t>BBSAG Bull.6</t>
  </si>
  <si>
    <t>BBSAG Bull.10</t>
  </si>
  <si>
    <t>BBSAG Bull.11</t>
  </si>
  <si>
    <t>BBSAG Bull.12</t>
  </si>
  <si>
    <t>BBSAG Bull.16</t>
  </si>
  <si>
    <t>BBSAG Bull.22</t>
  </si>
  <si>
    <t>BBSAG Bull.23</t>
  </si>
  <si>
    <t>BBSAG Bull.24</t>
  </si>
  <si>
    <t>BBSAG Bull.29</t>
  </si>
  <si>
    <t>BBSAG Bull.38</t>
  </si>
  <si>
    <t>BBSAG Bull.39</t>
  </si>
  <si>
    <t>BBSAG Bull.44</t>
  </si>
  <si>
    <t>BBSAG Bull.50</t>
  </si>
  <si>
    <t>BBSAG Bull.52</t>
  </si>
  <si>
    <t>BBSAG Bull.56</t>
  </si>
  <si>
    <t>BBSAG Bull.57</t>
  </si>
  <si>
    <t>BBSAG Bull.61</t>
  </si>
  <si>
    <t>BBSAG Bull.62</t>
  </si>
  <si>
    <t>BRNO 26</t>
  </si>
  <si>
    <t>BAV-M 36</t>
  </si>
  <si>
    <t>BAV-M 38</t>
  </si>
  <si>
    <t>BBSAG Bull.68</t>
  </si>
  <si>
    <t>BBSAG Bull.69</t>
  </si>
  <si>
    <t>BBSAG Bull.72</t>
  </si>
  <si>
    <t>BBSAG Bull.73</t>
  </si>
  <si>
    <t>BAV-M 39</t>
  </si>
  <si>
    <t>BRNO 27</t>
  </si>
  <si>
    <t>BBSAG Bull.79</t>
  </si>
  <si>
    <t>BRNO 28</t>
  </si>
  <si>
    <t>BBSAG Bull.81</t>
  </si>
  <si>
    <t>BBSAG Bull.84</t>
  </si>
  <si>
    <t>BRNO 30</t>
  </si>
  <si>
    <t>BBSAG Bull.86</t>
  </si>
  <si>
    <t>BBSAG Bull.85</t>
  </si>
  <si>
    <t>BAV-M 52</t>
  </si>
  <si>
    <t>BBSAG Bull.88</t>
  </si>
  <si>
    <t>BBSAG Bull.89</t>
  </si>
  <si>
    <t>BBSAG Bull.90</t>
  </si>
  <si>
    <t>BBSAG Bull.92</t>
  </si>
  <si>
    <t>BBSAG Bull.93</t>
  </si>
  <si>
    <t>BBSAG Bull.95</t>
  </si>
  <si>
    <t>BRNO 31</t>
  </si>
  <si>
    <t>BBSAG Bull.96</t>
  </si>
  <si>
    <t>BBSAG Bull.98</t>
  </si>
  <si>
    <t>BBSAG Bull.99</t>
  </si>
  <si>
    <t>BBSAG Bull.101</t>
  </si>
  <si>
    <t>BBSAG Bull.102</t>
  </si>
  <si>
    <t>IBVS 1255</t>
  </si>
  <si>
    <t>BBSAG Bull.104</t>
  </si>
  <si>
    <t>BBSAG Bull.105</t>
  </si>
  <si>
    <t>BBSAG Bull.109</t>
  </si>
  <si>
    <t>BBSAG Bull.111</t>
  </si>
  <si>
    <t>BBSAG Bull.113</t>
  </si>
  <si>
    <t>BBSAG Bull.116</t>
  </si>
  <si>
    <t>IBVS 5016</t>
  </si>
  <si>
    <t>IBVS 5296</t>
  </si>
  <si>
    <t>OEJV 0074</t>
  </si>
  <si>
    <t>I</t>
  </si>
  <si>
    <t>vis</t>
  </si>
  <si>
    <t>??</t>
  </si>
  <si>
    <t>IBVS 5588</t>
  </si>
  <si>
    <t>IBVS 5731</t>
  </si>
  <si>
    <t>OEJV 0003</t>
  </si>
  <si>
    <t>IBVS 6070</t>
  </si>
  <si>
    <t>IBVS 6084</t>
  </si>
  <si>
    <t>IBVS 6118</t>
  </si>
  <si>
    <t>IBVS 5984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</si>
  <si>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</si>
  <si>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</si>
  <si>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</si>
  <si>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</si>
  <si>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</si>
  <si>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</si>
  <si>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</si>
  <si>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</si>
  <si>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</si>
  <si>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</si>
  <si>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</si>
  <si>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 -0.003 </t>
  </si>
  <si>
    <t>F </t>
  </si>
  <si>
    <t>2425773.517 </t>
  </si>
  <si>
    <t> 11.06.1929 00:24 </t>
  </si>
  <si>
    <t> 0.005 </t>
  </si>
  <si>
    <t>P </t>
  </si>
  <si>
    <t> H.Huth </t>
  </si>
  <si>
    <t> AN 281.185 </t>
  </si>
  <si>
    <t>2425802.522 </t>
  </si>
  <si>
    <t> 10.07.1929 00:31 </t>
  </si>
  <si>
    <t> -0.013 </t>
  </si>
  <si>
    <t>2426094.520 </t>
  </si>
  <si>
    <t> 28.04.1930 00:28 </t>
  </si>
  <si>
    <t> 0.048 </t>
  </si>
  <si>
    <t>2428397.554 </t>
  </si>
  <si>
    <t> 17.08.1936 01:17 </t>
  </si>
  <si>
    <t> 0.028 </t>
  </si>
  <si>
    <t>2428433.358 </t>
  </si>
  <si>
    <t> 21.09.1936 20:35 </t>
  </si>
  <si>
    <t> -0.020 </t>
  </si>
  <si>
    <t>2428665.530 </t>
  </si>
  <si>
    <t> 12.05.1937 00:43 </t>
  </si>
  <si>
    <t> -0.032 </t>
  </si>
  <si>
    <t>2428836.28 </t>
  </si>
  <si>
    <t> 29.10.1937 18:43 </t>
  </si>
  <si>
    <t> -0.00 </t>
  </si>
  <si>
    <t> W.Zessewitsch </t>
  </si>
  <si>
    <t> AC 129.6 </t>
  </si>
  <si>
    <t>2428836.282 </t>
  </si>
  <si>
    <t> 29.10.1937 18:46 </t>
  </si>
  <si>
    <t>2429015.563 </t>
  </si>
  <si>
    <t> 27.04.1938 01:30 </t>
  </si>
  <si>
    <t> 0.019 </t>
  </si>
  <si>
    <t>2429056.518 </t>
  </si>
  <si>
    <t> 07.06.1938 00:25 </t>
  </si>
  <si>
    <t> 0.001 </t>
  </si>
  <si>
    <t>2429365.543 </t>
  </si>
  <si>
    <t> 12.04.1939 01:01 </t>
  </si>
  <si>
    <t> 0.017 </t>
  </si>
  <si>
    <t>2429541.322 </t>
  </si>
  <si>
    <t> 04.10.1939 19:43 </t>
  </si>
  <si>
    <t> -0.049 </t>
  </si>
  <si>
    <t>2429785.470 </t>
  </si>
  <si>
    <t> 04.06.1940 23:16 </t>
  </si>
  <si>
    <t> -0.035 </t>
  </si>
  <si>
    <t> AN 281.186 </t>
  </si>
  <si>
    <t>2429879.460 </t>
  </si>
  <si>
    <t> 06.09.1940 23:02 </t>
  </si>
  <si>
    <t> 0.057 </t>
  </si>
  <si>
    <t>2430164.506 </t>
  </si>
  <si>
    <t> 19.06.1941 00:08 </t>
  </si>
  <si>
    <t> -0.004 </t>
  </si>
  <si>
    <t>2430787.670 </t>
  </si>
  <si>
    <t> 04.03.1943 04:04 </t>
  </si>
  <si>
    <t> 0.020 </t>
  </si>
  <si>
    <t>2430871.306 </t>
  </si>
  <si>
    <t> 26.05.1943 19:20 </t>
  </si>
  <si>
    <t> 0.002 </t>
  </si>
  <si>
    <t> A.Y.Filin </t>
  </si>
  <si>
    <t> PZ 9.312 </t>
  </si>
  <si>
    <t>2431047.175 </t>
  </si>
  <si>
    <t> 18.11.1943 16:12 </t>
  </si>
  <si>
    <t> 0.026 </t>
  </si>
  <si>
    <t>2431231.512 </t>
  </si>
  <si>
    <t> 21.05.1944 00:17 </t>
  </si>
  <si>
    <t> -0.018 </t>
  </si>
  <si>
    <t>2431255.472 </t>
  </si>
  <si>
    <t> 13.06.1944 23:19 </t>
  </si>
  <si>
    <t> 0.041 </t>
  </si>
  <si>
    <t>2431262.248 </t>
  </si>
  <si>
    <t> 20.06.1944 17:57 </t>
  </si>
  <si>
    <t> -0.012 </t>
  </si>
  <si>
    <t>2431325.420 </t>
  </si>
  <si>
    <t> 22.08.1944 22:04 </t>
  </si>
  <si>
    <t> -0.007 </t>
  </si>
  <si>
    <t>2431622.492 </t>
  </si>
  <si>
    <t> 15.06.1945 23:48 </t>
  </si>
  <si>
    <t> 0.007 </t>
  </si>
  <si>
    <t>2432054.40 </t>
  </si>
  <si>
    <t> 21.08.1946 21:36 </t>
  </si>
  <si>
    <t> -0.01 </t>
  </si>
  <si>
    <t>2432066.354 </t>
  </si>
  <si>
    <t> 02.09.1946 20:29 </t>
  </si>
  <si>
    <t> -0.011 </t>
  </si>
  <si>
    <t>2432404.39 </t>
  </si>
  <si>
    <t> 06.08.1947 21:21 </t>
  </si>
  <si>
    <t>2432761.264 </t>
  </si>
  <si>
    <t> 28.07.1948 18:20 </t>
  </si>
  <si>
    <t> 0.056 </t>
  </si>
  <si>
    <t>2432766.304 </t>
  </si>
  <si>
    <t> 02.08.1948 19:17 </t>
  </si>
  <si>
    <t> -0.026 </t>
  </si>
  <si>
    <t>2432790.181 </t>
  </si>
  <si>
    <t> 26.08.1948 16:20 </t>
  </si>
  <si>
    <t> -0.050 </t>
  </si>
  <si>
    <t>2432831.217 </t>
  </si>
  <si>
    <t> 06.10.1948 17:12 </t>
  </si>
  <si>
    <t> 0.012 </t>
  </si>
  <si>
    <t>2432860.194 </t>
  </si>
  <si>
    <t> 04.11.1948 16:39 </t>
  </si>
  <si>
    <t> -0.034 </t>
  </si>
  <si>
    <t>2433418.506 </t>
  </si>
  <si>
    <t> 17.05.1950 00:08 </t>
  </si>
  <si>
    <t> 0.014 </t>
  </si>
  <si>
    <t>2433512.290 </t>
  </si>
  <si>
    <t> 18.08.1950 18:57 </t>
  </si>
  <si>
    <t> -0.100 </t>
  </si>
  <si>
    <t> A.A.Wachmann </t>
  </si>
  <si>
    <t> AHSB 6.2.154 </t>
  </si>
  <si>
    <t>2433727.293 </t>
  </si>
  <si>
    <t> 21.03.1951 19:01 </t>
  </si>
  <si>
    <t> -0.208 </t>
  </si>
  <si>
    <t>2433768.486 </t>
  </si>
  <si>
    <t> 01.05.1951 23:39 </t>
  </si>
  <si>
    <t> 0.011 </t>
  </si>
  <si>
    <t>V </t>
  </si>
  <si>
    <t>2433775.33 </t>
  </si>
  <si>
    <t> 08.05.1951 19:55 </t>
  </si>
  <si>
    <t> 0.03 </t>
  </si>
  <si>
    <t>2433780.431 </t>
  </si>
  <si>
    <t> 13.05.1951 22:20 </t>
  </si>
  <si>
    <t> 0.006 </t>
  </si>
  <si>
    <t>2433862.374 </t>
  </si>
  <si>
    <t> 03.08.1951 20:58 </t>
  </si>
  <si>
    <t>2434637.471 </t>
  </si>
  <si>
    <t> 16.09.1953 23:18 </t>
  </si>
  <si>
    <t> 0.016 </t>
  </si>
  <si>
    <t>2434661.365 </t>
  </si>
  <si>
    <t> 10.10.1953 20:45 </t>
  </si>
  <si>
    <t> 0.009 </t>
  </si>
  <si>
    <t> R.Szafraniec </t>
  </si>
  <si>
    <t> AA 20.39 </t>
  </si>
  <si>
    <t>2434714.305 </t>
  </si>
  <si>
    <t> 02.12.1953 19:19 </t>
  </si>
  <si>
    <t> 0.024 </t>
  </si>
  <si>
    <t>2435313.485 </t>
  </si>
  <si>
    <t> 24.07.1955 23:38 </t>
  </si>
  <si>
    <t>2435373.306 </t>
  </si>
  <si>
    <t> 22.09.1955 19:20 </t>
  </si>
  <si>
    <t> 0.034 </t>
  </si>
  <si>
    <t>2435455.214 </t>
  </si>
  <si>
    <t> 13.12.1955 17:08 </t>
  </si>
  <si>
    <t> -0.005 </t>
  </si>
  <si>
    <t> V.Satyvaldiev </t>
  </si>
  <si>
    <t> BTAD 47.21 </t>
  </si>
  <si>
    <t>2436457.376 </t>
  </si>
  <si>
    <t> 10.09.1958 21:01 </t>
  </si>
  <si>
    <t> 0.013 </t>
  </si>
  <si>
    <t> MVS 2.122 </t>
  </si>
  <si>
    <t>2436812.467 </t>
  </si>
  <si>
    <t> 31.08.1959 23:12 </t>
  </si>
  <si>
    <t> -0.000 </t>
  </si>
  <si>
    <t>2436836.354 </t>
  </si>
  <si>
    <t> 24.09.1959 20:29 </t>
  </si>
  <si>
    <t> -0.015 </t>
  </si>
  <si>
    <t>2436848.322 </t>
  </si>
  <si>
    <t> 06.10.1959 19:43 </t>
  </si>
  <si>
    <t> 0.003 </t>
  </si>
  <si>
    <t>2437174.405 </t>
  </si>
  <si>
    <t> 27.08.1960 21:43 </t>
  </si>
  <si>
    <t>2437198.305 </t>
  </si>
  <si>
    <t> 20.09.1960 19:19 </t>
  </si>
  <si>
    <t>2437903.394 </t>
  </si>
  <si>
    <t> 26.08.1962 21:27 </t>
  </si>
  <si>
    <t>2437932.408 </t>
  </si>
  <si>
    <t> 24.09.1962 21:47 </t>
  </si>
  <si>
    <t> Voigtländer </t>
  </si>
  <si>
    <t> HABZ 18 </t>
  </si>
  <si>
    <t>2437956.318 </t>
  </si>
  <si>
    <t> 18.10.1962 19:37 </t>
  </si>
  <si>
    <t>2438323.369 </t>
  </si>
  <si>
    <t> 20.10.1963 20:51 </t>
  </si>
  <si>
    <t>2439052.361 </t>
  </si>
  <si>
    <t> 18.10.1965 20:39 </t>
  </si>
  <si>
    <t> M.Winiarski </t>
  </si>
  <si>
    <t>IBVS 1255 </t>
  </si>
  <si>
    <t>2439622.603 </t>
  </si>
  <si>
    <t> 12.05.1967 02:28 </t>
  </si>
  <si>
    <t>2441459.555 </t>
  </si>
  <si>
    <t> 22.05.1972 01:19 </t>
  </si>
  <si>
    <t> K.Locher </t>
  </si>
  <si>
    <t> BBS 3 </t>
  </si>
  <si>
    <t>2441565.400 </t>
  </si>
  <si>
    <t> 04.09.1972 21:36 </t>
  </si>
  <si>
    <t> H.Peter </t>
  </si>
  <si>
    <t> BBS 5 </t>
  </si>
  <si>
    <t>2441582.470 </t>
  </si>
  <si>
    <t> 21.09.1972 23:16 </t>
  </si>
  <si>
    <t> -0.001 </t>
  </si>
  <si>
    <t>2441594.428 </t>
  </si>
  <si>
    <t> 03.10.1972 22:16 </t>
  </si>
  <si>
    <t> BBS 6 </t>
  </si>
  <si>
    <t>2441606.384 </t>
  </si>
  <si>
    <t> 15.10.1972 21:12 </t>
  </si>
  <si>
    <t>2441845.396 </t>
  </si>
  <si>
    <t> 11.06.1973 21:30 </t>
  </si>
  <si>
    <t> BBS 10 </t>
  </si>
  <si>
    <t>2441874.413 </t>
  </si>
  <si>
    <t> 10.07.1973 21:54 </t>
  </si>
  <si>
    <t>2441903.435 </t>
  </si>
  <si>
    <t> 08.08.1973 22:26 </t>
  </si>
  <si>
    <t> BBS 11 </t>
  </si>
  <si>
    <t>2442009.284 </t>
  </si>
  <si>
    <t> 22.11.1973 18:48 </t>
  </si>
  <si>
    <t> BBS 12 </t>
  </si>
  <si>
    <t>2442212.426 </t>
  </si>
  <si>
    <t> 13.06.1974 22:13 </t>
  </si>
  <si>
    <t> BBS 16 </t>
  </si>
  <si>
    <t>2442550.472 </t>
  </si>
  <si>
    <t> 17.05.1975 23:19 </t>
  </si>
  <si>
    <t> BBS 22 </t>
  </si>
  <si>
    <t>2442608.508 </t>
  </si>
  <si>
    <t> 15.07.1975 00:11 </t>
  </si>
  <si>
    <t> -0.008 </t>
  </si>
  <si>
    <t> BBS 23 </t>
  </si>
  <si>
    <t>2442738.271 </t>
  </si>
  <si>
    <t> 21.11.1975 18:30 </t>
  </si>
  <si>
    <t> BBS 24 </t>
  </si>
  <si>
    <t>2443011.415 </t>
  </si>
  <si>
    <t> 20.08.1976 21:57 </t>
  </si>
  <si>
    <t> BBS 29 </t>
  </si>
  <si>
    <t>2443740.408 </t>
  </si>
  <si>
    <t> 19.08.1978 21:47 </t>
  </si>
  <si>
    <t> -0.002 </t>
  </si>
  <si>
    <t> BBS 38 </t>
  </si>
  <si>
    <t>2443793.335 </t>
  </si>
  <si>
    <t> 11.10.1978 20:02 </t>
  </si>
  <si>
    <t> 0.000 </t>
  </si>
  <si>
    <t> BBS 39 </t>
  </si>
  <si>
    <t>2443810.405 </t>
  </si>
  <si>
    <t> 28.10.1978 21:43 </t>
  </si>
  <si>
    <t>2444078.438 </t>
  </si>
  <si>
    <t> 23.07.1979 22:30 </t>
  </si>
  <si>
    <t> BBS 44 </t>
  </si>
  <si>
    <t>2444172.330 </t>
  </si>
  <si>
    <t> 25.10.1979 19:55 </t>
  </si>
  <si>
    <t> -0.010 </t>
  </si>
  <si>
    <t> J.Silhan </t>
  </si>
  <si>
    <t> BRNO 23 </t>
  </si>
  <si>
    <t>2444486.475 </t>
  </si>
  <si>
    <t> 03.09.1980 23:24 </t>
  </si>
  <si>
    <t> A.Slatinsky </t>
  </si>
  <si>
    <t>2444486.478 </t>
  </si>
  <si>
    <t> 03.09.1980 23:28 </t>
  </si>
  <si>
    <t> 0.008 </t>
  </si>
  <si>
    <t> V.Wagner </t>
  </si>
  <si>
    <t>2444510.374 </t>
  </si>
  <si>
    <t> 27.09.1980 20:58 </t>
  </si>
  <si>
    <t> BBS 50 </t>
  </si>
  <si>
    <t>2444575.243 </t>
  </si>
  <si>
    <t> 01.12.1980 17:49 </t>
  </si>
  <si>
    <t> BBS 52 </t>
  </si>
  <si>
    <t>2444877.432 </t>
  </si>
  <si>
    <t> 29.09.1981 22:22 </t>
  </si>
  <si>
    <t> BBS 56 </t>
  </si>
  <si>
    <t>2444889.374 </t>
  </si>
  <si>
    <t> 11.10.1981 20:58 </t>
  </si>
  <si>
    <t> BBS 57 </t>
  </si>
  <si>
    <t>2444913.274 </t>
  </si>
  <si>
    <t> 04.11.1981 18:34 </t>
  </si>
  <si>
    <t>2445145.460 </t>
  </si>
  <si>
    <t> 24.06.1982 23:02 </t>
  </si>
  <si>
    <t> BBS 61 </t>
  </si>
  <si>
    <t>2445186.433 </t>
  </si>
  <si>
    <t> 04.08.1982 22:23 </t>
  </si>
  <si>
    <t> BBS 62 </t>
  </si>
  <si>
    <t>2445198.382 </t>
  </si>
  <si>
    <t> 16.08.1982 21:10 </t>
  </si>
  <si>
    <t> BRNO 26 </t>
  </si>
  <si>
    <t>2445198.384 </t>
  </si>
  <si>
    <t> 16.08.1982 21:12 </t>
  </si>
  <si>
    <t> K.Carbol </t>
  </si>
  <si>
    <t>2445198.385 </t>
  </si>
  <si>
    <t> 16.08.1982 21:14 </t>
  </si>
  <si>
    <t> P.Kucera </t>
  </si>
  <si>
    <t>2445198.390 </t>
  </si>
  <si>
    <t> 16.08.1982 21:21 </t>
  </si>
  <si>
    <t> 0.004 </t>
  </si>
  <si>
    <t>2445227.406 </t>
  </si>
  <si>
    <t> 14.09.1982 21:44 </t>
  </si>
  <si>
    <t>2445280.339 </t>
  </si>
  <si>
    <t> 06.11.1982 20:08 </t>
  </si>
  <si>
    <t> W.Braune </t>
  </si>
  <si>
    <t>BAVM 36 </t>
  </si>
  <si>
    <t>2445280.353 </t>
  </si>
  <si>
    <t> 06.11.1982 20:28 </t>
  </si>
  <si>
    <t> J.Hübscher </t>
  </si>
  <si>
    <t>2445565.436 </t>
  </si>
  <si>
    <t> 18.08.1983 22:27 </t>
  </si>
  <si>
    <t> H.Vielmetter </t>
  </si>
  <si>
    <t>BAVM 38 </t>
  </si>
  <si>
    <t>2445606.410 </t>
  </si>
  <si>
    <t> 28.09.1983 21:50 </t>
  </si>
  <si>
    <t> BBS 68 </t>
  </si>
  <si>
    <t>2445642.270 </t>
  </si>
  <si>
    <t> 03.11.1983 18:28 </t>
  </si>
  <si>
    <t> BBS 69 </t>
  </si>
  <si>
    <t>2445874.451 </t>
  </si>
  <si>
    <t> 22.06.1984 22:49 </t>
  </si>
  <si>
    <t> BBS 72 </t>
  </si>
  <si>
    <t>2445915.431 </t>
  </si>
  <si>
    <t> 02.08.1984 22:20 </t>
  </si>
  <si>
    <t> BBS 73 </t>
  </si>
  <si>
    <t>2446212.477 </t>
  </si>
  <si>
    <t> 26.05.1985 23:26 </t>
  </si>
  <si>
    <t>BAVM 39 </t>
  </si>
  <si>
    <t>2446253.442 </t>
  </si>
  <si>
    <t> 06.07.1985 22:36 </t>
  </si>
  <si>
    <t> M.Lenz </t>
  </si>
  <si>
    <t> BRNO 27 </t>
  </si>
  <si>
    <t>2446253.455 </t>
  </si>
  <si>
    <t> 06.07.1985 22:55 </t>
  </si>
  <si>
    <t> P.Svoboda </t>
  </si>
  <si>
    <t>2446253.456 </t>
  </si>
  <si>
    <t> 06.07.1985 22:56 </t>
  </si>
  <si>
    <t> R.Polloczek </t>
  </si>
  <si>
    <t>2446253.462 </t>
  </si>
  <si>
    <t> 06.07.1985 23:05 </t>
  </si>
  <si>
    <t> R.Pleskac </t>
  </si>
  <si>
    <t>2446253.463 </t>
  </si>
  <si>
    <t> 06.07.1985 23:06 </t>
  </si>
  <si>
    <t> M.Zejda </t>
  </si>
  <si>
    <t>2446253.474 </t>
  </si>
  <si>
    <t> 06.07.1985 23:22 </t>
  </si>
  <si>
    <t> K.Prokes </t>
  </si>
  <si>
    <t>2446270.529 </t>
  </si>
  <si>
    <t> 24.07.1985 00:41 </t>
  </si>
  <si>
    <t>2446294.438 </t>
  </si>
  <si>
    <t> 16.08.1985 22:30 </t>
  </si>
  <si>
    <t> 0.010 </t>
  </si>
  <si>
    <t>2446294.441 </t>
  </si>
  <si>
    <t> 16.08.1985 22:35 </t>
  </si>
  <si>
    <t>2446294.444 </t>
  </si>
  <si>
    <t> 16.08.1985 22:39 </t>
  </si>
  <si>
    <t> J.Nevrzal </t>
  </si>
  <si>
    <t>2446294.449 </t>
  </si>
  <si>
    <t> 16.08.1985 22:46 </t>
  </si>
  <si>
    <t> 0.021 </t>
  </si>
  <si>
    <t> P.Vilcak </t>
  </si>
  <si>
    <t>2446294.455 </t>
  </si>
  <si>
    <t> 16.08.1985 22:55 </t>
  </si>
  <si>
    <t> 0.027 </t>
  </si>
  <si>
    <t>2446376.372 </t>
  </si>
  <si>
    <t> 06.11.1985 20:55 </t>
  </si>
  <si>
    <t> BBS 79 </t>
  </si>
  <si>
    <t>2446591.469 </t>
  </si>
  <si>
    <t> 09.06.1986 23:15 </t>
  </si>
  <si>
    <t> -0.017 </t>
  </si>
  <si>
    <t> BRNO 28 </t>
  </si>
  <si>
    <t>2446591.476 </t>
  </si>
  <si>
    <t> 09.06.1986 23:25 </t>
  </si>
  <si>
    <t> T.Cervinka </t>
  </si>
  <si>
    <t>2446591.478 </t>
  </si>
  <si>
    <t> 09.06.1986 23:28 </t>
  </si>
  <si>
    <t> J.Horky </t>
  </si>
  <si>
    <t>2446649.519 </t>
  </si>
  <si>
    <t> 07.08.1986 00:27 </t>
  </si>
  <si>
    <t>2446685.385 </t>
  </si>
  <si>
    <t> 11.09.1986 21:14 </t>
  </si>
  <si>
    <t> BBS 81 </t>
  </si>
  <si>
    <t>2446941.478 </t>
  </si>
  <si>
    <t> 25.05.1987 23:28 </t>
  </si>
  <si>
    <t> BBS 84 </t>
  </si>
  <si>
    <t>2446994.385 </t>
  </si>
  <si>
    <t> 17.07.1987 21:14 </t>
  </si>
  <si>
    <t> K.Hornoch </t>
  </si>
  <si>
    <t> BRNO 30 </t>
  </si>
  <si>
    <t> F.Hroch </t>
  </si>
  <si>
    <t>2447011.464 </t>
  </si>
  <si>
    <t> 03.08.1987 23:08 </t>
  </si>
  <si>
    <t> G.Mafrofridis </t>
  </si>
  <si>
    <t> BBS 86 </t>
  </si>
  <si>
    <t>2447023.412 </t>
  </si>
  <si>
    <t> 15.08.1987 21:53 </t>
  </si>
  <si>
    <t> BBS 85 </t>
  </si>
  <si>
    <t>2447088.288 </t>
  </si>
  <si>
    <t> 19.10.1987 18:54 </t>
  </si>
  <si>
    <t>2447267.541 </t>
  </si>
  <si>
    <t> 16.04.1988 00:59 </t>
  </si>
  <si>
    <t> Moschner&amp;Kleikamp </t>
  </si>
  <si>
    <t>BAVM 52 </t>
  </si>
  <si>
    <t>2447276.537 </t>
  </si>
  <si>
    <t> 25.04.1988 00:53 </t>
  </si>
  <si>
    <t> 0.451 </t>
  </si>
  <si>
    <t> BBS 88 </t>
  </si>
  <si>
    <t>2447361.450 </t>
  </si>
  <si>
    <t> 18.07.1988 22:48 </t>
  </si>
  <si>
    <t> BBS 89 </t>
  </si>
  <si>
    <t>2447379.381 </t>
  </si>
  <si>
    <t> 05.08.1988 21:08 </t>
  </si>
  <si>
    <t>2447385.356 </t>
  </si>
  <si>
    <t> 11.08.1988 20:32 </t>
  </si>
  <si>
    <t> G.Mavrofridis </t>
  </si>
  <si>
    <t>2447396.436 </t>
  </si>
  <si>
    <t> 22.08.1988 22:27 </t>
  </si>
  <si>
    <t> -0.009 </t>
  </si>
  <si>
    <t>2447414.363 </t>
  </si>
  <si>
    <t> 09.09.1988 20:42 </t>
  </si>
  <si>
    <t> R.Krejci </t>
  </si>
  <si>
    <t>2447426.318 </t>
  </si>
  <si>
    <t> 21.09.1988 19:37 </t>
  </si>
  <si>
    <t>2447432.287 </t>
  </si>
  <si>
    <t> 27.09.1988 18:53 </t>
  </si>
  <si>
    <t>2447461.308 </t>
  </si>
  <si>
    <t> 26.10.1988 19:23 </t>
  </si>
  <si>
    <t> BBS 90 </t>
  </si>
  <si>
    <t>2447467.299 </t>
  </si>
  <si>
    <t> 01.11.1988 19:10 </t>
  </si>
  <si>
    <t>2447734.474 </t>
  </si>
  <si>
    <t> 26.07.1989 23:22 </t>
  </si>
  <si>
    <t> BBS 92 </t>
  </si>
  <si>
    <t>2447758.385 </t>
  </si>
  <si>
    <t> 19.08.1989 21:14 </t>
  </si>
  <si>
    <t>2447775.421 </t>
  </si>
  <si>
    <t> 05.09.1989 22:06 </t>
  </si>
  <si>
    <t> -0.030 </t>
  </si>
  <si>
    <t>2447805.314 </t>
  </si>
  <si>
    <t> 05.10.1989 19:32 </t>
  </si>
  <si>
    <t>2447805.336 </t>
  </si>
  <si>
    <t> 05.10.1989 20:03 </t>
  </si>
  <si>
    <t> BBS 93 </t>
  </si>
  <si>
    <t>2448008.479 </t>
  </si>
  <si>
    <t> 26.04.1990 23:29 </t>
  </si>
  <si>
    <t> BBS 95 </t>
  </si>
  <si>
    <t>2448014.454 </t>
  </si>
  <si>
    <t> 02.05.1990 22:53 </t>
  </si>
  <si>
    <t>2448061.415 </t>
  </si>
  <si>
    <t> 18.06.1990 21:57 </t>
  </si>
  <si>
    <t>2448107.504 </t>
  </si>
  <si>
    <t> 04.08.1990 00:05 </t>
  </si>
  <si>
    <t> V.Simon </t>
  </si>
  <si>
    <t> BRNO 31 </t>
  </si>
  <si>
    <t>2448131.404 </t>
  </si>
  <si>
    <t> 27.08.1990 21:41 </t>
  </si>
  <si>
    <t>2448131.411 </t>
  </si>
  <si>
    <t> 27.08.1990 21:51 </t>
  </si>
  <si>
    <t> M.Vrastak </t>
  </si>
  <si>
    <t>2448131.420 </t>
  </si>
  <si>
    <t> 27.08.1990 22:04 </t>
  </si>
  <si>
    <t> O.Haska </t>
  </si>
  <si>
    <t>2448131.422 </t>
  </si>
  <si>
    <t> 27.08.1990 22:07 </t>
  </si>
  <si>
    <t>2448178.343 </t>
  </si>
  <si>
    <t> 13.10.1990 20:13 </t>
  </si>
  <si>
    <t> -0.014 </t>
  </si>
  <si>
    <t> BBS 96 </t>
  </si>
  <si>
    <t>2448405.421 </t>
  </si>
  <si>
    <t> 28.05.1991 22:06 </t>
  </si>
  <si>
    <t> BBS 98 </t>
  </si>
  <si>
    <t>2448481.387 </t>
  </si>
  <si>
    <t> 12.08.1991 21:17 </t>
  </si>
  <si>
    <t>2448486.506 </t>
  </si>
  <si>
    <t> 18.08.1991 00:08 </t>
  </si>
  <si>
    <t> -0.006 </t>
  </si>
  <si>
    <t>2448534.313 </t>
  </si>
  <si>
    <t> 04.10.1991 19:30 </t>
  </si>
  <si>
    <t> BBS 99 </t>
  </si>
  <si>
    <t>2448819.427 </t>
  </si>
  <si>
    <t> 15.07.1992 22:14 </t>
  </si>
  <si>
    <t> BBS 101 </t>
  </si>
  <si>
    <t>2448860.388 </t>
  </si>
  <si>
    <t> 25.08.1992 21:18 </t>
  </si>
  <si>
    <t> BBS 102 </t>
  </si>
  <si>
    <t>2448872.355 </t>
  </si>
  <si>
    <t> 06.09.1992 20:31 </t>
  </si>
  <si>
    <t>2449157.470 </t>
  </si>
  <si>
    <t> 18.06.1993 23:16 </t>
  </si>
  <si>
    <t> BBS 104 </t>
  </si>
  <si>
    <t>2449186.481 </t>
  </si>
  <si>
    <t> 17.07.1993 23:32 </t>
  </si>
  <si>
    <t> M.Tichy </t>
  </si>
  <si>
    <t>2449186.483 </t>
  </si>
  <si>
    <t> 17.07.1993 23:35 </t>
  </si>
  <si>
    <t> P.Stepan </t>
  </si>
  <si>
    <t>2449186.488 </t>
  </si>
  <si>
    <t> 17.07.1993 23:42 </t>
  </si>
  <si>
    <t> P.Hajek </t>
  </si>
  <si>
    <t>2449198.435 </t>
  </si>
  <si>
    <t> 29.07.1993 22:26 </t>
  </si>
  <si>
    <t>2449251.351 </t>
  </si>
  <si>
    <t> 20.09.1993 20:25 </t>
  </si>
  <si>
    <t> BBS 105 </t>
  </si>
  <si>
    <t>2449536.448 </t>
  </si>
  <si>
    <t> 02.07.1994 22:45 </t>
  </si>
  <si>
    <t> M.Rottenborn </t>
  </si>
  <si>
    <t>2449536.460 </t>
  </si>
  <si>
    <t> 02.07.1994 23:02 </t>
  </si>
  <si>
    <t> T.Singliar </t>
  </si>
  <si>
    <t>2449536.462 </t>
  </si>
  <si>
    <t> 02.07.1994 23:05 </t>
  </si>
  <si>
    <t>2449536.474 </t>
  </si>
  <si>
    <t> 02.07.1994 23:22 </t>
  </si>
  <si>
    <t> 0.015 </t>
  </si>
  <si>
    <t> J.Jirout </t>
  </si>
  <si>
    <t>2449548.422 </t>
  </si>
  <si>
    <t> 14.07.1994 22:07 </t>
  </si>
  <si>
    <t> P.Sobotka </t>
  </si>
  <si>
    <t>2449565.473 </t>
  </si>
  <si>
    <t> 31.07.1994 23:21 </t>
  </si>
  <si>
    <t>2449565.475 </t>
  </si>
  <si>
    <t> 31.07.1994 23:24 </t>
  </si>
  <si>
    <t> A.Kratochvil </t>
  </si>
  <si>
    <t>2449565.485 </t>
  </si>
  <si>
    <t> 31.07.1994 23:38 </t>
  </si>
  <si>
    <t>2449565.493 </t>
  </si>
  <si>
    <t> 31.07.1994 23:49 </t>
  </si>
  <si>
    <t> L.Honzik </t>
  </si>
  <si>
    <t>2449606.4782 </t>
  </si>
  <si>
    <t> 10.09.1994 23:28 </t>
  </si>
  <si>
    <t> 0.0225 </t>
  </si>
  <si>
    <t> BRNO 32 </t>
  </si>
  <si>
    <t>2449898.400 </t>
  </si>
  <si>
    <t> 29.06.1995 21:36 </t>
  </si>
  <si>
    <t> BBS 109 </t>
  </si>
  <si>
    <t>2449915.4647 </t>
  </si>
  <si>
    <t> 16.07.1995 23:09 </t>
  </si>
  <si>
    <t> 0.0002 </t>
  </si>
  <si>
    <t>2449915.4765 </t>
  </si>
  <si>
    <t> 16.07.1995 23:26 </t>
  </si>
  <si>
    <t> 0.0120 </t>
  </si>
  <si>
    <t> L.Brat </t>
  </si>
  <si>
    <t>2450033.254 </t>
  </si>
  <si>
    <t> 11.11.1995 18:05 </t>
  </si>
  <si>
    <t> BBS 111 </t>
  </si>
  <si>
    <t>2450306.4236 </t>
  </si>
  <si>
    <t> 10.08.1996 22:09 </t>
  </si>
  <si>
    <t> 0.0032 </t>
  </si>
  <si>
    <t>2450371.295 </t>
  </si>
  <si>
    <t> 14.10.1996 19:04 </t>
  </si>
  <si>
    <t> BBS 113 </t>
  </si>
  <si>
    <t>2450750.305 </t>
  </si>
  <si>
    <t> 28.10.1997 19:19 </t>
  </si>
  <si>
    <t> BBS 116 </t>
  </si>
  <si>
    <t>2451129.3073 </t>
  </si>
  <si>
    <t> 11.11.1998 19:22 </t>
  </si>
  <si>
    <t> 0.0016 </t>
  </si>
  <si>
    <t>2451384.53 </t>
  </si>
  <si>
    <t> 25.07.1999 00:43 </t>
  </si>
  <si>
    <t>E </t>
  </si>
  <si>
    <t> F.Agerer </t>
  </si>
  <si>
    <t>BAVM 132 </t>
  </si>
  <si>
    <t>2451658.5447 </t>
  </si>
  <si>
    <t> 24.04.2000 01:04 </t>
  </si>
  <si>
    <t> -0.0026 </t>
  </si>
  <si>
    <t> J.Zahajsky </t>
  </si>
  <si>
    <t>2451682.4473 </t>
  </si>
  <si>
    <t> 17.05.2000 22:44 </t>
  </si>
  <si>
    <t> -0.0012 </t>
  </si>
  <si>
    <t>o</t>
  </si>
  <si>
    <t> D.Husar </t>
  </si>
  <si>
    <t>BAVM 152 </t>
  </si>
  <si>
    <t>2451752.423 </t>
  </si>
  <si>
    <t> 26.07.2000 22:09 </t>
  </si>
  <si>
    <t> -0.022 </t>
  </si>
  <si>
    <t> B.Procházková </t>
  </si>
  <si>
    <t>OEJV 0074 </t>
  </si>
  <si>
    <t>2451752.431 </t>
  </si>
  <si>
    <t> 26.07.2000 22:20 </t>
  </si>
  <si>
    <t> P.Novotná </t>
  </si>
  <si>
    <t>2451752.433 </t>
  </si>
  <si>
    <t> 26.07.2000 22:23 </t>
  </si>
  <si>
    <t> J.Cechal </t>
  </si>
  <si>
    <t>2451752.437 </t>
  </si>
  <si>
    <t> 26.07.2000 22:29 </t>
  </si>
  <si>
    <t> O.Bracek </t>
  </si>
  <si>
    <t>2451752.439 </t>
  </si>
  <si>
    <t> 26.07.2000 22:32 </t>
  </si>
  <si>
    <t> J.Goždál </t>
  </si>
  <si>
    <t>2451752.441 </t>
  </si>
  <si>
    <t> 26.07.2000 22:35 </t>
  </si>
  <si>
    <t>2451752.443 </t>
  </si>
  <si>
    <t> 26.07.2000 22:37 </t>
  </si>
  <si>
    <t> M.Haltuf </t>
  </si>
  <si>
    <t> R.Kucerová </t>
  </si>
  <si>
    <t> M.Netolický </t>
  </si>
  <si>
    <t>2451752.445 </t>
  </si>
  <si>
    <t> 26.07.2000 22:40 </t>
  </si>
  <si>
    <t> P.Fedorová </t>
  </si>
  <si>
    <t>2451769.520 </t>
  </si>
  <si>
    <t> 13.08.2000 00:28 </t>
  </si>
  <si>
    <t> O.Pejcha </t>
  </si>
  <si>
    <t>2452061.44881 </t>
  </si>
  <si>
    <t> 31.05.2001 22:46 </t>
  </si>
  <si>
    <t> -0.00497 </t>
  </si>
  <si>
    <t>C </t>
  </si>
  <si>
    <t> J.Šafár </t>
  </si>
  <si>
    <t>2452925.3125 </t>
  </si>
  <si>
    <t> 12.10.2003 19:30 </t>
  </si>
  <si>
    <t> -0.0001 </t>
  </si>
  <si>
    <t>?</t>
  </si>
  <si>
    <t> O.Aksu et al. </t>
  </si>
  <si>
    <t>IBVS 5588 </t>
  </si>
  <si>
    <t>2452937.26393 </t>
  </si>
  <si>
    <t> 24.10.2003 18:20 </t>
  </si>
  <si>
    <t> 0.00070 </t>
  </si>
  <si>
    <t> R.Ehrenberger </t>
  </si>
  <si>
    <t>2453275.2874 </t>
  </si>
  <si>
    <t> 26.09.2004 18:53 </t>
  </si>
  <si>
    <t> -0.0075 </t>
  </si>
  <si>
    <t>2453519.4213 </t>
  </si>
  <si>
    <t> 28.05.2005 22:06 </t>
  </si>
  <si>
    <t> -0.0077 </t>
  </si>
  <si>
    <t>-I</t>
  </si>
  <si>
    <t>BAVM 178 </t>
  </si>
  <si>
    <t>2453594.555 </t>
  </si>
  <si>
    <t> 12.08.2005 01:19 </t>
  </si>
  <si>
    <t>5085</t>
  </si>
  <si>
    <t>OEJV 0003 </t>
  </si>
  <si>
    <t>2453613.3298 </t>
  </si>
  <si>
    <t> 30.08.2005 19:54 </t>
  </si>
  <si>
    <t>5096</t>
  </si>
  <si>
    <t> 0.0031 </t>
  </si>
  <si>
    <t>2454685.4605 </t>
  </si>
  <si>
    <t> 06.08.2008 23:03 </t>
  </si>
  <si>
    <t>5724</t>
  </si>
  <si>
    <t> -0.0072 </t>
  </si>
  <si>
    <t>BAVM 203 </t>
  </si>
  <si>
    <t>2455461.3954 </t>
  </si>
  <si>
    <t> 21.09.2010 21:29 </t>
  </si>
  <si>
    <t>6178.5</t>
  </si>
  <si>
    <t> -0.0087 </t>
  </si>
  <si>
    <t>BAVM 215 </t>
  </si>
  <si>
    <t>2456155.3870 </t>
  </si>
  <si>
    <t> 15.08.2012 21:17 </t>
  </si>
  <si>
    <t>6585</t>
  </si>
  <si>
    <t> -0.0065 </t>
  </si>
  <si>
    <t> M.&amp; K.Rätz </t>
  </si>
  <si>
    <t>BAVM 231 </t>
  </si>
  <si>
    <t>2456167.3374 </t>
  </si>
  <si>
    <t> 27.08.2012 20:05 </t>
  </si>
  <si>
    <t>6592</t>
  </si>
  <si>
    <t> -0.0067 </t>
  </si>
  <si>
    <t> P.Frank </t>
  </si>
  <si>
    <t>BAVM 232 </t>
  </si>
  <si>
    <t>2456534.3907 </t>
  </si>
  <si>
    <t> 29.08.2013 21:22 </t>
  </si>
  <si>
    <t>6807</t>
  </si>
  <si>
    <t> -0.0080 </t>
  </si>
  <si>
    <t>BAVM 234 </t>
  </si>
  <si>
    <t>2456831.4518 </t>
  </si>
  <si>
    <t> 22.06.2014 22:50 </t>
  </si>
  <si>
    <t>6981</t>
  </si>
  <si>
    <t> -0.0051 </t>
  </si>
  <si>
    <t>BAVM 238 </t>
  </si>
  <si>
    <t>2457198.502 </t>
  </si>
  <si>
    <t> 25.06.2015 00:02 </t>
  </si>
  <si>
    <t>7196</t>
  </si>
  <si>
    <t>BAVM 241 (=IBVS 6157) </t>
  </si>
  <si>
    <t>s5</t>
  </si>
  <si>
    <t>s6</t>
  </si>
  <si>
    <t>s7</t>
  </si>
  <si>
    <t>IBVS 6157</t>
  </si>
  <si>
    <t>IBVS 6195</t>
  </si>
  <si>
    <t>JAVSO 49, 108</t>
  </si>
  <si>
    <t>OEJV 234</t>
  </si>
  <si>
    <t>V0687 Cyg / GSC 02137-00689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</si>
</sst>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\(&quot;$&quot;#,##0\)"/>
  </numFmts>
  <fonts count="3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3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8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9" fillId="0" borderId="0"/>
    <xf numFmtId="0" fontId="9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75"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0" fillId="0" borderId="0" xfId="0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applyAlignment="1">
      <alignment horizontal="center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8" fillId="24" borderId="18" xfId="38" applyFill="1" applyBorder="1" applyAlignment="1" applyProtection="1">
      <alignment horizontal="right" vertical="top" wrapText="1"/>
    </xf>
    <xf numFmtId="0" fontId="37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22" fontId="11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6" fillId="25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42" applyFont="1" applyAlignment="1">
      <alignment vertical="center" wrapText="1"/>
    </xf>
    <xf numFmtId="0" fontId="5" fillId="0" borderId="0" xfId="42" applyFont="1" applyAlignment="1">
      <alignment horizontal="center" vertical="center" wrapText="1"/>
    </xf>
    <xf numFmtId="0" fontId="5" fillId="0" borderId="0" xfId="42" applyFont="1" applyAlignment="1">
      <alignment horizontal="left" vertical="center" wrapText="1"/>
    </xf>
    <xf numFmtId="0" fontId="35" fillId="0" borderId="0" xfId="43" applyFont="1" applyAlignment="1">
      <alignment horizontal="left" vertical="center"/>
    </xf>
    <xf numFmtId="0" fontId="35" fillId="0" borderId="0" xfId="43" applyFont="1" applyAlignment="1">
      <alignment horizontal="left"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V0687 Cyg - Prim. O-C Diagr.</a:t>
            </a:r>
          </a:p>
        </c:rich>
      </c:tx>
      <c:layout>
        <c:manualLayout>
          <c:xMode val="edge"/>
          <c:yMode val="edge"/>
          <c:x val="0.28066549893321546"/>
          <c:y val="3.35365853658536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57810037214467"/>
          <c:y val="0.14634168126798494"/>
          <c:w val="0.80581580390493235"/>
          <c:h val="0.63109850046818505"/>
        </c:manualLayout>
      </c:layout>
      <c:scatterChart>
        <c:scatterStyle val="lineMarker"/>
        <c:varyColors val="0"/>
        <c:ser>
          <c:idx val="6"/>
          <c:order val="0"/>
          <c:tx>
            <c:strRef>
              <c:f>Active!$R$20</c:f>
              <c:strCache>
                <c:ptCount val="1"/>
                <c:pt idx="0">
                  <c:v>Primary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Active!$F$21:$F$919</c:f>
              <c:numCache>
                <c:formatCode>General</c:formatCode>
                <c:ptCount val="899"/>
                <c:pt idx="0">
                  <c:v>-11211</c:v>
                </c:pt>
                <c:pt idx="1">
                  <c:v>-11194</c:v>
                </c:pt>
                <c:pt idx="2">
                  <c:v>-11023</c:v>
                </c:pt>
                <c:pt idx="3">
                  <c:v>-9674</c:v>
                </c:pt>
                <c:pt idx="4">
                  <c:v>-9653</c:v>
                </c:pt>
                <c:pt idx="5">
                  <c:v>-9517</c:v>
                </c:pt>
                <c:pt idx="6">
                  <c:v>-9417</c:v>
                </c:pt>
                <c:pt idx="7">
                  <c:v>-9417</c:v>
                </c:pt>
                <c:pt idx="8">
                  <c:v>-9312</c:v>
                </c:pt>
                <c:pt idx="9">
                  <c:v>-9288</c:v>
                </c:pt>
                <c:pt idx="10">
                  <c:v>-9107</c:v>
                </c:pt>
                <c:pt idx="11">
                  <c:v>-9004</c:v>
                </c:pt>
                <c:pt idx="12">
                  <c:v>-8861</c:v>
                </c:pt>
                <c:pt idx="13">
                  <c:v>-8806</c:v>
                </c:pt>
                <c:pt idx="14">
                  <c:v>-8639</c:v>
                </c:pt>
                <c:pt idx="15">
                  <c:v>-8274</c:v>
                </c:pt>
                <c:pt idx="16">
                  <c:v>-8225</c:v>
                </c:pt>
                <c:pt idx="17">
                  <c:v>-8122</c:v>
                </c:pt>
                <c:pt idx="18">
                  <c:v>-8014</c:v>
                </c:pt>
                <c:pt idx="19">
                  <c:v>-8000</c:v>
                </c:pt>
                <c:pt idx="20">
                  <c:v>-7996</c:v>
                </c:pt>
                <c:pt idx="21">
                  <c:v>-7959</c:v>
                </c:pt>
                <c:pt idx="22">
                  <c:v>-7785</c:v>
                </c:pt>
                <c:pt idx="23">
                  <c:v>-7532</c:v>
                </c:pt>
                <c:pt idx="24">
                  <c:v>-7525</c:v>
                </c:pt>
                <c:pt idx="25">
                  <c:v>-7327</c:v>
                </c:pt>
                <c:pt idx="26">
                  <c:v>-7118</c:v>
                </c:pt>
                <c:pt idx="27">
                  <c:v>-7115</c:v>
                </c:pt>
                <c:pt idx="28">
                  <c:v>-7101</c:v>
                </c:pt>
                <c:pt idx="29">
                  <c:v>-7077</c:v>
                </c:pt>
                <c:pt idx="30">
                  <c:v>-7060</c:v>
                </c:pt>
                <c:pt idx="31">
                  <c:v>-6733</c:v>
                </c:pt>
                <c:pt idx="32">
                  <c:v>-6678</c:v>
                </c:pt>
                <c:pt idx="33">
                  <c:v>-6552</c:v>
                </c:pt>
                <c:pt idx="34">
                  <c:v>-6528</c:v>
                </c:pt>
                <c:pt idx="35">
                  <c:v>-6524</c:v>
                </c:pt>
                <c:pt idx="36">
                  <c:v>-6521</c:v>
                </c:pt>
                <c:pt idx="37">
                  <c:v>-6473</c:v>
                </c:pt>
                <c:pt idx="38">
                  <c:v>-6019</c:v>
                </c:pt>
                <c:pt idx="39">
                  <c:v>-6005</c:v>
                </c:pt>
                <c:pt idx="40">
                  <c:v>-5974</c:v>
                </c:pt>
                <c:pt idx="41">
                  <c:v>-5623</c:v>
                </c:pt>
                <c:pt idx="42">
                  <c:v>-5588</c:v>
                </c:pt>
                <c:pt idx="43">
                  <c:v>-5540</c:v>
                </c:pt>
                <c:pt idx="44">
                  <c:v>-4953</c:v>
                </c:pt>
                <c:pt idx="45">
                  <c:v>-4745</c:v>
                </c:pt>
                <c:pt idx="46">
                  <c:v>-4731</c:v>
                </c:pt>
                <c:pt idx="47">
                  <c:v>-4724</c:v>
                </c:pt>
                <c:pt idx="48">
                  <c:v>-4533</c:v>
                </c:pt>
                <c:pt idx="49">
                  <c:v>-4519</c:v>
                </c:pt>
                <c:pt idx="50">
                  <c:v>-4106</c:v>
                </c:pt>
                <c:pt idx="51">
                  <c:v>-4089</c:v>
                </c:pt>
                <c:pt idx="52">
                  <c:v>-4075</c:v>
                </c:pt>
                <c:pt idx="53">
                  <c:v>-3860</c:v>
                </c:pt>
                <c:pt idx="54">
                  <c:v>-2023</c:v>
                </c:pt>
                <c:pt idx="55">
                  <c:v>-1961</c:v>
                </c:pt>
                <c:pt idx="56">
                  <c:v>-1951</c:v>
                </c:pt>
                <c:pt idx="57">
                  <c:v>-1944</c:v>
                </c:pt>
                <c:pt idx="58">
                  <c:v>-1937</c:v>
                </c:pt>
                <c:pt idx="59">
                  <c:v>-1797</c:v>
                </c:pt>
                <c:pt idx="60">
                  <c:v>-1780</c:v>
                </c:pt>
                <c:pt idx="61">
                  <c:v>-1763</c:v>
                </c:pt>
                <c:pt idx="62">
                  <c:v>-1701</c:v>
                </c:pt>
                <c:pt idx="63">
                  <c:v>-1582</c:v>
                </c:pt>
                <c:pt idx="64">
                  <c:v>-1384</c:v>
                </c:pt>
                <c:pt idx="65">
                  <c:v>-1350</c:v>
                </c:pt>
                <c:pt idx="66">
                  <c:v>-1274</c:v>
                </c:pt>
                <c:pt idx="67">
                  <c:v>-1114</c:v>
                </c:pt>
                <c:pt idx="68">
                  <c:v>-687</c:v>
                </c:pt>
                <c:pt idx="69">
                  <c:v>-656</c:v>
                </c:pt>
                <c:pt idx="70">
                  <c:v>-646</c:v>
                </c:pt>
                <c:pt idx="71">
                  <c:v>-489</c:v>
                </c:pt>
                <c:pt idx="72">
                  <c:v>-434</c:v>
                </c:pt>
                <c:pt idx="73">
                  <c:v>-250</c:v>
                </c:pt>
                <c:pt idx="74">
                  <c:v>-250</c:v>
                </c:pt>
                <c:pt idx="75">
                  <c:v>-236</c:v>
                </c:pt>
                <c:pt idx="76">
                  <c:v>-198</c:v>
                </c:pt>
                <c:pt idx="77">
                  <c:v>-21</c:v>
                </c:pt>
                <c:pt idx="78">
                  <c:v>-14</c:v>
                </c:pt>
                <c:pt idx="79">
                  <c:v>0</c:v>
                </c:pt>
                <c:pt idx="80">
                  <c:v>0</c:v>
                </c:pt>
                <c:pt idx="81">
                  <c:v>136</c:v>
                </c:pt>
                <c:pt idx="82">
                  <c:v>160</c:v>
                </c:pt>
                <c:pt idx="83">
                  <c:v>167</c:v>
                </c:pt>
                <c:pt idx="84">
                  <c:v>167</c:v>
                </c:pt>
                <c:pt idx="85">
                  <c:v>167</c:v>
                </c:pt>
                <c:pt idx="86">
                  <c:v>167</c:v>
                </c:pt>
                <c:pt idx="87">
                  <c:v>184</c:v>
                </c:pt>
                <c:pt idx="88">
                  <c:v>215</c:v>
                </c:pt>
                <c:pt idx="89">
                  <c:v>215</c:v>
                </c:pt>
                <c:pt idx="90">
                  <c:v>382</c:v>
                </c:pt>
                <c:pt idx="91">
                  <c:v>406</c:v>
                </c:pt>
                <c:pt idx="92">
                  <c:v>427</c:v>
                </c:pt>
                <c:pt idx="93">
                  <c:v>563</c:v>
                </c:pt>
                <c:pt idx="94">
                  <c:v>587</c:v>
                </c:pt>
                <c:pt idx="95">
                  <c:v>761</c:v>
                </c:pt>
                <c:pt idx="96">
                  <c:v>785</c:v>
                </c:pt>
                <c:pt idx="97">
                  <c:v>785</c:v>
                </c:pt>
                <c:pt idx="98">
                  <c:v>785</c:v>
                </c:pt>
                <c:pt idx="99">
                  <c:v>785</c:v>
                </c:pt>
                <c:pt idx="100">
                  <c:v>785</c:v>
                </c:pt>
                <c:pt idx="101">
                  <c:v>785</c:v>
                </c:pt>
                <c:pt idx="102">
                  <c:v>795</c:v>
                </c:pt>
                <c:pt idx="103">
                  <c:v>809</c:v>
                </c:pt>
                <c:pt idx="104">
                  <c:v>809</c:v>
                </c:pt>
                <c:pt idx="105">
                  <c:v>809</c:v>
                </c:pt>
                <c:pt idx="106">
                  <c:v>809</c:v>
                </c:pt>
                <c:pt idx="107">
                  <c:v>809</c:v>
                </c:pt>
                <c:pt idx="108">
                  <c:v>857</c:v>
                </c:pt>
                <c:pt idx="109">
                  <c:v>983</c:v>
                </c:pt>
                <c:pt idx="110">
                  <c:v>983</c:v>
                </c:pt>
                <c:pt idx="111">
                  <c:v>983</c:v>
                </c:pt>
                <c:pt idx="112">
                  <c:v>1017</c:v>
                </c:pt>
                <c:pt idx="113">
                  <c:v>1038</c:v>
                </c:pt>
                <c:pt idx="114">
                  <c:v>1188</c:v>
                </c:pt>
                <c:pt idx="115">
                  <c:v>1219</c:v>
                </c:pt>
                <c:pt idx="116">
                  <c:v>1219</c:v>
                </c:pt>
                <c:pt idx="117">
                  <c:v>1229</c:v>
                </c:pt>
                <c:pt idx="118">
                  <c:v>1236</c:v>
                </c:pt>
                <c:pt idx="119">
                  <c:v>1274</c:v>
                </c:pt>
                <c:pt idx="120">
                  <c:v>1379</c:v>
                </c:pt>
                <c:pt idx="121">
                  <c:v>1384.5</c:v>
                </c:pt>
                <c:pt idx="122">
                  <c:v>1434</c:v>
                </c:pt>
                <c:pt idx="123">
                  <c:v>1444.5</c:v>
                </c:pt>
                <c:pt idx="124">
                  <c:v>1448</c:v>
                </c:pt>
                <c:pt idx="125">
                  <c:v>1454.5</c:v>
                </c:pt>
                <c:pt idx="126">
                  <c:v>1465</c:v>
                </c:pt>
                <c:pt idx="127">
                  <c:v>1472</c:v>
                </c:pt>
                <c:pt idx="128">
                  <c:v>1475.5</c:v>
                </c:pt>
                <c:pt idx="129">
                  <c:v>1492.5</c:v>
                </c:pt>
                <c:pt idx="130">
                  <c:v>1496</c:v>
                </c:pt>
                <c:pt idx="131">
                  <c:v>1652.5</c:v>
                </c:pt>
                <c:pt idx="132">
                  <c:v>1666.5</c:v>
                </c:pt>
                <c:pt idx="133">
                  <c:v>1676.5</c:v>
                </c:pt>
                <c:pt idx="134">
                  <c:v>1694</c:v>
                </c:pt>
                <c:pt idx="135">
                  <c:v>1694</c:v>
                </c:pt>
                <c:pt idx="136">
                  <c:v>1813</c:v>
                </c:pt>
                <c:pt idx="137">
                  <c:v>1816.5</c:v>
                </c:pt>
                <c:pt idx="138">
                  <c:v>1844</c:v>
                </c:pt>
                <c:pt idx="139">
                  <c:v>1871</c:v>
                </c:pt>
                <c:pt idx="140">
                  <c:v>1885</c:v>
                </c:pt>
                <c:pt idx="141">
                  <c:v>1885</c:v>
                </c:pt>
                <c:pt idx="142">
                  <c:v>1885</c:v>
                </c:pt>
                <c:pt idx="143">
                  <c:v>1885</c:v>
                </c:pt>
                <c:pt idx="144">
                  <c:v>1912.5</c:v>
                </c:pt>
                <c:pt idx="145">
                  <c:v>1917.5</c:v>
                </c:pt>
                <c:pt idx="146">
                  <c:v>1917.5</c:v>
                </c:pt>
                <c:pt idx="147">
                  <c:v>2045.5</c:v>
                </c:pt>
                <c:pt idx="148">
                  <c:v>2090</c:v>
                </c:pt>
                <c:pt idx="149">
                  <c:v>2093</c:v>
                </c:pt>
                <c:pt idx="150">
                  <c:v>2121</c:v>
                </c:pt>
                <c:pt idx="151">
                  <c:v>2288</c:v>
                </c:pt>
                <c:pt idx="152">
                  <c:v>2312</c:v>
                </c:pt>
                <c:pt idx="153">
                  <c:v>2319</c:v>
                </c:pt>
                <c:pt idx="154">
                  <c:v>2424.5</c:v>
                </c:pt>
                <c:pt idx="155">
                  <c:v>2486</c:v>
                </c:pt>
                <c:pt idx="156">
                  <c:v>2503</c:v>
                </c:pt>
                <c:pt idx="157">
                  <c:v>2503</c:v>
                </c:pt>
                <c:pt idx="158">
                  <c:v>2503</c:v>
                </c:pt>
                <c:pt idx="159">
                  <c:v>2510</c:v>
                </c:pt>
                <c:pt idx="160">
                  <c:v>2541</c:v>
                </c:pt>
                <c:pt idx="161">
                  <c:v>2708</c:v>
                </c:pt>
                <c:pt idx="162">
                  <c:v>2708</c:v>
                </c:pt>
                <c:pt idx="163">
                  <c:v>2708</c:v>
                </c:pt>
                <c:pt idx="164">
                  <c:v>2708</c:v>
                </c:pt>
                <c:pt idx="165">
                  <c:v>2715</c:v>
                </c:pt>
                <c:pt idx="166">
                  <c:v>2725</c:v>
                </c:pt>
                <c:pt idx="167">
                  <c:v>2725</c:v>
                </c:pt>
                <c:pt idx="168">
                  <c:v>2725</c:v>
                </c:pt>
                <c:pt idx="169">
                  <c:v>2725</c:v>
                </c:pt>
                <c:pt idx="170">
                  <c:v>2749</c:v>
                </c:pt>
                <c:pt idx="171">
                  <c:v>2758.5</c:v>
                </c:pt>
                <c:pt idx="172">
                  <c:v>2920</c:v>
                </c:pt>
                <c:pt idx="173">
                  <c:v>2930</c:v>
                </c:pt>
                <c:pt idx="174">
                  <c:v>2930</c:v>
                </c:pt>
                <c:pt idx="175">
                  <c:v>2999</c:v>
                </c:pt>
                <c:pt idx="176">
                  <c:v>3159</c:v>
                </c:pt>
                <c:pt idx="177">
                  <c:v>3197</c:v>
                </c:pt>
                <c:pt idx="178">
                  <c:v>3419</c:v>
                </c:pt>
                <c:pt idx="179">
                  <c:v>3641</c:v>
                </c:pt>
                <c:pt idx="180">
                  <c:v>3790.5</c:v>
                </c:pt>
                <c:pt idx="181">
                  <c:v>3951</c:v>
                </c:pt>
                <c:pt idx="182">
                  <c:v>3965</c:v>
                </c:pt>
                <c:pt idx="183">
                  <c:v>4006</c:v>
                </c:pt>
                <c:pt idx="184">
                  <c:v>4006</c:v>
                </c:pt>
                <c:pt idx="185">
                  <c:v>4006</c:v>
                </c:pt>
                <c:pt idx="186">
                  <c:v>4006</c:v>
                </c:pt>
                <c:pt idx="187">
                  <c:v>4006</c:v>
                </c:pt>
                <c:pt idx="188">
                  <c:v>4006</c:v>
                </c:pt>
                <c:pt idx="189">
                  <c:v>4006</c:v>
                </c:pt>
                <c:pt idx="190">
                  <c:v>4006</c:v>
                </c:pt>
                <c:pt idx="191">
                  <c:v>4006</c:v>
                </c:pt>
                <c:pt idx="192">
                  <c:v>4006</c:v>
                </c:pt>
                <c:pt idx="193">
                  <c:v>4006</c:v>
                </c:pt>
                <c:pt idx="194">
                  <c:v>4006</c:v>
                </c:pt>
                <c:pt idx="195">
                  <c:v>4006</c:v>
                </c:pt>
                <c:pt idx="196">
                  <c:v>4006</c:v>
                </c:pt>
                <c:pt idx="197">
                  <c:v>4006</c:v>
                </c:pt>
                <c:pt idx="198">
                  <c:v>4006</c:v>
                </c:pt>
                <c:pt idx="199">
                  <c:v>4006</c:v>
                </c:pt>
                <c:pt idx="200">
                  <c:v>4006</c:v>
                </c:pt>
                <c:pt idx="201">
                  <c:v>4016</c:v>
                </c:pt>
                <c:pt idx="202">
                  <c:v>4181.5</c:v>
                </c:pt>
                <c:pt idx="203">
                  <c:v>4187</c:v>
                </c:pt>
                <c:pt idx="204">
                  <c:v>4515.5</c:v>
                </c:pt>
                <c:pt idx="205">
                  <c:v>4693</c:v>
                </c:pt>
                <c:pt idx="206">
                  <c:v>4700</c:v>
                </c:pt>
                <c:pt idx="207">
                  <c:v>4898</c:v>
                </c:pt>
                <c:pt idx="208">
                  <c:v>5041</c:v>
                </c:pt>
                <c:pt idx="209">
                  <c:v>5085</c:v>
                </c:pt>
                <c:pt idx="210">
                  <c:v>5096</c:v>
                </c:pt>
                <c:pt idx="211">
                  <c:v>5724</c:v>
                </c:pt>
                <c:pt idx="212">
                  <c:v>6178.5</c:v>
                </c:pt>
                <c:pt idx="213">
                  <c:v>6585</c:v>
                </c:pt>
                <c:pt idx="214">
                  <c:v>6592</c:v>
                </c:pt>
                <c:pt idx="215">
                  <c:v>6807</c:v>
                </c:pt>
                <c:pt idx="216">
                  <c:v>6981</c:v>
                </c:pt>
                <c:pt idx="217">
                  <c:v>7196</c:v>
                </c:pt>
                <c:pt idx="218">
                  <c:v>7379</c:v>
                </c:pt>
                <c:pt idx="219">
                  <c:v>7418</c:v>
                </c:pt>
                <c:pt idx="220">
                  <c:v>7661</c:v>
                </c:pt>
                <c:pt idx="221">
                  <c:v>8278</c:v>
                </c:pt>
                <c:pt idx="222">
                  <c:v>8660</c:v>
                </c:pt>
              </c:numCache>
            </c:numRef>
          </c:xVal>
          <c:yVal>
            <c:numRef>
              <c:f>Active!$R$21:$R$919</c:f>
              <c:numCache>
                <c:formatCode>General</c:formatCode>
                <c:ptCount val="899"/>
                <c:pt idx="0">
                  <c:v>4.6199000025808346E-3</c:v>
                </c:pt>
                <c:pt idx="1">
                  <c:v>-1.3305399996170308E-2</c:v>
                </c:pt>
                <c:pt idx="2">
                  <c:v>4.8210700002528029E-2</c:v>
                </c:pt>
                <c:pt idx="3">
                  <c:v>2.7726600001187762E-2</c:v>
                </c:pt>
                <c:pt idx="4">
                  <c:v>-2.0122299996728543E-2</c:v>
                </c:pt>
                <c:pt idx="5">
                  <c:v>-3.1524699996225536E-2</c:v>
                </c:pt>
                <c:pt idx="6">
                  <c:v>-4.6146999993652571E-3</c:v>
                </c:pt>
                <c:pt idx="7">
                  <c:v>-2.6146999989578035E-3</c:v>
                </c:pt>
                <c:pt idx="8">
                  <c:v>1.9140799999149749E-2</c:v>
                </c:pt>
                <c:pt idx="9">
                  <c:v>5.9920000421698205E-4</c:v>
                </c:pt>
                <c:pt idx="10">
                  <c:v>1.6806300005555386E-2</c:v>
                </c:pt>
                <c:pt idx="11">
                  <c:v>-4.8976399997627595E-2</c:v>
                </c:pt>
                <c:pt idx="12">
                  <c:v>-3.4995099995285273E-2</c:v>
                </c:pt>
                <c:pt idx="13">
                  <c:v>5.7305400001496309E-2</c:v>
                </c:pt>
                <c:pt idx="14">
                  <c:v>-4.2548999954306055E-3</c:v>
                </c:pt>
                <c:pt idx="15">
                  <c:v>2.0466599999053869E-2</c:v>
                </c:pt>
                <c:pt idx="16">
                  <c:v>2.1525000011024531E-3</c:v>
                </c:pt>
                <c:pt idx="17">
                  <c:v>2.636980000170297E-2</c:v>
                </c:pt>
                <c:pt idx="18">
                  <c:v>-1.7567399998370092E-2</c:v>
                </c:pt>
                <c:pt idx="19">
                  <c:v>4.1200000003300374E-2</c:v>
                </c:pt>
                <c:pt idx="20">
                  <c:v>-1.1723600000550505E-2</c:v>
                </c:pt>
                <c:pt idx="21">
                  <c:v>-7.266900000104215E-3</c:v>
                </c:pt>
                <c:pt idx="22">
                  <c:v>6.5565000004426111E-3</c:v>
                </c:pt>
                <c:pt idx="23">
                  <c:v>-1.4861199997540098E-2</c:v>
                </c:pt>
                <c:pt idx="24">
                  <c:v>-1.1477499996544793E-2</c:v>
                </c:pt>
                <c:pt idx="25">
                  <c:v>-7.1956999963731505E-3</c:v>
                </c:pt>
                <c:pt idx="26">
                  <c:v>5.5546200001117541E-2</c:v>
                </c:pt>
                <c:pt idx="27">
                  <c:v>-2.6146499996684724E-2</c:v>
                </c:pt>
                <c:pt idx="28">
                  <c:v>-5.0379100001009647E-2</c:v>
                </c:pt>
                <c:pt idx="29">
                  <c:v>1.2079300002369564E-2</c:v>
                </c:pt>
                <c:pt idx="30">
                  <c:v>-3.3845999991171993E-2</c:v>
                </c:pt>
                <c:pt idx="31">
                  <c:v>1.3649700005771592E-2</c:v>
                </c:pt>
                <c:pt idx="32">
                  <c:v>-0.10004979999939678</c:v>
                </c:pt>
                <c:pt idx="33">
                  <c:v>-0.20814319999772124</c:v>
                </c:pt>
                <c:pt idx="34">
                  <c:v>1.1315199997625314E-2</c:v>
                </c:pt>
                <c:pt idx="35">
                  <c:v>2.6391600003989879E-2</c:v>
                </c:pt>
                <c:pt idx="36">
                  <c:v>5.6989000004250556E-3</c:v>
                </c:pt>
                <c:pt idx="37">
                  <c:v>1.61570000636857E-3</c:v>
                </c:pt>
                <c:pt idx="38">
                  <c:v>1.5787099997396581E-2</c:v>
                </c:pt>
                <c:pt idx="39">
                  <c:v>8.5544999965350144E-3</c:v>
                </c:pt>
                <c:pt idx="40">
                  <c:v>2.4396600005275104E-2</c:v>
                </c:pt>
                <c:pt idx="41">
                  <c:v>-3.3649299999524374E-2</c:v>
                </c:pt>
                <c:pt idx="42">
                  <c:v>3.4269199997652322E-2</c:v>
                </c:pt>
                <c:pt idx="43">
                  <c:v>-4.8139999998966232E-3</c:v>
                </c:pt>
                <c:pt idx="44">
                  <c:v>1.2647700001252815E-2</c:v>
                </c:pt>
                <c:pt idx="45">
                  <c:v>-3.7950000114506111E-4</c:v>
                </c:pt>
                <c:pt idx="46">
                  <c:v>-1.4612099999794737E-2</c:v>
                </c:pt>
                <c:pt idx="47">
                  <c:v>2.7716000040527433E-3</c:v>
                </c:pt>
                <c:pt idx="48">
                  <c:v>4.6696999997948296E-3</c:v>
                </c:pt>
                <c:pt idx="49">
                  <c:v>3.437100000155624E-3</c:v>
                </c:pt>
                <c:pt idx="50">
                  <c:v>6.0754000005545095E-3</c:v>
                </c:pt>
                <c:pt idx="51">
                  <c:v>-2.8498999963630922E-3</c:v>
                </c:pt>
                <c:pt idx="52">
                  <c:v>5.9174999987590127E-3</c:v>
                </c:pt>
                <c:pt idx="53">
                  <c:v>2.2739999985788018E-3</c:v>
                </c:pt>
                <c:pt idx="54">
                  <c:v>5.1107000035699457E-3</c:v>
                </c:pt>
                <c:pt idx="55">
                  <c:v>1.7949000030057505E-3</c:v>
                </c:pt>
                <c:pt idx="56">
                  <c:v>-5.1410000014584512E-4</c:v>
                </c:pt>
                <c:pt idx="57">
                  <c:v>6.8696000016643666E-3</c:v>
                </c:pt>
                <c:pt idx="58">
                  <c:v>1.2253300003067125E-2</c:v>
                </c:pt>
                <c:pt idx="59">
                  <c:v>1.1927300001843832E-2</c:v>
                </c:pt>
                <c:pt idx="60">
                  <c:v>6.0020000018994324E-3</c:v>
                </c:pt>
                <c:pt idx="61">
                  <c:v>5.0766999993356876E-3</c:v>
                </c:pt>
                <c:pt idx="62">
                  <c:v>5.7608999995863996E-3</c:v>
                </c:pt>
                <c:pt idx="63">
                  <c:v>-1.2716199998976663E-2</c:v>
                </c:pt>
                <c:pt idx="64">
                  <c:v>1.5656000032322481E-3</c:v>
                </c:pt>
                <c:pt idx="65">
                  <c:v>-8.2849999962490983E-3</c:v>
                </c:pt>
                <c:pt idx="66">
                  <c:v>5.1665999999386258E-3</c:v>
                </c:pt>
                <c:pt idx="67">
                  <c:v>-7.7773999946657568E-3</c:v>
                </c:pt>
                <c:pt idx="68">
                  <c:v>-2.3716999930911697E-3</c:v>
                </c:pt>
                <c:pt idx="69">
                  <c:v>4.704000020865351E-4</c:v>
                </c:pt>
                <c:pt idx="70">
                  <c:v>-1.8386000010650605E-3</c:v>
                </c:pt>
                <c:pt idx="71">
                  <c:v>-4.0898999941418879E-3</c:v>
                </c:pt>
                <c:pt idx="72">
                  <c:v>-9.7893999991356395E-3</c:v>
                </c:pt>
                <c:pt idx="73">
                  <c:v>4.7249999988707714E-3</c:v>
                </c:pt>
                <c:pt idx="74">
                  <c:v>7.7250000031199306E-3</c:v>
                </c:pt>
                <c:pt idx="75">
                  <c:v>2.4924000026658177E-3</c:v>
                </c:pt>
                <c:pt idx="76">
                  <c:v>-3.2817999963299371E-3</c:v>
                </c:pt>
                <c:pt idx="77">
                  <c:v>5.8489000002737157E-3</c:v>
                </c:pt>
                <c:pt idx="78">
                  <c:v>-2.767399993899744E-3</c:v>
                </c:pt>
                <c:pt idx="79">
                  <c:v>-4.0000000008149073E-3</c:v>
                </c:pt>
                <c:pt idx="80">
                  <c:v>0</c:v>
                </c:pt>
                <c:pt idx="81">
                  <c:v>-1.4023999974597245E-3</c:v>
                </c:pt>
                <c:pt idx="82">
                  <c:v>-1.9440000032773241E-3</c:v>
                </c:pt>
                <c:pt idx="83">
                  <c:v>-3.560299999662675E-3</c:v>
                </c:pt>
                <c:pt idx="84">
                  <c:v>-1.5602999992552213E-3</c:v>
                </c:pt>
                <c:pt idx="85">
                  <c:v>-5.6029999541351572E-4</c:v>
                </c:pt>
                <c:pt idx="86">
                  <c:v>4.4397000019671395E-3</c:v>
                </c:pt>
                <c:pt idx="87">
                  <c:v>-2.4855999945430085E-3</c:v>
                </c:pt>
                <c:pt idx="88">
                  <c:v>6.3565000018570572E-3</c:v>
                </c:pt>
                <c:pt idx="89">
                  <c:v>2.0356500004709233E-2</c:v>
                </c:pt>
                <c:pt idx="90">
                  <c:v>-4.2037999955937266E-3</c:v>
                </c:pt>
                <c:pt idx="91">
                  <c:v>-3.7453999975696206E-3</c:v>
                </c:pt>
                <c:pt idx="92">
                  <c:v>4.4056999977328815E-3</c:v>
                </c:pt>
                <c:pt idx="93">
                  <c:v>2.0033000037074089E-3</c:v>
                </c:pt>
                <c:pt idx="94">
                  <c:v>8.4616999956779182E-3</c:v>
                </c:pt>
                <c:pt idx="95">
                  <c:v>-3.7148999981582165E-3</c:v>
                </c:pt>
                <c:pt idx="96">
                  <c:v>-1.2256499998329673E-2</c:v>
                </c:pt>
                <c:pt idx="97">
                  <c:v>7.435000006807968E-4</c:v>
                </c:pt>
                <c:pt idx="98">
                  <c:v>1.7434999972465448E-3</c:v>
                </c:pt>
                <c:pt idx="99">
                  <c:v>7.7434999984689057E-3</c:v>
                </c:pt>
                <c:pt idx="100">
                  <c:v>8.7435000023106113E-3</c:v>
                </c:pt>
                <c:pt idx="101">
                  <c:v>1.9743500000913627E-2</c:v>
                </c:pt>
                <c:pt idx="102">
                  <c:v>2.4345000056200661E-3</c:v>
                </c:pt>
                <c:pt idx="103">
                  <c:v>1.0201900004176423E-2</c:v>
                </c:pt>
                <c:pt idx="104">
                  <c:v>1.3201900001149625E-2</c:v>
                </c:pt>
                <c:pt idx="105">
                  <c:v>1.6201900005398784E-2</c:v>
                </c:pt>
                <c:pt idx="106">
                  <c:v>2.1201900002779439E-2</c:v>
                </c:pt>
                <c:pt idx="107">
                  <c:v>2.72019000040018E-2</c:v>
                </c:pt>
                <c:pt idx="108">
                  <c:v>-2.8812999953515828E-3</c:v>
                </c:pt>
                <c:pt idx="109">
                  <c:v>-1.697470000362955E-2</c:v>
                </c:pt>
                <c:pt idx="110">
                  <c:v>-9.9746999985654838E-3</c:v>
                </c:pt>
                <c:pt idx="111">
                  <c:v>-7.9746999981580302E-3</c:v>
                </c:pt>
                <c:pt idx="112">
                  <c:v>-1.2825300000258721E-2</c:v>
                </c:pt>
                <c:pt idx="113">
                  <c:v>1.3258000035420991E-3</c:v>
                </c:pt>
                <c:pt idx="114">
                  <c:v>9.6908000050461851E-3</c:v>
                </c:pt>
                <c:pt idx="115">
                  <c:v>-7.4670999965746887E-3</c:v>
                </c:pt>
                <c:pt idx="116">
                  <c:v>-7.4670999965746887E-3</c:v>
                </c:pt>
                <c:pt idx="117">
                  <c:v>-7.7610000153072178E-4</c:v>
                </c:pt>
                <c:pt idx="118">
                  <c:v>-3.3924000017577782E-3</c:v>
                </c:pt>
                <c:pt idx="119">
                  <c:v>-2.1665999956894666E-3</c:v>
                </c:pt>
                <c:pt idx="120">
                  <c:v>-8.4111000032862648E-3</c:v>
                </c:pt>
                <c:pt idx="122">
                  <c:v>2.8893999988213181E-3</c:v>
                </c:pt>
                <c:pt idx="124">
                  <c:v>7.6568000004044734E-3</c:v>
                </c:pt>
                <c:pt idx="126">
                  <c:v>-8.2685000015771948E-3</c:v>
                </c:pt>
                <c:pt idx="127">
                  <c:v>-3.8847999967401847E-3</c:v>
                </c:pt>
                <c:pt idx="130">
                  <c:v>3.5735999990720302E-3</c:v>
                </c:pt>
                <c:pt idx="134">
                  <c:v>-1.3144600001396611E-2</c:v>
                </c:pt>
                <c:pt idx="135">
                  <c:v>8.8554000030853786E-3</c:v>
                </c:pt>
                <c:pt idx="136">
                  <c:v>-8.6216999989119358E-3</c:v>
                </c:pt>
                <c:pt idx="138">
                  <c:v>3.2204000017372891E-3</c:v>
                </c:pt>
                <c:pt idx="139">
                  <c:v>-3.0139000009512529E-3</c:v>
                </c:pt>
                <c:pt idx="140">
                  <c:v>-4.2464999933145009E-3</c:v>
                </c:pt>
                <c:pt idx="141">
                  <c:v>2.753500004473608E-3</c:v>
                </c:pt>
                <c:pt idx="142">
                  <c:v>1.175350000266917E-2</c:v>
                </c:pt>
                <c:pt idx="143">
                  <c:v>1.3753500003076624E-2</c:v>
                </c:pt>
                <c:pt idx="148">
                  <c:v>-3.5809999972116202E-3</c:v>
                </c:pt>
                <c:pt idx="149">
                  <c:v>-6.273699997109361E-3</c:v>
                </c:pt>
                <c:pt idx="150">
                  <c:v>-1.7388999985996634E-3</c:v>
                </c:pt>
                <c:pt idx="151">
                  <c:v>4.7008000037749298E-3</c:v>
                </c:pt>
                <c:pt idx="152">
                  <c:v>-7.8407999972114339E-3</c:v>
                </c:pt>
                <c:pt idx="153">
                  <c:v>8.5429000027943403E-3</c:v>
                </c:pt>
                <c:pt idx="154">
                  <c:v>-9.831704999669455E-2</c:v>
                </c:pt>
                <c:pt idx="156">
                  <c:v>4.0573000005679205E-3</c:v>
                </c:pt>
                <c:pt idx="157">
                  <c:v>6.0573000009753741E-3</c:v>
                </c:pt>
                <c:pt idx="158">
                  <c:v>1.1057299998356029E-2</c:v>
                </c:pt>
                <c:pt idx="159">
                  <c:v>7.4410000015632249E-3</c:v>
                </c:pt>
                <c:pt idx="160">
                  <c:v>-7.1689999458612874E-4</c:v>
                </c:pt>
                <c:pt idx="161">
                  <c:v>-1.127719999931287E-2</c:v>
                </c:pt>
                <c:pt idx="162">
                  <c:v>7.2280000313185155E-4</c:v>
                </c:pt>
                <c:pt idx="163">
                  <c:v>2.7228000035393052E-3</c:v>
                </c:pt>
                <c:pt idx="164">
                  <c:v>1.4722800005984027E-2</c:v>
                </c:pt>
                <c:pt idx="165">
                  <c:v>1.2106499998481013E-2</c:v>
                </c:pt>
                <c:pt idx="166">
                  <c:v>-9.2024999976274557E-3</c:v>
                </c:pt>
                <c:pt idx="167">
                  <c:v>-7.2024999972200021E-3</c:v>
                </c:pt>
                <c:pt idx="168">
                  <c:v>2.797500004817266E-3</c:v>
                </c:pt>
                <c:pt idx="169">
                  <c:v>1.0797500006447081E-2</c:v>
                </c:pt>
                <c:pt idx="170">
                  <c:v>2.2455899998021778E-2</c:v>
                </c:pt>
                <c:pt idx="172">
                  <c:v>7.7720000044791959E-3</c:v>
                </c:pt>
                <c:pt idx="173">
                  <c:v>1.6299999697366729E-4</c:v>
                </c:pt>
                <c:pt idx="174">
                  <c:v>1.1962999997194856E-2</c:v>
                </c:pt>
                <c:pt idx="175">
                  <c:v>-9.4690999976592138E-3</c:v>
                </c:pt>
                <c:pt idx="176">
                  <c:v>3.1869000013102777E-3</c:v>
                </c:pt>
                <c:pt idx="177">
                  <c:v>-1.8730000010691583E-4</c:v>
                </c:pt>
                <c:pt idx="178">
                  <c:v>4.5528999980888329E-3</c:v>
                </c:pt>
                <c:pt idx="179">
                  <c:v>1.593100001628045E-3</c:v>
                </c:pt>
                <c:pt idx="181">
                  <c:v>-2.5859000015771016E-3</c:v>
                </c:pt>
                <c:pt idx="182">
                  <c:v>-1.2185000014142133E-3</c:v>
                </c:pt>
                <c:pt idx="183">
                  <c:v>-2.1985399995173793E-2</c:v>
                </c:pt>
                <c:pt idx="184">
                  <c:v>-2.1885399997700006E-2</c:v>
                </c:pt>
                <c:pt idx="185">
                  <c:v>-1.3985400000819936E-2</c:v>
                </c:pt>
                <c:pt idx="186">
                  <c:v>-1.3585399996372871E-2</c:v>
                </c:pt>
                <c:pt idx="187">
                  <c:v>-1.1985400000412483E-2</c:v>
                </c:pt>
                <c:pt idx="188">
                  <c:v>-1.148539999849163E-2</c:v>
                </c:pt>
                <c:pt idx="189">
                  <c:v>-7.9853999995975755E-3</c:v>
                </c:pt>
                <c:pt idx="190">
                  <c:v>-5.9853999991901219E-3</c:v>
                </c:pt>
                <c:pt idx="191">
                  <c:v>-3.9853999987826683E-3</c:v>
                </c:pt>
                <c:pt idx="192">
                  <c:v>-3.1853999971644953E-3</c:v>
                </c:pt>
                <c:pt idx="193">
                  <c:v>-1.9853999983752146E-3</c:v>
                </c:pt>
                <c:pt idx="194">
                  <c:v>-1.9853999983752146E-3</c:v>
                </c:pt>
                <c:pt idx="195">
                  <c:v>-1.9853999983752146E-3</c:v>
                </c:pt>
                <c:pt idx="196">
                  <c:v>-1.785399996151682E-3</c:v>
                </c:pt>
                <c:pt idx="197">
                  <c:v>-1.0853999992832541E-3</c:v>
                </c:pt>
                <c:pt idx="198">
                  <c:v>-1.0853999992832541E-3</c:v>
                </c:pt>
                <c:pt idx="199">
                  <c:v>1.460000203223899E-5</c:v>
                </c:pt>
                <c:pt idx="200">
                  <c:v>3.1460000172955915E-4</c:v>
                </c:pt>
                <c:pt idx="201">
                  <c:v>2.7055999962612987E-3</c:v>
                </c:pt>
                <c:pt idx="203">
                  <c:v>-4.9682999961078167E-3</c:v>
                </c:pt>
                <c:pt idx="205">
                  <c:v>-1.1369999992894009E-4</c:v>
                </c:pt>
                <c:pt idx="206">
                  <c:v>7.0000000414438546E-4</c:v>
                </c:pt>
                <c:pt idx="207">
                  <c:v>-7.5481999956537038E-3</c:v>
                </c:pt>
                <c:pt idx="208">
                  <c:v>-7.6668999972753227E-3</c:v>
                </c:pt>
                <c:pt idx="209">
                  <c:v>7.8734999988228083E-3</c:v>
                </c:pt>
                <c:pt idx="210">
                  <c:v>3.1336000029114075E-3</c:v>
                </c:pt>
                <c:pt idx="211">
                  <c:v>-7.1715999947628006E-3</c:v>
                </c:pt>
                <c:pt idx="213">
                  <c:v>-6.4764999988256022E-3</c:v>
                </c:pt>
                <c:pt idx="214">
                  <c:v>-6.6928000014740974E-3</c:v>
                </c:pt>
                <c:pt idx="215">
                  <c:v>-8.0362999942735769E-3</c:v>
                </c:pt>
                <c:pt idx="216">
                  <c:v>-5.1128999984939583E-3</c:v>
                </c:pt>
                <c:pt idx="217">
                  <c:v>-9.5564000002923422E-3</c:v>
                </c:pt>
                <c:pt idx="218">
                  <c:v>-4.3110999977216125E-3</c:v>
                </c:pt>
                <c:pt idx="219">
                  <c:v>-6.4161999980569817E-3</c:v>
                </c:pt>
                <c:pt idx="220">
                  <c:v>-1.0124899999937043E-2</c:v>
                </c:pt>
                <c:pt idx="221">
                  <c:v>-2.8902000049129128E-3</c:v>
                </c:pt>
                <c:pt idx="222">
                  <c:v>-3.4940000041387975E-3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52-41A0-A7B0-B34038FB9411}"/>
            </c:ext>
          </c:extLst>
        </c:ser>
        <c:ser>
          <c:idx val="7"/>
          <c:order val="1"/>
          <c:tx>
            <c:strRef>
              <c:f>Active!$O$20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Active!$F$21:$F$919</c:f>
              <c:numCache>
                <c:formatCode>General</c:formatCode>
                <c:ptCount val="899"/>
                <c:pt idx="0">
                  <c:v>-11211</c:v>
                </c:pt>
                <c:pt idx="1">
                  <c:v>-11194</c:v>
                </c:pt>
                <c:pt idx="2">
                  <c:v>-11023</c:v>
                </c:pt>
                <c:pt idx="3">
                  <c:v>-9674</c:v>
                </c:pt>
                <c:pt idx="4">
                  <c:v>-9653</c:v>
                </c:pt>
                <c:pt idx="5">
                  <c:v>-9517</c:v>
                </c:pt>
                <c:pt idx="6">
                  <c:v>-9417</c:v>
                </c:pt>
                <c:pt idx="7">
                  <c:v>-9417</c:v>
                </c:pt>
                <c:pt idx="8">
                  <c:v>-9312</c:v>
                </c:pt>
                <c:pt idx="9">
                  <c:v>-9288</c:v>
                </c:pt>
                <c:pt idx="10">
                  <c:v>-9107</c:v>
                </c:pt>
                <c:pt idx="11">
                  <c:v>-9004</c:v>
                </c:pt>
                <c:pt idx="12">
                  <c:v>-8861</c:v>
                </c:pt>
                <c:pt idx="13">
                  <c:v>-8806</c:v>
                </c:pt>
                <c:pt idx="14">
                  <c:v>-8639</c:v>
                </c:pt>
                <c:pt idx="15">
                  <c:v>-8274</c:v>
                </c:pt>
                <c:pt idx="16">
                  <c:v>-8225</c:v>
                </c:pt>
                <c:pt idx="17">
                  <c:v>-8122</c:v>
                </c:pt>
                <c:pt idx="18">
                  <c:v>-8014</c:v>
                </c:pt>
                <c:pt idx="19">
                  <c:v>-8000</c:v>
                </c:pt>
                <c:pt idx="20">
                  <c:v>-7996</c:v>
                </c:pt>
                <c:pt idx="21">
                  <c:v>-7959</c:v>
                </c:pt>
                <c:pt idx="22">
                  <c:v>-7785</c:v>
                </c:pt>
                <c:pt idx="23">
                  <c:v>-7532</c:v>
                </c:pt>
                <c:pt idx="24">
                  <c:v>-7525</c:v>
                </c:pt>
                <c:pt idx="25">
                  <c:v>-7327</c:v>
                </c:pt>
                <c:pt idx="26">
                  <c:v>-7118</c:v>
                </c:pt>
                <c:pt idx="27">
                  <c:v>-7115</c:v>
                </c:pt>
                <c:pt idx="28">
                  <c:v>-7101</c:v>
                </c:pt>
                <c:pt idx="29">
                  <c:v>-7077</c:v>
                </c:pt>
                <c:pt idx="30">
                  <c:v>-7060</c:v>
                </c:pt>
                <c:pt idx="31">
                  <c:v>-6733</c:v>
                </c:pt>
                <c:pt idx="32">
                  <c:v>-6678</c:v>
                </c:pt>
                <c:pt idx="33">
                  <c:v>-6552</c:v>
                </c:pt>
                <c:pt idx="34">
                  <c:v>-6528</c:v>
                </c:pt>
                <c:pt idx="35">
                  <c:v>-6524</c:v>
                </c:pt>
                <c:pt idx="36">
                  <c:v>-6521</c:v>
                </c:pt>
                <c:pt idx="37">
                  <c:v>-6473</c:v>
                </c:pt>
                <c:pt idx="38">
                  <c:v>-6019</c:v>
                </c:pt>
                <c:pt idx="39">
                  <c:v>-6005</c:v>
                </c:pt>
                <c:pt idx="40">
                  <c:v>-5974</c:v>
                </c:pt>
                <c:pt idx="41">
                  <c:v>-5623</c:v>
                </c:pt>
                <c:pt idx="42">
                  <c:v>-5588</c:v>
                </c:pt>
                <c:pt idx="43">
                  <c:v>-5540</c:v>
                </c:pt>
                <c:pt idx="44">
                  <c:v>-4953</c:v>
                </c:pt>
                <c:pt idx="45">
                  <c:v>-4745</c:v>
                </c:pt>
                <c:pt idx="46">
                  <c:v>-4731</c:v>
                </c:pt>
                <c:pt idx="47">
                  <c:v>-4724</c:v>
                </c:pt>
                <c:pt idx="48">
                  <c:v>-4533</c:v>
                </c:pt>
                <c:pt idx="49">
                  <c:v>-4519</c:v>
                </c:pt>
                <c:pt idx="50">
                  <c:v>-4106</c:v>
                </c:pt>
                <c:pt idx="51">
                  <c:v>-4089</c:v>
                </c:pt>
                <c:pt idx="52">
                  <c:v>-4075</c:v>
                </c:pt>
                <c:pt idx="53">
                  <c:v>-3860</c:v>
                </c:pt>
                <c:pt idx="54">
                  <c:v>-2023</c:v>
                </c:pt>
                <c:pt idx="55">
                  <c:v>-1961</c:v>
                </c:pt>
                <c:pt idx="56">
                  <c:v>-1951</c:v>
                </c:pt>
                <c:pt idx="57">
                  <c:v>-1944</c:v>
                </c:pt>
                <c:pt idx="58">
                  <c:v>-1937</c:v>
                </c:pt>
                <c:pt idx="59">
                  <c:v>-1797</c:v>
                </c:pt>
                <c:pt idx="60">
                  <c:v>-1780</c:v>
                </c:pt>
                <c:pt idx="61">
                  <c:v>-1763</c:v>
                </c:pt>
                <c:pt idx="62">
                  <c:v>-1701</c:v>
                </c:pt>
                <c:pt idx="63">
                  <c:v>-1582</c:v>
                </c:pt>
                <c:pt idx="64">
                  <c:v>-1384</c:v>
                </c:pt>
                <c:pt idx="65">
                  <c:v>-1350</c:v>
                </c:pt>
                <c:pt idx="66">
                  <c:v>-1274</c:v>
                </c:pt>
                <c:pt idx="67">
                  <c:v>-1114</c:v>
                </c:pt>
                <c:pt idx="68">
                  <c:v>-687</c:v>
                </c:pt>
                <c:pt idx="69">
                  <c:v>-656</c:v>
                </c:pt>
                <c:pt idx="70">
                  <c:v>-646</c:v>
                </c:pt>
                <c:pt idx="71">
                  <c:v>-489</c:v>
                </c:pt>
                <c:pt idx="72">
                  <c:v>-434</c:v>
                </c:pt>
                <c:pt idx="73">
                  <c:v>-250</c:v>
                </c:pt>
                <c:pt idx="74">
                  <c:v>-250</c:v>
                </c:pt>
                <c:pt idx="75">
                  <c:v>-236</c:v>
                </c:pt>
                <c:pt idx="76">
                  <c:v>-198</c:v>
                </c:pt>
                <c:pt idx="77">
                  <c:v>-21</c:v>
                </c:pt>
                <c:pt idx="78">
                  <c:v>-14</c:v>
                </c:pt>
                <c:pt idx="79">
                  <c:v>0</c:v>
                </c:pt>
                <c:pt idx="80">
                  <c:v>0</c:v>
                </c:pt>
                <c:pt idx="81">
                  <c:v>136</c:v>
                </c:pt>
                <c:pt idx="82">
                  <c:v>160</c:v>
                </c:pt>
                <c:pt idx="83">
                  <c:v>167</c:v>
                </c:pt>
                <c:pt idx="84">
                  <c:v>167</c:v>
                </c:pt>
                <c:pt idx="85">
                  <c:v>167</c:v>
                </c:pt>
                <c:pt idx="86">
                  <c:v>167</c:v>
                </c:pt>
                <c:pt idx="87">
                  <c:v>184</c:v>
                </c:pt>
                <c:pt idx="88">
                  <c:v>215</c:v>
                </c:pt>
                <c:pt idx="89">
                  <c:v>215</c:v>
                </c:pt>
                <c:pt idx="90">
                  <c:v>382</c:v>
                </c:pt>
                <c:pt idx="91">
                  <c:v>406</c:v>
                </c:pt>
                <c:pt idx="92">
                  <c:v>427</c:v>
                </c:pt>
                <c:pt idx="93">
                  <c:v>563</c:v>
                </c:pt>
                <c:pt idx="94">
                  <c:v>587</c:v>
                </c:pt>
                <c:pt idx="95">
                  <c:v>761</c:v>
                </c:pt>
                <c:pt idx="96">
                  <c:v>785</c:v>
                </c:pt>
                <c:pt idx="97">
                  <c:v>785</c:v>
                </c:pt>
                <c:pt idx="98">
                  <c:v>785</c:v>
                </c:pt>
                <c:pt idx="99">
                  <c:v>785</c:v>
                </c:pt>
                <c:pt idx="100">
                  <c:v>785</c:v>
                </c:pt>
                <c:pt idx="101">
                  <c:v>785</c:v>
                </c:pt>
                <c:pt idx="102">
                  <c:v>795</c:v>
                </c:pt>
                <c:pt idx="103">
                  <c:v>809</c:v>
                </c:pt>
                <c:pt idx="104">
                  <c:v>809</c:v>
                </c:pt>
                <c:pt idx="105">
                  <c:v>809</c:v>
                </c:pt>
                <c:pt idx="106">
                  <c:v>809</c:v>
                </c:pt>
                <c:pt idx="107">
                  <c:v>809</c:v>
                </c:pt>
                <c:pt idx="108">
                  <c:v>857</c:v>
                </c:pt>
                <c:pt idx="109">
                  <c:v>983</c:v>
                </c:pt>
                <c:pt idx="110">
                  <c:v>983</c:v>
                </c:pt>
                <c:pt idx="111">
                  <c:v>983</c:v>
                </c:pt>
                <c:pt idx="112">
                  <c:v>1017</c:v>
                </c:pt>
                <c:pt idx="113">
                  <c:v>1038</c:v>
                </c:pt>
                <c:pt idx="114">
                  <c:v>1188</c:v>
                </c:pt>
                <c:pt idx="115">
                  <c:v>1219</c:v>
                </c:pt>
                <c:pt idx="116">
                  <c:v>1219</c:v>
                </c:pt>
                <c:pt idx="117">
                  <c:v>1229</c:v>
                </c:pt>
                <c:pt idx="118">
                  <c:v>1236</c:v>
                </c:pt>
                <c:pt idx="119">
                  <c:v>1274</c:v>
                </c:pt>
                <c:pt idx="120">
                  <c:v>1379</c:v>
                </c:pt>
                <c:pt idx="121">
                  <c:v>1384.5</c:v>
                </c:pt>
                <c:pt idx="122">
                  <c:v>1434</c:v>
                </c:pt>
                <c:pt idx="123">
                  <c:v>1444.5</c:v>
                </c:pt>
                <c:pt idx="124">
                  <c:v>1448</c:v>
                </c:pt>
                <c:pt idx="125">
                  <c:v>1454.5</c:v>
                </c:pt>
                <c:pt idx="126">
                  <c:v>1465</c:v>
                </c:pt>
                <c:pt idx="127">
                  <c:v>1472</c:v>
                </c:pt>
                <c:pt idx="128">
                  <c:v>1475.5</c:v>
                </c:pt>
                <c:pt idx="129">
                  <c:v>1492.5</c:v>
                </c:pt>
                <c:pt idx="130">
                  <c:v>1496</c:v>
                </c:pt>
                <c:pt idx="131">
                  <c:v>1652.5</c:v>
                </c:pt>
                <c:pt idx="132">
                  <c:v>1666.5</c:v>
                </c:pt>
                <c:pt idx="133">
                  <c:v>1676.5</c:v>
                </c:pt>
                <c:pt idx="134">
                  <c:v>1694</c:v>
                </c:pt>
                <c:pt idx="135">
                  <c:v>1694</c:v>
                </c:pt>
                <c:pt idx="136">
                  <c:v>1813</c:v>
                </c:pt>
                <c:pt idx="137">
                  <c:v>1816.5</c:v>
                </c:pt>
                <c:pt idx="138">
                  <c:v>1844</c:v>
                </c:pt>
                <c:pt idx="139">
                  <c:v>1871</c:v>
                </c:pt>
                <c:pt idx="140">
                  <c:v>1885</c:v>
                </c:pt>
                <c:pt idx="141">
                  <c:v>1885</c:v>
                </c:pt>
                <c:pt idx="142">
                  <c:v>1885</c:v>
                </c:pt>
                <c:pt idx="143">
                  <c:v>1885</c:v>
                </c:pt>
                <c:pt idx="144">
                  <c:v>1912.5</c:v>
                </c:pt>
                <c:pt idx="145">
                  <c:v>1917.5</c:v>
                </c:pt>
                <c:pt idx="146">
                  <c:v>1917.5</c:v>
                </c:pt>
                <c:pt idx="147">
                  <c:v>2045.5</c:v>
                </c:pt>
                <c:pt idx="148">
                  <c:v>2090</c:v>
                </c:pt>
                <c:pt idx="149">
                  <c:v>2093</c:v>
                </c:pt>
                <c:pt idx="150">
                  <c:v>2121</c:v>
                </c:pt>
                <c:pt idx="151">
                  <c:v>2288</c:v>
                </c:pt>
                <c:pt idx="152">
                  <c:v>2312</c:v>
                </c:pt>
                <c:pt idx="153">
                  <c:v>2319</c:v>
                </c:pt>
                <c:pt idx="154">
                  <c:v>2424.5</c:v>
                </c:pt>
                <c:pt idx="155">
                  <c:v>2486</c:v>
                </c:pt>
                <c:pt idx="156">
                  <c:v>2503</c:v>
                </c:pt>
                <c:pt idx="157">
                  <c:v>2503</c:v>
                </c:pt>
                <c:pt idx="158">
                  <c:v>2503</c:v>
                </c:pt>
                <c:pt idx="159">
                  <c:v>2510</c:v>
                </c:pt>
                <c:pt idx="160">
                  <c:v>2541</c:v>
                </c:pt>
                <c:pt idx="161">
                  <c:v>2708</c:v>
                </c:pt>
                <c:pt idx="162">
                  <c:v>2708</c:v>
                </c:pt>
                <c:pt idx="163">
                  <c:v>2708</c:v>
                </c:pt>
                <c:pt idx="164">
                  <c:v>2708</c:v>
                </c:pt>
                <c:pt idx="165">
                  <c:v>2715</c:v>
                </c:pt>
                <c:pt idx="166">
                  <c:v>2725</c:v>
                </c:pt>
                <c:pt idx="167">
                  <c:v>2725</c:v>
                </c:pt>
                <c:pt idx="168">
                  <c:v>2725</c:v>
                </c:pt>
                <c:pt idx="169">
                  <c:v>2725</c:v>
                </c:pt>
                <c:pt idx="170">
                  <c:v>2749</c:v>
                </c:pt>
                <c:pt idx="171">
                  <c:v>2758.5</c:v>
                </c:pt>
                <c:pt idx="172">
                  <c:v>2920</c:v>
                </c:pt>
                <c:pt idx="173">
                  <c:v>2930</c:v>
                </c:pt>
                <c:pt idx="174">
                  <c:v>2930</c:v>
                </c:pt>
                <c:pt idx="175">
                  <c:v>2999</c:v>
                </c:pt>
                <c:pt idx="176">
                  <c:v>3159</c:v>
                </c:pt>
                <c:pt idx="177">
                  <c:v>3197</c:v>
                </c:pt>
                <c:pt idx="178">
                  <c:v>3419</c:v>
                </c:pt>
                <c:pt idx="179">
                  <c:v>3641</c:v>
                </c:pt>
                <c:pt idx="180">
                  <c:v>3790.5</c:v>
                </c:pt>
                <c:pt idx="181">
                  <c:v>3951</c:v>
                </c:pt>
                <c:pt idx="182">
                  <c:v>3965</c:v>
                </c:pt>
                <c:pt idx="183">
                  <c:v>4006</c:v>
                </c:pt>
                <c:pt idx="184">
                  <c:v>4006</c:v>
                </c:pt>
                <c:pt idx="185">
                  <c:v>4006</c:v>
                </c:pt>
                <c:pt idx="186">
                  <c:v>4006</c:v>
                </c:pt>
                <c:pt idx="187">
                  <c:v>4006</c:v>
                </c:pt>
                <c:pt idx="188">
                  <c:v>4006</c:v>
                </c:pt>
                <c:pt idx="189">
                  <c:v>4006</c:v>
                </c:pt>
                <c:pt idx="190">
                  <c:v>4006</c:v>
                </c:pt>
                <c:pt idx="191">
                  <c:v>4006</c:v>
                </c:pt>
                <c:pt idx="192">
                  <c:v>4006</c:v>
                </c:pt>
                <c:pt idx="193">
                  <c:v>4006</c:v>
                </c:pt>
                <c:pt idx="194">
                  <c:v>4006</c:v>
                </c:pt>
                <c:pt idx="195">
                  <c:v>4006</c:v>
                </c:pt>
                <c:pt idx="196">
                  <c:v>4006</c:v>
                </c:pt>
                <c:pt idx="197">
                  <c:v>4006</c:v>
                </c:pt>
                <c:pt idx="198">
                  <c:v>4006</c:v>
                </c:pt>
                <c:pt idx="199">
                  <c:v>4006</c:v>
                </c:pt>
                <c:pt idx="200">
                  <c:v>4006</c:v>
                </c:pt>
                <c:pt idx="201">
                  <c:v>4016</c:v>
                </c:pt>
                <c:pt idx="202">
                  <c:v>4181.5</c:v>
                </c:pt>
                <c:pt idx="203">
                  <c:v>4187</c:v>
                </c:pt>
                <c:pt idx="204">
                  <c:v>4515.5</c:v>
                </c:pt>
                <c:pt idx="205">
                  <c:v>4693</c:v>
                </c:pt>
                <c:pt idx="206">
                  <c:v>4700</c:v>
                </c:pt>
                <c:pt idx="207">
                  <c:v>4898</c:v>
                </c:pt>
                <c:pt idx="208">
                  <c:v>5041</c:v>
                </c:pt>
                <c:pt idx="209">
                  <c:v>5085</c:v>
                </c:pt>
                <c:pt idx="210">
                  <c:v>5096</c:v>
                </c:pt>
                <c:pt idx="211">
                  <c:v>5724</c:v>
                </c:pt>
                <c:pt idx="212">
                  <c:v>6178.5</c:v>
                </c:pt>
                <c:pt idx="213">
                  <c:v>6585</c:v>
                </c:pt>
                <c:pt idx="214">
                  <c:v>6592</c:v>
                </c:pt>
                <c:pt idx="215">
                  <c:v>6807</c:v>
                </c:pt>
                <c:pt idx="216">
                  <c:v>6981</c:v>
                </c:pt>
                <c:pt idx="217">
                  <c:v>7196</c:v>
                </c:pt>
                <c:pt idx="218">
                  <c:v>7379</c:v>
                </c:pt>
                <c:pt idx="219">
                  <c:v>7418</c:v>
                </c:pt>
                <c:pt idx="220">
                  <c:v>7661</c:v>
                </c:pt>
                <c:pt idx="221">
                  <c:v>8278</c:v>
                </c:pt>
                <c:pt idx="222">
                  <c:v>8660</c:v>
                </c:pt>
              </c:numCache>
            </c:numRef>
          </c:xVal>
          <c:yVal>
            <c:numRef>
              <c:f>Active!$O$21:$O$919</c:f>
              <c:numCache>
                <c:formatCode>General</c:formatCode>
                <c:ptCount val="899"/>
                <c:pt idx="0">
                  <c:v>-1.3803958181275576E-3</c:v>
                </c:pt>
                <c:pt idx="1">
                  <c:v>-1.3805537977391485E-3</c:v>
                </c:pt>
                <c:pt idx="2">
                  <c:v>-1.3821428867733848E-3</c:v>
                </c:pt>
                <c:pt idx="3">
                  <c:v>-1.3946790335990272E-3</c:v>
                </c:pt>
                <c:pt idx="4">
                  <c:v>-1.3948741848839334E-3</c:v>
                </c:pt>
                <c:pt idx="5">
                  <c:v>-1.3961380217766594E-3</c:v>
                </c:pt>
                <c:pt idx="6">
                  <c:v>-1.3970673136095462E-3</c:v>
                </c:pt>
                <c:pt idx="7">
                  <c:v>-1.3970673136095462E-3</c:v>
                </c:pt>
                <c:pt idx="8">
                  <c:v>-1.3980430700340771E-3</c:v>
                </c:pt>
                <c:pt idx="9">
                  <c:v>-1.3982661000739699E-3</c:v>
                </c:pt>
                <c:pt idx="10">
                  <c:v>-1.3999481182914951E-3</c:v>
                </c:pt>
                <c:pt idx="11">
                  <c:v>-1.4009052888793684E-3</c:v>
                </c:pt>
                <c:pt idx="12">
                  <c:v>-1.4022341762003965E-3</c:v>
                </c:pt>
                <c:pt idx="13">
                  <c:v>-1.4027452867084842E-3</c:v>
                </c:pt>
                <c:pt idx="14">
                  <c:v>-1.4042972040694051E-3</c:v>
                </c:pt>
                <c:pt idx="15">
                  <c:v>-1.4076891192594417E-3</c:v>
                </c:pt>
                <c:pt idx="16">
                  <c:v>-1.4081444722575563E-3</c:v>
                </c:pt>
                <c:pt idx="17">
                  <c:v>-1.4091016428454295E-3</c:v>
                </c:pt>
                <c:pt idx="18">
                  <c:v>-1.4101052780249473E-3</c:v>
                </c:pt>
                <c:pt idx="19">
                  <c:v>-1.4102353788815515E-3</c:v>
                </c:pt>
                <c:pt idx="20">
                  <c:v>-1.4102725505548668E-3</c:v>
                </c:pt>
                <c:pt idx="21">
                  <c:v>-1.4106163885330351E-3</c:v>
                </c:pt>
                <c:pt idx="22">
                  <c:v>-1.4122333563222579E-3</c:v>
                </c:pt>
                <c:pt idx="23">
                  <c:v>-1.4145844646594615E-3</c:v>
                </c:pt>
                <c:pt idx="24">
                  <c:v>-1.4146495150877635E-3</c:v>
                </c:pt>
                <c:pt idx="25">
                  <c:v>-1.4164895129168793E-3</c:v>
                </c:pt>
                <c:pt idx="26">
                  <c:v>-1.4184317328476126E-3</c:v>
                </c:pt>
                <c:pt idx="27">
                  <c:v>-1.4184596116025992E-3</c:v>
                </c:pt>
                <c:pt idx="28">
                  <c:v>-1.4185897124592034E-3</c:v>
                </c:pt>
                <c:pt idx="29">
                  <c:v>-1.4188127424990963E-3</c:v>
                </c:pt>
                <c:pt idx="30">
                  <c:v>-1.4189707221106871E-3</c:v>
                </c:pt>
                <c:pt idx="31">
                  <c:v>-1.4220095064042266E-3</c:v>
                </c:pt>
                <c:pt idx="32">
                  <c:v>-1.4225206169123145E-3</c:v>
                </c:pt>
                <c:pt idx="33">
                  <c:v>-1.4236915246217518E-3</c:v>
                </c:pt>
                <c:pt idx="34">
                  <c:v>-1.4239145546616446E-3</c:v>
                </c:pt>
                <c:pt idx="35">
                  <c:v>-1.42395172633496E-3</c:v>
                </c:pt>
                <c:pt idx="36">
                  <c:v>-1.4239796050899466E-3</c:v>
                </c:pt>
                <c:pt idx="37">
                  <c:v>-1.4244256651697322E-3</c:v>
                </c:pt>
                <c:pt idx="38">
                  <c:v>-1.428644650091038E-3</c:v>
                </c:pt>
                <c:pt idx="39">
                  <c:v>-1.4287747509476422E-3</c:v>
                </c:pt>
                <c:pt idx="40">
                  <c:v>-1.429062831415837E-3</c:v>
                </c:pt>
                <c:pt idx="41">
                  <c:v>-1.4323246457492696E-3</c:v>
                </c:pt>
                <c:pt idx="42">
                  <c:v>-1.43264989789078E-3</c:v>
                </c:pt>
                <c:pt idx="43">
                  <c:v>-1.4330959579705656E-3</c:v>
                </c:pt>
                <c:pt idx="44">
                  <c:v>-1.438550901029611E-3</c:v>
                </c:pt>
                <c:pt idx="45">
                  <c:v>-1.4404838280420154E-3</c:v>
                </c:pt>
                <c:pt idx="46">
                  <c:v>-1.4406139288986196E-3</c:v>
                </c:pt>
                <c:pt idx="47">
                  <c:v>-1.4406789793269216E-3</c:v>
                </c:pt>
                <c:pt idx="48">
                  <c:v>-1.4424539267277354E-3</c:v>
                </c:pt>
                <c:pt idx="49">
                  <c:v>-1.4425840275843396E-3</c:v>
                </c:pt>
                <c:pt idx="50">
                  <c:v>-1.4464220028541617E-3</c:v>
                </c:pt>
                <c:pt idx="51">
                  <c:v>-1.4465799824657526E-3</c:v>
                </c:pt>
                <c:pt idx="52">
                  <c:v>-1.4467100833223567E-3</c:v>
                </c:pt>
                <c:pt idx="53">
                  <c:v>-1.4487080607630631E-3</c:v>
                </c:pt>
                <c:pt idx="54">
                  <c:v>-1.4657791517331928E-3</c:v>
                </c:pt>
                <c:pt idx="55">
                  <c:v>-1.4663553126695826E-3</c:v>
                </c:pt>
                <c:pt idx="56">
                  <c:v>-1.4664482418528713E-3</c:v>
                </c:pt>
                <c:pt idx="57">
                  <c:v>-1.4665132922811735E-3</c:v>
                </c:pt>
                <c:pt idx="58">
                  <c:v>-1.4665783427094754E-3</c:v>
                </c:pt>
                <c:pt idx="59">
                  <c:v>-1.467879351275517E-3</c:v>
                </c:pt>
                <c:pt idx="60">
                  <c:v>-1.4680373308871076E-3</c:v>
                </c:pt>
                <c:pt idx="61">
                  <c:v>-1.4681953104986984E-3</c:v>
                </c:pt>
                <c:pt idx="62">
                  <c:v>-1.4687714714350882E-3</c:v>
                </c:pt>
                <c:pt idx="63">
                  <c:v>-1.4698773287162234E-3</c:v>
                </c:pt>
                <c:pt idx="64">
                  <c:v>-1.4717173265453392E-3</c:v>
                </c:pt>
                <c:pt idx="65">
                  <c:v>-1.4720332857685208E-3</c:v>
                </c:pt>
                <c:pt idx="66">
                  <c:v>-1.4727395475615146E-3</c:v>
                </c:pt>
                <c:pt idx="67">
                  <c:v>-1.4742264144941334E-3</c:v>
                </c:pt>
                <c:pt idx="68">
                  <c:v>-1.47819449062056E-3</c:v>
                </c:pt>
                <c:pt idx="69">
                  <c:v>-1.4784825710887548E-3</c:v>
                </c:pt>
                <c:pt idx="70">
                  <c:v>-1.4785755002720436E-3</c:v>
                </c:pt>
                <c:pt idx="71">
                  <c:v>-1.4800344884496758E-3</c:v>
                </c:pt>
                <c:pt idx="72">
                  <c:v>-1.4805455989577634E-3</c:v>
                </c:pt>
                <c:pt idx="73">
                  <c:v>-1.482255495930275E-3</c:v>
                </c:pt>
                <c:pt idx="74">
                  <c:v>-1.482255495930275E-3</c:v>
                </c:pt>
                <c:pt idx="75">
                  <c:v>-1.4823855967868792E-3</c:v>
                </c:pt>
                <c:pt idx="76">
                  <c:v>-1.4827387276833762E-3</c:v>
                </c:pt>
                <c:pt idx="77">
                  <c:v>-1.4843835742275858E-3</c:v>
                </c:pt>
                <c:pt idx="78">
                  <c:v>-1.4844486246558878E-3</c:v>
                </c:pt>
                <c:pt idx="79">
                  <c:v>-1.484578725512492E-3</c:v>
                </c:pt>
                <c:pt idx="80">
                  <c:v>-1.484578725512492E-3</c:v>
                </c:pt>
                <c:pt idx="81">
                  <c:v>-1.4858425624052179E-3</c:v>
                </c:pt>
                <c:pt idx="82">
                  <c:v>-1.4860655924451107E-3</c:v>
                </c:pt>
                <c:pt idx="83">
                  <c:v>-1.4861306428734129E-3</c:v>
                </c:pt>
                <c:pt idx="84">
                  <c:v>-1.4861306428734129E-3</c:v>
                </c:pt>
                <c:pt idx="85">
                  <c:v>-1.4861306428734129E-3</c:v>
                </c:pt>
                <c:pt idx="86">
                  <c:v>-1.4861306428734129E-3</c:v>
                </c:pt>
                <c:pt idx="87">
                  <c:v>-1.4862886224850035E-3</c:v>
                </c:pt>
                <c:pt idx="88">
                  <c:v>-1.4865767029531986E-3</c:v>
                </c:pt>
                <c:pt idx="89">
                  <c:v>-1.4865767029531986E-3</c:v>
                </c:pt>
                <c:pt idx="90">
                  <c:v>-1.4881286203141193E-3</c:v>
                </c:pt>
                <c:pt idx="91">
                  <c:v>-1.4883516503540121E-3</c:v>
                </c:pt>
                <c:pt idx="92">
                  <c:v>-1.4885468016389183E-3</c:v>
                </c:pt>
                <c:pt idx="93">
                  <c:v>-1.4898106385316445E-3</c:v>
                </c:pt>
                <c:pt idx="94">
                  <c:v>-1.4900336685715373E-3</c:v>
                </c:pt>
                <c:pt idx="95">
                  <c:v>-1.4916506363607601E-3</c:v>
                </c:pt>
                <c:pt idx="96">
                  <c:v>-1.4918736664006531E-3</c:v>
                </c:pt>
                <c:pt idx="97">
                  <c:v>-1.4918736664006531E-3</c:v>
                </c:pt>
                <c:pt idx="98">
                  <c:v>-1.4918736664006531E-3</c:v>
                </c:pt>
                <c:pt idx="99">
                  <c:v>-1.4918736664006531E-3</c:v>
                </c:pt>
                <c:pt idx="100">
                  <c:v>-1.4918736664006531E-3</c:v>
                </c:pt>
                <c:pt idx="101">
                  <c:v>-1.4918736664006531E-3</c:v>
                </c:pt>
                <c:pt idx="102">
                  <c:v>-1.4919665955839417E-3</c:v>
                </c:pt>
                <c:pt idx="103">
                  <c:v>-1.4920966964405459E-3</c:v>
                </c:pt>
                <c:pt idx="104">
                  <c:v>-1.4920966964405459E-3</c:v>
                </c:pt>
                <c:pt idx="105">
                  <c:v>-1.4920966964405459E-3</c:v>
                </c:pt>
                <c:pt idx="106">
                  <c:v>-1.4920966964405459E-3</c:v>
                </c:pt>
                <c:pt idx="107">
                  <c:v>-1.4920966964405459E-3</c:v>
                </c:pt>
                <c:pt idx="108">
                  <c:v>-1.4925427565203315E-3</c:v>
                </c:pt>
                <c:pt idx="109">
                  <c:v>-1.4937136642297687E-3</c:v>
                </c:pt>
                <c:pt idx="110">
                  <c:v>-1.4937136642297687E-3</c:v>
                </c:pt>
                <c:pt idx="111">
                  <c:v>-1.4937136642297687E-3</c:v>
                </c:pt>
                <c:pt idx="112">
                  <c:v>-1.4940296234529503E-3</c:v>
                </c:pt>
                <c:pt idx="113">
                  <c:v>-1.4942247747378565E-3</c:v>
                </c:pt>
                <c:pt idx="114">
                  <c:v>-1.4956187124871866E-3</c:v>
                </c:pt>
                <c:pt idx="115">
                  <c:v>-1.4959067929553815E-3</c:v>
                </c:pt>
                <c:pt idx="116">
                  <c:v>-1.4959067929553815E-3</c:v>
                </c:pt>
                <c:pt idx="117">
                  <c:v>-1.4959997221386703E-3</c:v>
                </c:pt>
                <c:pt idx="118">
                  <c:v>-1.4960647725669723E-3</c:v>
                </c:pt>
                <c:pt idx="119">
                  <c:v>-1.4964179034634693E-3</c:v>
                </c:pt>
                <c:pt idx="120">
                  <c:v>-1.4973936598880002E-3</c:v>
                </c:pt>
                <c:pt idx="121">
                  <c:v>-1.497444770938809E-3</c:v>
                </c:pt>
                <c:pt idx="122">
                  <c:v>-1.4979047703960881E-3</c:v>
                </c:pt>
                <c:pt idx="123">
                  <c:v>-1.4980023460385412E-3</c:v>
                </c:pt>
                <c:pt idx="124">
                  <c:v>-1.4980348712526923E-3</c:v>
                </c:pt>
                <c:pt idx="125">
                  <c:v>-1.4980952752218298E-3</c:v>
                </c:pt>
                <c:pt idx="126">
                  <c:v>-1.4981928508642829E-3</c:v>
                </c:pt>
                <c:pt idx="127">
                  <c:v>-1.4982579012925851E-3</c:v>
                </c:pt>
                <c:pt idx="128">
                  <c:v>-1.498290426506736E-3</c:v>
                </c:pt>
                <c:pt idx="129">
                  <c:v>-1.4984484061183268E-3</c:v>
                </c:pt>
                <c:pt idx="130">
                  <c:v>-1.4984809313324779E-3</c:v>
                </c:pt>
                <c:pt idx="131">
                  <c:v>-1.4999352730509456E-3</c:v>
                </c:pt>
                <c:pt idx="132">
                  <c:v>-1.5000653739075497E-3</c:v>
                </c:pt>
                <c:pt idx="133">
                  <c:v>-1.5001583030908384E-3</c:v>
                </c:pt>
                <c:pt idx="134">
                  <c:v>-1.5003209291615937E-3</c:v>
                </c:pt>
                <c:pt idx="135">
                  <c:v>-1.5003209291615937E-3</c:v>
                </c:pt>
                <c:pt idx="136">
                  <c:v>-1.5014267864427288E-3</c:v>
                </c:pt>
                <c:pt idx="137">
                  <c:v>-1.5014593116568799E-3</c:v>
                </c:pt>
                <c:pt idx="138">
                  <c:v>-1.5017148669109238E-3</c:v>
                </c:pt>
                <c:pt idx="139">
                  <c:v>-1.501965775705803E-3</c:v>
                </c:pt>
                <c:pt idx="140">
                  <c:v>-1.5020958765624072E-3</c:v>
                </c:pt>
                <c:pt idx="141">
                  <c:v>-1.5020958765624072E-3</c:v>
                </c:pt>
                <c:pt idx="142">
                  <c:v>-1.5020958765624072E-3</c:v>
                </c:pt>
                <c:pt idx="143">
                  <c:v>-1.5020958765624072E-3</c:v>
                </c:pt>
                <c:pt idx="144">
                  <c:v>-1.5023514318164512E-3</c:v>
                </c:pt>
                <c:pt idx="145">
                  <c:v>-1.5023978964080955E-3</c:v>
                </c:pt>
                <c:pt idx="146">
                  <c:v>-1.5023978964080955E-3</c:v>
                </c:pt>
                <c:pt idx="147">
                  <c:v>-1.5035873899541905E-3</c:v>
                </c:pt>
                <c:pt idx="148">
                  <c:v>-1.5040009248198252E-3</c:v>
                </c:pt>
                <c:pt idx="149">
                  <c:v>-1.5040288035748119E-3</c:v>
                </c:pt>
                <c:pt idx="150">
                  <c:v>-1.50428900528802E-3</c:v>
                </c:pt>
                <c:pt idx="151">
                  <c:v>-1.505840922648941E-3</c:v>
                </c:pt>
                <c:pt idx="152">
                  <c:v>-1.5060639526888338E-3</c:v>
                </c:pt>
                <c:pt idx="153">
                  <c:v>-1.5061290031171358E-3</c:v>
                </c:pt>
                <c:pt idx="154">
                  <c:v>-1.5071094060008314E-3</c:v>
                </c:pt>
                <c:pt idx="155">
                  <c:v>-1.5076809204780568E-3</c:v>
                </c:pt>
                <c:pt idx="156">
                  <c:v>-1.5078389000896474E-3</c:v>
                </c:pt>
                <c:pt idx="157">
                  <c:v>-1.5078389000896474E-3</c:v>
                </c:pt>
                <c:pt idx="158">
                  <c:v>-1.5078389000896474E-3</c:v>
                </c:pt>
                <c:pt idx="159">
                  <c:v>-1.5079039505179496E-3</c:v>
                </c:pt>
                <c:pt idx="160">
                  <c:v>-1.5081920309861444E-3</c:v>
                </c:pt>
                <c:pt idx="161">
                  <c:v>-1.5097439483470654E-3</c:v>
                </c:pt>
                <c:pt idx="162">
                  <c:v>-1.5097439483470654E-3</c:v>
                </c:pt>
                <c:pt idx="163">
                  <c:v>-1.5097439483470654E-3</c:v>
                </c:pt>
                <c:pt idx="164">
                  <c:v>-1.5097439483470654E-3</c:v>
                </c:pt>
                <c:pt idx="165">
                  <c:v>-1.5098089987753674E-3</c:v>
                </c:pt>
                <c:pt idx="166">
                  <c:v>-1.509901927958656E-3</c:v>
                </c:pt>
                <c:pt idx="167">
                  <c:v>-1.509901927958656E-3</c:v>
                </c:pt>
                <c:pt idx="168">
                  <c:v>-1.509901927958656E-3</c:v>
                </c:pt>
                <c:pt idx="169">
                  <c:v>-1.509901927958656E-3</c:v>
                </c:pt>
                <c:pt idx="170">
                  <c:v>-1.5101249579985488E-3</c:v>
                </c:pt>
                <c:pt idx="171">
                  <c:v>-1.5102132407226732E-3</c:v>
                </c:pt>
                <c:pt idx="172">
                  <c:v>-1.5117140470327852E-3</c:v>
                </c:pt>
                <c:pt idx="173">
                  <c:v>-1.511806976216074E-3</c:v>
                </c:pt>
                <c:pt idx="174">
                  <c:v>-1.511806976216074E-3</c:v>
                </c:pt>
                <c:pt idx="175">
                  <c:v>-1.5124481875807658E-3</c:v>
                </c:pt>
                <c:pt idx="176">
                  <c:v>-1.5139350545133846E-3</c:v>
                </c:pt>
                <c:pt idx="177">
                  <c:v>-1.5142881854098816E-3</c:v>
                </c:pt>
                <c:pt idx="178">
                  <c:v>-1.5163512132788902E-3</c:v>
                </c:pt>
                <c:pt idx="179">
                  <c:v>-1.5184142411478988E-3</c:v>
                </c:pt>
                <c:pt idx="180">
                  <c:v>-1.5198035324380645E-3</c:v>
                </c:pt>
                <c:pt idx="181">
                  <c:v>-1.5212950458298477E-3</c:v>
                </c:pt>
                <c:pt idx="182">
                  <c:v>-1.5214251466864519E-3</c:v>
                </c:pt>
                <c:pt idx="183">
                  <c:v>-1.5218061563379353E-3</c:v>
                </c:pt>
                <c:pt idx="184">
                  <c:v>-1.5218061563379353E-3</c:v>
                </c:pt>
                <c:pt idx="185">
                  <c:v>-1.5218061563379353E-3</c:v>
                </c:pt>
                <c:pt idx="186">
                  <c:v>-1.5218061563379353E-3</c:v>
                </c:pt>
                <c:pt idx="187">
                  <c:v>-1.5218061563379353E-3</c:v>
                </c:pt>
                <c:pt idx="188">
                  <c:v>-1.5218061563379353E-3</c:v>
                </c:pt>
                <c:pt idx="189">
                  <c:v>-1.5218061563379353E-3</c:v>
                </c:pt>
                <c:pt idx="190">
                  <c:v>-1.5218061563379353E-3</c:v>
                </c:pt>
                <c:pt idx="191">
                  <c:v>-1.5218061563379353E-3</c:v>
                </c:pt>
                <c:pt idx="192">
                  <c:v>-1.5218061563379353E-3</c:v>
                </c:pt>
                <c:pt idx="193">
                  <c:v>-1.5218061563379353E-3</c:v>
                </c:pt>
                <c:pt idx="194">
                  <c:v>-1.5218061563379353E-3</c:v>
                </c:pt>
                <c:pt idx="195">
                  <c:v>-1.5218061563379353E-3</c:v>
                </c:pt>
                <c:pt idx="196">
                  <c:v>-1.5218061563379353E-3</c:v>
                </c:pt>
                <c:pt idx="197">
                  <c:v>-1.5218061563379353E-3</c:v>
                </c:pt>
                <c:pt idx="198">
                  <c:v>-1.5218061563379353E-3</c:v>
                </c:pt>
                <c:pt idx="199">
                  <c:v>-1.5218061563379353E-3</c:v>
                </c:pt>
                <c:pt idx="200">
                  <c:v>-1.5218061563379353E-3</c:v>
                </c:pt>
                <c:pt idx="201">
                  <c:v>-1.5218990855212242E-3</c:v>
                </c:pt>
                <c:pt idx="202">
                  <c:v>-1.5234370635046517E-3</c:v>
                </c:pt>
                <c:pt idx="203">
                  <c:v>-1.5234881745554605E-3</c:v>
                </c:pt>
                <c:pt idx="204">
                  <c:v>-1.5265408982264935E-3</c:v>
                </c:pt>
                <c:pt idx="205">
                  <c:v>-1.5281903912298673E-3</c:v>
                </c:pt>
                <c:pt idx="206">
                  <c:v>-1.5282554416581695E-3</c:v>
                </c:pt>
                <c:pt idx="207">
                  <c:v>-1.5300954394872853E-3</c:v>
                </c:pt>
                <c:pt idx="208">
                  <c:v>-1.5314243268083132E-3</c:v>
                </c:pt>
                <c:pt idx="209">
                  <c:v>-1.5318332152147835E-3</c:v>
                </c:pt>
                <c:pt idx="210">
                  <c:v>-1.5319354373164011E-3</c:v>
                </c:pt>
                <c:pt idx="211">
                  <c:v>-1.5377713900269299E-3</c:v>
                </c:pt>
                <c:pt idx="212">
                  <c:v>-1.5419950214074002E-3</c:v>
                </c:pt>
                <c:pt idx="213">
                  <c:v>-1.5457725927080848E-3</c:v>
                </c:pt>
                <c:pt idx="214">
                  <c:v>-1.545837643136387E-3</c:v>
                </c:pt>
                <c:pt idx="215">
                  <c:v>-1.5478356205770934E-3</c:v>
                </c:pt>
                <c:pt idx="216">
                  <c:v>-1.5494525883663164E-3</c:v>
                </c:pt>
                <c:pt idx="217">
                  <c:v>-1.551450565807023E-3</c:v>
                </c:pt>
                <c:pt idx="218">
                  <c:v>-1.5531511698612056E-3</c:v>
                </c:pt>
                <c:pt idx="219">
                  <c:v>-1.5535135936760316E-3</c:v>
                </c:pt>
                <c:pt idx="220">
                  <c:v>-1.5557717728299464E-3</c:v>
                </c:pt>
                <c:pt idx="221">
                  <c:v>-1.5615055034388576E-3</c:v>
                </c:pt>
                <c:pt idx="222">
                  <c:v>-1.565055398240485E-3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52-41A0-A7B0-B34038FB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393296"/>
        <c:axId val="1"/>
      </c:scatterChart>
      <c:valAx>
        <c:axId val="793393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9089604443935"/>
              <c:y val="0.838415914474105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6"/>
          <c:min val="-0.0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8212058212058215E-2"/>
              <c:y val="0.368903079188272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3932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332683986227291"/>
          <c:y val="0.92073298764483702"/>
          <c:w val="0.30353452180223828"/>
          <c:h val="6.0975609756097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V687 Cyg - O-C Diagr.</a:t>
            </a:r>
          </a:p>
        </c:rich>
      </c:tx>
      <c:layout>
        <c:manualLayout>
          <c:xMode val="edge"/>
          <c:yMode val="edge"/>
          <c:x val="0.36290322580645162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2258064516129"/>
          <c:y val="0.1458966565349544"/>
          <c:w val="0.80645161290322576"/>
          <c:h val="0.6322188449848024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Active!$D$21:$D$441</c:f>
                <c:numCache>
                  <c:formatCode>General</c:formatCode>
                  <c:ptCount val="4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80">
                    <c:v>0</c:v>
                  </c:pt>
                  <c:pt idx="147">
                    <c:v>6.0000000000000001E-3</c:v>
                  </c:pt>
                  <c:pt idx="148">
                    <c:v>7.0000000000000001E-3</c:v>
                  </c:pt>
                  <c:pt idx="149">
                    <c:v>5.0000000000000001E-3</c:v>
                  </c:pt>
                  <c:pt idx="150">
                    <c:v>6.0000000000000001E-3</c:v>
                  </c:pt>
                  <c:pt idx="151">
                    <c:v>4.0000000000000001E-3</c:v>
                  </c:pt>
                  <c:pt idx="152">
                    <c:v>4.0000000000000001E-3</c:v>
                  </c:pt>
                  <c:pt idx="153">
                    <c:v>3.0000000000000001E-3</c:v>
                  </c:pt>
                  <c:pt idx="154">
                    <c:v>2E-3</c:v>
                  </c:pt>
                  <c:pt idx="155">
                    <c:v>5.0000000000000001E-3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6.0000000000000001E-3</c:v>
                  </c:pt>
                  <c:pt idx="160">
                    <c:v>5.0000000000000001E-3</c:v>
                  </c:pt>
                  <c:pt idx="170">
                    <c:v>0</c:v>
                  </c:pt>
                  <c:pt idx="171">
                    <c:v>5.0000000000000001E-3</c:v>
                  </c:pt>
                  <c:pt idx="172">
                    <c:v>4.0000000000000001E-3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4.0000000000000001E-3</c:v>
                  </c:pt>
                  <c:pt idx="176">
                    <c:v>0</c:v>
                  </c:pt>
                  <c:pt idx="177">
                    <c:v>6.0000000000000001E-3</c:v>
                  </c:pt>
                  <c:pt idx="178">
                    <c:v>8.0000000000000002E-3</c:v>
                  </c:pt>
                  <c:pt idx="179">
                    <c:v>0</c:v>
                  </c:pt>
                  <c:pt idx="180">
                    <c:v>0.01</c:v>
                  </c:pt>
                  <c:pt idx="181">
                    <c:v>0</c:v>
                  </c:pt>
                  <c:pt idx="182">
                    <c:v>1.4E-2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2E-3</c:v>
                  </c:pt>
                  <c:pt idx="203">
                    <c:v>2.5000000000000001E-3</c:v>
                  </c:pt>
                  <c:pt idx="204">
                    <c:v>5.0000000000000001E-3</c:v>
                  </c:pt>
                  <c:pt idx="205">
                    <c:v>2.9999999999999997E-4</c:v>
                  </c:pt>
                  <c:pt idx="206">
                    <c:v>8.9999999999999998E-4</c:v>
                  </c:pt>
                  <c:pt idx="207">
                    <c:v>2.9999999999999997E-4</c:v>
                  </c:pt>
                  <c:pt idx="208">
                    <c:v>1.2999999999999999E-3</c:v>
                  </c:pt>
                  <c:pt idx="209">
                    <c:v>4.0000000000000001E-3</c:v>
                  </c:pt>
                  <c:pt idx="210">
                    <c:v>5.9999999999999995E-4</c:v>
                  </c:pt>
                  <c:pt idx="211">
                    <c:v>0</c:v>
                  </c:pt>
                  <c:pt idx="212">
                    <c:v>4.0000000000000001E-3</c:v>
                  </c:pt>
                  <c:pt idx="213">
                    <c:v>1.14E-2</c:v>
                  </c:pt>
                  <c:pt idx="214">
                    <c:v>8.0000000000000004E-4</c:v>
                  </c:pt>
                  <c:pt idx="215">
                    <c:v>6.9999999999999999E-4</c:v>
                  </c:pt>
                  <c:pt idx="216">
                    <c:v>1.8E-3</c:v>
                  </c:pt>
                  <c:pt idx="217">
                    <c:v>1.6999999999999999E-3</c:v>
                  </c:pt>
                  <c:pt idx="218">
                    <c:v>1E-4</c:v>
                  </c:pt>
                  <c:pt idx="219">
                    <c:v>6.9999999999999999E-4</c:v>
                  </c:pt>
                  <c:pt idx="220">
                    <c:v>1.8E-3</c:v>
                  </c:pt>
                  <c:pt idx="221">
                    <c:v>5.9999999999999995E-4</c:v>
                  </c:pt>
                  <c:pt idx="222">
                    <c:v>1E-4</c:v>
                  </c:pt>
                </c:numCache>
              </c:numRef>
            </c:plus>
            <c:minus>
              <c:numRef>
                <c:f>Active!$D$21:$D$441</c:f>
                <c:numCache>
                  <c:formatCode>General</c:formatCode>
                  <c:ptCount val="4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72">
                    <c:v>0</c:v>
                  </c:pt>
                  <c:pt idx="73">
                    <c:v>0</c:v>
                  </c:pt>
                  <c:pt idx="74">
                    <c:v>0</c:v>
                  </c:pt>
                  <c:pt idx="80">
                    <c:v>0</c:v>
                  </c:pt>
                  <c:pt idx="147">
                    <c:v>6.0000000000000001E-3</c:v>
                  </c:pt>
                  <c:pt idx="148">
                    <c:v>7.0000000000000001E-3</c:v>
                  </c:pt>
                  <c:pt idx="149">
                    <c:v>5.0000000000000001E-3</c:v>
                  </c:pt>
                  <c:pt idx="150">
                    <c:v>6.0000000000000001E-3</c:v>
                  </c:pt>
                  <c:pt idx="151">
                    <c:v>4.0000000000000001E-3</c:v>
                  </c:pt>
                  <c:pt idx="152">
                    <c:v>4.0000000000000001E-3</c:v>
                  </c:pt>
                  <c:pt idx="153">
                    <c:v>3.0000000000000001E-3</c:v>
                  </c:pt>
                  <c:pt idx="154">
                    <c:v>2E-3</c:v>
                  </c:pt>
                  <c:pt idx="155">
                    <c:v>5.0000000000000001E-3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6.0000000000000001E-3</c:v>
                  </c:pt>
                  <c:pt idx="160">
                    <c:v>5.0000000000000001E-3</c:v>
                  </c:pt>
                  <c:pt idx="170">
                    <c:v>0</c:v>
                  </c:pt>
                  <c:pt idx="171">
                    <c:v>5.0000000000000001E-3</c:v>
                  </c:pt>
                  <c:pt idx="172">
                    <c:v>4.0000000000000001E-3</c:v>
                  </c:pt>
                  <c:pt idx="173">
                    <c:v>0</c:v>
                  </c:pt>
                  <c:pt idx="174">
                    <c:v>0</c:v>
                  </c:pt>
                  <c:pt idx="175">
                    <c:v>4.0000000000000001E-3</c:v>
                  </c:pt>
                  <c:pt idx="176">
                    <c:v>0</c:v>
                  </c:pt>
                  <c:pt idx="177">
                    <c:v>6.0000000000000001E-3</c:v>
                  </c:pt>
                  <c:pt idx="178">
                    <c:v>8.0000000000000002E-3</c:v>
                  </c:pt>
                  <c:pt idx="179">
                    <c:v>0</c:v>
                  </c:pt>
                  <c:pt idx="180">
                    <c:v>0.01</c:v>
                  </c:pt>
                  <c:pt idx="181">
                    <c:v>0</c:v>
                  </c:pt>
                  <c:pt idx="182">
                    <c:v>1.4E-2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2E-3</c:v>
                  </c:pt>
                  <c:pt idx="203">
                    <c:v>2.5000000000000001E-3</c:v>
                  </c:pt>
                  <c:pt idx="204">
                    <c:v>5.0000000000000001E-3</c:v>
                  </c:pt>
                  <c:pt idx="205">
                    <c:v>2.9999999999999997E-4</c:v>
                  </c:pt>
                  <c:pt idx="206">
                    <c:v>8.9999999999999998E-4</c:v>
                  </c:pt>
                  <c:pt idx="207">
                    <c:v>2.9999999999999997E-4</c:v>
                  </c:pt>
                  <c:pt idx="208">
                    <c:v>1.2999999999999999E-3</c:v>
                  </c:pt>
                  <c:pt idx="209">
                    <c:v>4.0000000000000001E-3</c:v>
                  </c:pt>
                  <c:pt idx="210">
                    <c:v>5.9999999999999995E-4</c:v>
                  </c:pt>
                  <c:pt idx="211">
                    <c:v>0</c:v>
                  </c:pt>
                  <c:pt idx="212">
                    <c:v>4.0000000000000001E-3</c:v>
                  </c:pt>
                  <c:pt idx="213">
                    <c:v>1.14E-2</c:v>
                  </c:pt>
                  <c:pt idx="214">
                    <c:v>8.0000000000000004E-4</c:v>
                  </c:pt>
                  <c:pt idx="215">
                    <c:v>6.9999999999999999E-4</c:v>
                  </c:pt>
                  <c:pt idx="216">
                    <c:v>1.8E-3</c:v>
                  </c:pt>
                  <c:pt idx="217">
                    <c:v>1.6999999999999999E-3</c:v>
                  </c:pt>
                  <c:pt idx="218">
                    <c:v>1E-4</c:v>
                  </c:pt>
                  <c:pt idx="219">
                    <c:v>6.9999999999999999E-4</c:v>
                  </c:pt>
                  <c:pt idx="220">
                    <c:v>1.8E-3</c:v>
                  </c:pt>
                  <c:pt idx="221">
                    <c:v>5.9999999999999995E-4</c:v>
                  </c:pt>
                  <c:pt idx="222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Active!$F$21:$F$919</c:f>
              <c:numCache>
                <c:formatCode>General</c:formatCode>
                <c:ptCount val="899"/>
                <c:pt idx="0">
                  <c:v>-11211</c:v>
                </c:pt>
                <c:pt idx="1">
                  <c:v>-11194</c:v>
                </c:pt>
                <c:pt idx="2">
                  <c:v>-11023</c:v>
                </c:pt>
                <c:pt idx="3">
                  <c:v>-9674</c:v>
                </c:pt>
                <c:pt idx="4">
                  <c:v>-9653</c:v>
                </c:pt>
                <c:pt idx="5">
                  <c:v>-9517</c:v>
                </c:pt>
                <c:pt idx="6">
                  <c:v>-9417</c:v>
                </c:pt>
                <c:pt idx="7">
                  <c:v>-9417</c:v>
                </c:pt>
                <c:pt idx="8">
                  <c:v>-9312</c:v>
                </c:pt>
                <c:pt idx="9">
                  <c:v>-9288</c:v>
                </c:pt>
                <c:pt idx="10">
                  <c:v>-9107</c:v>
                </c:pt>
                <c:pt idx="11">
                  <c:v>-9004</c:v>
                </c:pt>
                <c:pt idx="12">
                  <c:v>-8861</c:v>
                </c:pt>
                <c:pt idx="13">
                  <c:v>-8806</c:v>
                </c:pt>
                <c:pt idx="14">
                  <c:v>-8639</c:v>
                </c:pt>
                <c:pt idx="15">
                  <c:v>-8274</c:v>
                </c:pt>
                <c:pt idx="16">
                  <c:v>-8225</c:v>
                </c:pt>
                <c:pt idx="17">
                  <c:v>-8122</c:v>
                </c:pt>
                <c:pt idx="18">
                  <c:v>-8014</c:v>
                </c:pt>
                <c:pt idx="19">
                  <c:v>-8000</c:v>
                </c:pt>
                <c:pt idx="20">
                  <c:v>-7996</c:v>
                </c:pt>
                <c:pt idx="21">
                  <c:v>-7959</c:v>
                </c:pt>
                <c:pt idx="22">
                  <c:v>-7785</c:v>
                </c:pt>
                <c:pt idx="23">
                  <c:v>-7532</c:v>
                </c:pt>
                <c:pt idx="24">
                  <c:v>-7525</c:v>
                </c:pt>
                <c:pt idx="25">
                  <c:v>-7327</c:v>
                </c:pt>
                <c:pt idx="26">
                  <c:v>-7118</c:v>
                </c:pt>
                <c:pt idx="27">
                  <c:v>-7115</c:v>
                </c:pt>
                <c:pt idx="28">
                  <c:v>-7101</c:v>
                </c:pt>
                <c:pt idx="29">
                  <c:v>-7077</c:v>
                </c:pt>
                <c:pt idx="30">
                  <c:v>-7060</c:v>
                </c:pt>
                <c:pt idx="31">
                  <c:v>-6733</c:v>
                </c:pt>
                <c:pt idx="32">
                  <c:v>-6678</c:v>
                </c:pt>
                <c:pt idx="33">
                  <c:v>-6552</c:v>
                </c:pt>
                <c:pt idx="34">
                  <c:v>-6528</c:v>
                </c:pt>
                <c:pt idx="35">
                  <c:v>-6524</c:v>
                </c:pt>
                <c:pt idx="36">
                  <c:v>-6521</c:v>
                </c:pt>
                <c:pt idx="37">
                  <c:v>-6473</c:v>
                </c:pt>
                <c:pt idx="38">
                  <c:v>-6019</c:v>
                </c:pt>
                <c:pt idx="39">
                  <c:v>-6005</c:v>
                </c:pt>
                <c:pt idx="40">
                  <c:v>-5974</c:v>
                </c:pt>
                <c:pt idx="41">
                  <c:v>-5623</c:v>
                </c:pt>
                <c:pt idx="42">
                  <c:v>-5588</c:v>
                </c:pt>
                <c:pt idx="43">
                  <c:v>-5540</c:v>
                </c:pt>
                <c:pt idx="44">
                  <c:v>-4953</c:v>
                </c:pt>
                <c:pt idx="45">
                  <c:v>-4745</c:v>
                </c:pt>
                <c:pt idx="46">
                  <c:v>-4731</c:v>
                </c:pt>
                <c:pt idx="47">
                  <c:v>-4724</c:v>
                </c:pt>
                <c:pt idx="48">
                  <c:v>-4533</c:v>
                </c:pt>
                <c:pt idx="49">
                  <c:v>-4519</c:v>
                </c:pt>
                <c:pt idx="50">
                  <c:v>-4106</c:v>
                </c:pt>
                <c:pt idx="51">
                  <c:v>-4089</c:v>
                </c:pt>
                <c:pt idx="52">
                  <c:v>-4075</c:v>
                </c:pt>
                <c:pt idx="53">
                  <c:v>-3860</c:v>
                </c:pt>
                <c:pt idx="54">
                  <c:v>-2023</c:v>
                </c:pt>
                <c:pt idx="55">
                  <c:v>-1961</c:v>
                </c:pt>
                <c:pt idx="56">
                  <c:v>-1951</c:v>
                </c:pt>
                <c:pt idx="57">
                  <c:v>-1944</c:v>
                </c:pt>
                <c:pt idx="58">
                  <c:v>-1937</c:v>
                </c:pt>
                <c:pt idx="59">
                  <c:v>-1797</c:v>
                </c:pt>
                <c:pt idx="60">
                  <c:v>-1780</c:v>
                </c:pt>
                <c:pt idx="61">
                  <c:v>-1763</c:v>
                </c:pt>
                <c:pt idx="62">
                  <c:v>-1701</c:v>
                </c:pt>
                <c:pt idx="63">
                  <c:v>-1582</c:v>
                </c:pt>
                <c:pt idx="64">
                  <c:v>-1384</c:v>
                </c:pt>
                <c:pt idx="65">
                  <c:v>-1350</c:v>
                </c:pt>
                <c:pt idx="66">
                  <c:v>-1274</c:v>
                </c:pt>
                <c:pt idx="67">
                  <c:v>-1114</c:v>
                </c:pt>
                <c:pt idx="68">
                  <c:v>-687</c:v>
                </c:pt>
                <c:pt idx="69">
                  <c:v>-656</c:v>
                </c:pt>
                <c:pt idx="70">
                  <c:v>-646</c:v>
                </c:pt>
                <c:pt idx="71">
                  <c:v>-489</c:v>
                </c:pt>
                <c:pt idx="72">
                  <c:v>-434</c:v>
                </c:pt>
                <c:pt idx="73">
                  <c:v>-250</c:v>
                </c:pt>
                <c:pt idx="74">
                  <c:v>-250</c:v>
                </c:pt>
                <c:pt idx="75">
                  <c:v>-236</c:v>
                </c:pt>
                <c:pt idx="76">
                  <c:v>-198</c:v>
                </c:pt>
                <c:pt idx="77">
                  <c:v>-21</c:v>
                </c:pt>
                <c:pt idx="78">
                  <c:v>-14</c:v>
                </c:pt>
                <c:pt idx="79">
                  <c:v>0</c:v>
                </c:pt>
                <c:pt idx="80">
                  <c:v>0</c:v>
                </c:pt>
                <c:pt idx="81">
                  <c:v>136</c:v>
                </c:pt>
                <c:pt idx="82">
                  <c:v>160</c:v>
                </c:pt>
                <c:pt idx="83">
                  <c:v>167</c:v>
                </c:pt>
                <c:pt idx="84">
                  <c:v>167</c:v>
                </c:pt>
                <c:pt idx="85">
                  <c:v>167</c:v>
                </c:pt>
                <c:pt idx="86">
                  <c:v>167</c:v>
                </c:pt>
                <c:pt idx="87">
                  <c:v>184</c:v>
                </c:pt>
                <c:pt idx="88">
                  <c:v>215</c:v>
                </c:pt>
                <c:pt idx="89">
                  <c:v>215</c:v>
                </c:pt>
                <c:pt idx="90">
                  <c:v>382</c:v>
                </c:pt>
                <c:pt idx="91">
                  <c:v>406</c:v>
                </c:pt>
                <c:pt idx="92">
                  <c:v>427</c:v>
                </c:pt>
                <c:pt idx="93">
                  <c:v>563</c:v>
                </c:pt>
                <c:pt idx="94">
                  <c:v>587</c:v>
                </c:pt>
                <c:pt idx="95">
                  <c:v>761</c:v>
                </c:pt>
                <c:pt idx="96">
                  <c:v>785</c:v>
                </c:pt>
                <c:pt idx="97">
                  <c:v>785</c:v>
                </c:pt>
                <c:pt idx="98">
                  <c:v>785</c:v>
                </c:pt>
                <c:pt idx="99">
                  <c:v>785</c:v>
                </c:pt>
                <c:pt idx="100">
                  <c:v>785</c:v>
                </c:pt>
                <c:pt idx="101">
                  <c:v>785</c:v>
                </c:pt>
                <c:pt idx="102">
                  <c:v>795</c:v>
                </c:pt>
                <c:pt idx="103">
                  <c:v>809</c:v>
                </c:pt>
                <c:pt idx="104">
                  <c:v>809</c:v>
                </c:pt>
                <c:pt idx="105">
                  <c:v>809</c:v>
                </c:pt>
                <c:pt idx="106">
                  <c:v>809</c:v>
                </c:pt>
                <c:pt idx="107">
                  <c:v>809</c:v>
                </c:pt>
                <c:pt idx="108">
                  <c:v>857</c:v>
                </c:pt>
                <c:pt idx="109">
                  <c:v>983</c:v>
                </c:pt>
                <c:pt idx="110">
                  <c:v>983</c:v>
                </c:pt>
                <c:pt idx="111">
                  <c:v>983</c:v>
                </c:pt>
                <c:pt idx="112">
                  <c:v>1017</c:v>
                </c:pt>
                <c:pt idx="113">
                  <c:v>1038</c:v>
                </c:pt>
                <c:pt idx="114">
                  <c:v>1188</c:v>
                </c:pt>
                <c:pt idx="115">
                  <c:v>1219</c:v>
                </c:pt>
                <c:pt idx="116">
                  <c:v>1219</c:v>
                </c:pt>
                <c:pt idx="117">
                  <c:v>1229</c:v>
                </c:pt>
                <c:pt idx="118">
                  <c:v>1236</c:v>
                </c:pt>
                <c:pt idx="119">
                  <c:v>1274</c:v>
                </c:pt>
                <c:pt idx="120">
                  <c:v>1379</c:v>
                </c:pt>
                <c:pt idx="121">
                  <c:v>1384.5</c:v>
                </c:pt>
                <c:pt idx="122">
                  <c:v>1434</c:v>
                </c:pt>
                <c:pt idx="123">
                  <c:v>1444.5</c:v>
                </c:pt>
                <c:pt idx="124">
                  <c:v>1448</c:v>
                </c:pt>
                <c:pt idx="125">
                  <c:v>1454.5</c:v>
                </c:pt>
                <c:pt idx="126">
                  <c:v>1465</c:v>
                </c:pt>
                <c:pt idx="127">
                  <c:v>1472</c:v>
                </c:pt>
                <c:pt idx="128">
                  <c:v>1475.5</c:v>
                </c:pt>
                <c:pt idx="129">
                  <c:v>1492.5</c:v>
                </c:pt>
                <c:pt idx="130">
                  <c:v>1496</c:v>
                </c:pt>
                <c:pt idx="131">
                  <c:v>1652.5</c:v>
                </c:pt>
                <c:pt idx="132">
                  <c:v>1666.5</c:v>
                </c:pt>
                <c:pt idx="133">
                  <c:v>1676.5</c:v>
                </c:pt>
                <c:pt idx="134">
                  <c:v>1694</c:v>
                </c:pt>
                <c:pt idx="135">
                  <c:v>1694</c:v>
                </c:pt>
                <c:pt idx="136">
                  <c:v>1813</c:v>
                </c:pt>
                <c:pt idx="137">
                  <c:v>1816.5</c:v>
                </c:pt>
                <c:pt idx="138">
                  <c:v>1844</c:v>
                </c:pt>
                <c:pt idx="139">
                  <c:v>1871</c:v>
                </c:pt>
                <c:pt idx="140">
                  <c:v>1885</c:v>
                </c:pt>
                <c:pt idx="141">
                  <c:v>1885</c:v>
                </c:pt>
                <c:pt idx="142">
                  <c:v>1885</c:v>
                </c:pt>
                <c:pt idx="143">
                  <c:v>1885</c:v>
                </c:pt>
                <c:pt idx="144">
                  <c:v>1912.5</c:v>
                </c:pt>
                <c:pt idx="145">
                  <c:v>1917.5</c:v>
                </c:pt>
                <c:pt idx="146">
                  <c:v>1917.5</c:v>
                </c:pt>
                <c:pt idx="147">
                  <c:v>2045.5</c:v>
                </c:pt>
                <c:pt idx="148">
                  <c:v>2090</c:v>
                </c:pt>
                <c:pt idx="149">
                  <c:v>2093</c:v>
                </c:pt>
                <c:pt idx="150">
                  <c:v>2121</c:v>
                </c:pt>
                <c:pt idx="151">
                  <c:v>2288</c:v>
                </c:pt>
                <c:pt idx="152">
                  <c:v>2312</c:v>
                </c:pt>
                <c:pt idx="153">
                  <c:v>2319</c:v>
                </c:pt>
                <c:pt idx="154">
                  <c:v>2424.5</c:v>
                </c:pt>
                <c:pt idx="155">
                  <c:v>2486</c:v>
                </c:pt>
                <c:pt idx="156">
                  <c:v>2503</c:v>
                </c:pt>
                <c:pt idx="157">
                  <c:v>2503</c:v>
                </c:pt>
                <c:pt idx="158">
                  <c:v>2503</c:v>
                </c:pt>
                <c:pt idx="159">
                  <c:v>2510</c:v>
                </c:pt>
                <c:pt idx="160">
                  <c:v>2541</c:v>
                </c:pt>
                <c:pt idx="161">
                  <c:v>2708</c:v>
                </c:pt>
                <c:pt idx="162">
                  <c:v>2708</c:v>
                </c:pt>
                <c:pt idx="163">
                  <c:v>2708</c:v>
                </c:pt>
                <c:pt idx="164">
                  <c:v>2708</c:v>
                </c:pt>
                <c:pt idx="165">
                  <c:v>2715</c:v>
                </c:pt>
                <c:pt idx="166">
                  <c:v>2725</c:v>
                </c:pt>
                <c:pt idx="167">
                  <c:v>2725</c:v>
                </c:pt>
                <c:pt idx="168">
                  <c:v>2725</c:v>
                </c:pt>
                <c:pt idx="169">
                  <c:v>2725</c:v>
                </c:pt>
                <c:pt idx="170">
                  <c:v>2749</c:v>
                </c:pt>
                <c:pt idx="171">
                  <c:v>2758.5</c:v>
                </c:pt>
                <c:pt idx="172">
                  <c:v>2920</c:v>
                </c:pt>
                <c:pt idx="173">
                  <c:v>2930</c:v>
                </c:pt>
                <c:pt idx="174">
                  <c:v>2930</c:v>
                </c:pt>
                <c:pt idx="175">
                  <c:v>2999</c:v>
                </c:pt>
                <c:pt idx="176">
                  <c:v>3159</c:v>
                </c:pt>
                <c:pt idx="177">
                  <c:v>3197</c:v>
                </c:pt>
                <c:pt idx="178">
                  <c:v>3419</c:v>
                </c:pt>
                <c:pt idx="179">
                  <c:v>3641</c:v>
                </c:pt>
                <c:pt idx="180">
                  <c:v>3790.5</c:v>
                </c:pt>
                <c:pt idx="181">
                  <c:v>3951</c:v>
                </c:pt>
                <c:pt idx="182">
                  <c:v>3965</c:v>
                </c:pt>
                <c:pt idx="183">
                  <c:v>4006</c:v>
                </c:pt>
                <c:pt idx="184">
                  <c:v>4006</c:v>
                </c:pt>
                <c:pt idx="185">
                  <c:v>4006</c:v>
                </c:pt>
                <c:pt idx="186">
                  <c:v>4006</c:v>
                </c:pt>
                <c:pt idx="187">
                  <c:v>4006</c:v>
                </c:pt>
                <c:pt idx="188">
                  <c:v>4006</c:v>
                </c:pt>
                <c:pt idx="189">
                  <c:v>4006</c:v>
                </c:pt>
                <c:pt idx="190">
                  <c:v>4006</c:v>
                </c:pt>
                <c:pt idx="191">
                  <c:v>4006</c:v>
                </c:pt>
                <c:pt idx="192">
                  <c:v>4006</c:v>
                </c:pt>
                <c:pt idx="193">
                  <c:v>4006</c:v>
                </c:pt>
                <c:pt idx="194">
                  <c:v>4006</c:v>
                </c:pt>
                <c:pt idx="195">
                  <c:v>4006</c:v>
                </c:pt>
                <c:pt idx="196">
                  <c:v>4006</c:v>
                </c:pt>
                <c:pt idx="197">
                  <c:v>4006</c:v>
                </c:pt>
                <c:pt idx="198">
                  <c:v>4006</c:v>
                </c:pt>
                <c:pt idx="199">
                  <c:v>4006</c:v>
                </c:pt>
                <c:pt idx="200">
                  <c:v>4006</c:v>
                </c:pt>
                <c:pt idx="201">
                  <c:v>4016</c:v>
                </c:pt>
                <c:pt idx="202">
                  <c:v>4181.5</c:v>
                </c:pt>
                <c:pt idx="203">
                  <c:v>4187</c:v>
                </c:pt>
                <c:pt idx="204">
                  <c:v>4515.5</c:v>
                </c:pt>
                <c:pt idx="205">
                  <c:v>4693</c:v>
                </c:pt>
                <c:pt idx="206">
                  <c:v>4700</c:v>
                </c:pt>
                <c:pt idx="207">
                  <c:v>4898</c:v>
                </c:pt>
                <c:pt idx="208">
                  <c:v>5041</c:v>
                </c:pt>
                <c:pt idx="209">
                  <c:v>5085</c:v>
                </c:pt>
                <c:pt idx="210">
                  <c:v>5096</c:v>
                </c:pt>
                <c:pt idx="211">
                  <c:v>5724</c:v>
                </c:pt>
                <c:pt idx="212">
                  <c:v>6178.5</c:v>
                </c:pt>
                <c:pt idx="213">
                  <c:v>6585</c:v>
                </c:pt>
                <c:pt idx="214">
                  <c:v>6592</c:v>
                </c:pt>
                <c:pt idx="215">
                  <c:v>6807</c:v>
                </c:pt>
                <c:pt idx="216">
                  <c:v>6981</c:v>
                </c:pt>
                <c:pt idx="217">
                  <c:v>7196</c:v>
                </c:pt>
                <c:pt idx="218">
                  <c:v>7379</c:v>
                </c:pt>
                <c:pt idx="219">
                  <c:v>7418</c:v>
                </c:pt>
                <c:pt idx="220">
                  <c:v>7661</c:v>
                </c:pt>
                <c:pt idx="221">
                  <c:v>8278</c:v>
                </c:pt>
                <c:pt idx="222">
                  <c:v>8660</c:v>
                </c:pt>
              </c:numCache>
            </c:numRef>
          </c:xVal>
          <c:yVal>
            <c:numRef>
              <c:f>Active!$H$21:$H$919</c:f>
              <c:numCache>
                <c:formatCode>General</c:formatCode>
                <c:ptCount val="899"/>
                <c:pt idx="8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4C-48FF-9688-7C0525AA1DA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Active!$F$21:$F$919</c:f>
              <c:numCache>
                <c:formatCode>General</c:formatCode>
                <c:ptCount val="899"/>
                <c:pt idx="0">
                  <c:v>-11211</c:v>
                </c:pt>
                <c:pt idx="1">
                  <c:v>-11194</c:v>
                </c:pt>
                <c:pt idx="2">
                  <c:v>-11023</c:v>
                </c:pt>
                <c:pt idx="3">
                  <c:v>-9674</c:v>
                </c:pt>
                <c:pt idx="4">
                  <c:v>-9653</c:v>
                </c:pt>
                <c:pt idx="5">
                  <c:v>-9517</c:v>
                </c:pt>
                <c:pt idx="6">
                  <c:v>-9417</c:v>
                </c:pt>
                <c:pt idx="7">
                  <c:v>-9417</c:v>
                </c:pt>
                <c:pt idx="8">
                  <c:v>-9312</c:v>
                </c:pt>
                <c:pt idx="9">
                  <c:v>-9288</c:v>
                </c:pt>
                <c:pt idx="10">
                  <c:v>-9107</c:v>
                </c:pt>
                <c:pt idx="11">
                  <c:v>-9004</c:v>
                </c:pt>
                <c:pt idx="12">
                  <c:v>-8861</c:v>
                </c:pt>
                <c:pt idx="13">
                  <c:v>-8806</c:v>
                </c:pt>
                <c:pt idx="14">
                  <c:v>-8639</c:v>
                </c:pt>
                <c:pt idx="15">
                  <c:v>-8274</c:v>
                </c:pt>
                <c:pt idx="16">
                  <c:v>-8225</c:v>
                </c:pt>
                <c:pt idx="17">
                  <c:v>-8122</c:v>
                </c:pt>
                <c:pt idx="18">
                  <c:v>-8014</c:v>
                </c:pt>
                <c:pt idx="19">
                  <c:v>-8000</c:v>
                </c:pt>
                <c:pt idx="20">
                  <c:v>-7996</c:v>
                </c:pt>
                <c:pt idx="21">
                  <c:v>-7959</c:v>
                </c:pt>
                <c:pt idx="22">
                  <c:v>-7785</c:v>
                </c:pt>
                <c:pt idx="23">
                  <c:v>-7532</c:v>
                </c:pt>
                <c:pt idx="24">
                  <c:v>-7525</c:v>
                </c:pt>
                <c:pt idx="25">
                  <c:v>-7327</c:v>
                </c:pt>
                <c:pt idx="26">
                  <c:v>-7118</c:v>
                </c:pt>
                <c:pt idx="27">
                  <c:v>-7115</c:v>
                </c:pt>
                <c:pt idx="28">
                  <c:v>-7101</c:v>
                </c:pt>
                <c:pt idx="29">
                  <c:v>-7077</c:v>
                </c:pt>
                <c:pt idx="30">
                  <c:v>-7060</c:v>
                </c:pt>
                <c:pt idx="31">
                  <c:v>-6733</c:v>
                </c:pt>
                <c:pt idx="32">
                  <c:v>-6678</c:v>
                </c:pt>
                <c:pt idx="33">
                  <c:v>-6552</c:v>
                </c:pt>
                <c:pt idx="34">
                  <c:v>-6528</c:v>
                </c:pt>
                <c:pt idx="35">
                  <c:v>-6524</c:v>
                </c:pt>
                <c:pt idx="36">
                  <c:v>-6521</c:v>
                </c:pt>
                <c:pt idx="37">
                  <c:v>-6473</c:v>
                </c:pt>
                <c:pt idx="38">
                  <c:v>-6019</c:v>
                </c:pt>
                <c:pt idx="39">
                  <c:v>-6005</c:v>
                </c:pt>
                <c:pt idx="40">
                  <c:v>-5974</c:v>
                </c:pt>
                <c:pt idx="41">
                  <c:v>-5623</c:v>
                </c:pt>
                <c:pt idx="42">
                  <c:v>-5588</c:v>
                </c:pt>
                <c:pt idx="43">
                  <c:v>-5540</c:v>
                </c:pt>
                <c:pt idx="44">
                  <c:v>-4953</c:v>
                </c:pt>
                <c:pt idx="45">
                  <c:v>-4745</c:v>
                </c:pt>
                <c:pt idx="46">
                  <c:v>-4731</c:v>
                </c:pt>
                <c:pt idx="47">
                  <c:v>-4724</c:v>
                </c:pt>
                <c:pt idx="48">
                  <c:v>-4533</c:v>
                </c:pt>
                <c:pt idx="49">
                  <c:v>-4519</c:v>
                </c:pt>
                <c:pt idx="50">
                  <c:v>-4106</c:v>
                </c:pt>
                <c:pt idx="51">
                  <c:v>-4089</c:v>
                </c:pt>
                <c:pt idx="52">
                  <c:v>-4075</c:v>
                </c:pt>
                <c:pt idx="53">
                  <c:v>-3860</c:v>
                </c:pt>
                <c:pt idx="54">
                  <c:v>-2023</c:v>
                </c:pt>
                <c:pt idx="55">
                  <c:v>-1961</c:v>
                </c:pt>
                <c:pt idx="56">
                  <c:v>-1951</c:v>
                </c:pt>
                <c:pt idx="57">
                  <c:v>-1944</c:v>
                </c:pt>
                <c:pt idx="58">
                  <c:v>-1937</c:v>
                </c:pt>
                <c:pt idx="59">
                  <c:v>-1797</c:v>
                </c:pt>
                <c:pt idx="60">
                  <c:v>-1780</c:v>
                </c:pt>
                <c:pt idx="61">
                  <c:v>-1763</c:v>
                </c:pt>
                <c:pt idx="62">
                  <c:v>-1701</c:v>
                </c:pt>
                <c:pt idx="63">
                  <c:v>-1582</c:v>
                </c:pt>
                <c:pt idx="64">
                  <c:v>-1384</c:v>
                </c:pt>
                <c:pt idx="65">
                  <c:v>-1350</c:v>
                </c:pt>
                <c:pt idx="66">
                  <c:v>-1274</c:v>
                </c:pt>
                <c:pt idx="67">
                  <c:v>-1114</c:v>
                </c:pt>
                <c:pt idx="68">
                  <c:v>-687</c:v>
                </c:pt>
                <c:pt idx="69">
                  <c:v>-656</c:v>
                </c:pt>
                <c:pt idx="70">
                  <c:v>-646</c:v>
                </c:pt>
                <c:pt idx="71">
                  <c:v>-489</c:v>
                </c:pt>
                <c:pt idx="72">
                  <c:v>-434</c:v>
                </c:pt>
                <c:pt idx="73">
                  <c:v>-250</c:v>
                </c:pt>
                <c:pt idx="74">
                  <c:v>-250</c:v>
                </c:pt>
                <c:pt idx="75">
                  <c:v>-236</c:v>
                </c:pt>
                <c:pt idx="76">
                  <c:v>-198</c:v>
                </c:pt>
                <c:pt idx="77">
                  <c:v>-21</c:v>
                </c:pt>
                <c:pt idx="78">
                  <c:v>-14</c:v>
                </c:pt>
                <c:pt idx="79">
                  <c:v>0</c:v>
                </c:pt>
                <c:pt idx="80">
                  <c:v>0</c:v>
                </c:pt>
                <c:pt idx="81">
                  <c:v>136</c:v>
                </c:pt>
                <c:pt idx="82">
                  <c:v>160</c:v>
                </c:pt>
                <c:pt idx="83">
                  <c:v>167</c:v>
                </c:pt>
                <c:pt idx="84">
                  <c:v>167</c:v>
                </c:pt>
                <c:pt idx="85">
                  <c:v>167</c:v>
                </c:pt>
                <c:pt idx="86">
                  <c:v>167</c:v>
                </c:pt>
                <c:pt idx="87">
                  <c:v>184</c:v>
                </c:pt>
                <c:pt idx="88">
                  <c:v>215</c:v>
                </c:pt>
                <c:pt idx="89">
                  <c:v>215</c:v>
                </c:pt>
                <c:pt idx="90">
                  <c:v>382</c:v>
                </c:pt>
                <c:pt idx="91">
                  <c:v>406</c:v>
                </c:pt>
                <c:pt idx="92">
                  <c:v>427</c:v>
                </c:pt>
                <c:pt idx="93">
                  <c:v>563</c:v>
                </c:pt>
                <c:pt idx="94">
                  <c:v>587</c:v>
                </c:pt>
                <c:pt idx="95">
                  <c:v>761</c:v>
                </c:pt>
                <c:pt idx="96">
                  <c:v>785</c:v>
                </c:pt>
                <c:pt idx="97">
                  <c:v>785</c:v>
                </c:pt>
                <c:pt idx="98">
                  <c:v>785</c:v>
                </c:pt>
                <c:pt idx="99">
                  <c:v>785</c:v>
                </c:pt>
                <c:pt idx="100">
                  <c:v>785</c:v>
                </c:pt>
                <c:pt idx="101">
                  <c:v>785</c:v>
                </c:pt>
                <c:pt idx="102">
                  <c:v>795</c:v>
                </c:pt>
                <c:pt idx="103">
                  <c:v>809</c:v>
                </c:pt>
                <c:pt idx="104">
                  <c:v>809</c:v>
                </c:pt>
                <c:pt idx="105">
                  <c:v>809</c:v>
                </c:pt>
                <c:pt idx="106">
                  <c:v>809</c:v>
                </c:pt>
                <c:pt idx="107">
                  <c:v>809</c:v>
                </c:pt>
                <c:pt idx="108">
                  <c:v>857</c:v>
                </c:pt>
                <c:pt idx="109">
                  <c:v>983</c:v>
                </c:pt>
                <c:pt idx="110">
                  <c:v>983</c:v>
                </c:pt>
                <c:pt idx="111">
                  <c:v>983</c:v>
                </c:pt>
                <c:pt idx="112">
                  <c:v>1017</c:v>
                </c:pt>
                <c:pt idx="113">
                  <c:v>1038</c:v>
                </c:pt>
                <c:pt idx="114">
                  <c:v>1188</c:v>
                </c:pt>
                <c:pt idx="115">
                  <c:v>1219</c:v>
                </c:pt>
                <c:pt idx="116">
                  <c:v>1219</c:v>
                </c:pt>
                <c:pt idx="117">
                  <c:v>1229</c:v>
                </c:pt>
                <c:pt idx="118">
                  <c:v>1236</c:v>
                </c:pt>
                <c:pt idx="119">
                  <c:v>1274</c:v>
                </c:pt>
                <c:pt idx="120">
                  <c:v>1379</c:v>
                </c:pt>
                <c:pt idx="121">
                  <c:v>1384.5</c:v>
                </c:pt>
                <c:pt idx="122">
                  <c:v>1434</c:v>
                </c:pt>
                <c:pt idx="123">
                  <c:v>1444.5</c:v>
                </c:pt>
                <c:pt idx="124">
                  <c:v>1448</c:v>
                </c:pt>
                <c:pt idx="125">
                  <c:v>1454.5</c:v>
                </c:pt>
                <c:pt idx="126">
                  <c:v>1465</c:v>
                </c:pt>
                <c:pt idx="127">
                  <c:v>1472</c:v>
                </c:pt>
                <c:pt idx="128">
                  <c:v>1475.5</c:v>
                </c:pt>
                <c:pt idx="129">
                  <c:v>1492.5</c:v>
                </c:pt>
                <c:pt idx="130">
                  <c:v>1496</c:v>
                </c:pt>
                <c:pt idx="131">
                  <c:v>1652.5</c:v>
                </c:pt>
                <c:pt idx="132">
                  <c:v>1666.5</c:v>
                </c:pt>
                <c:pt idx="133">
                  <c:v>1676.5</c:v>
                </c:pt>
                <c:pt idx="134">
                  <c:v>1694</c:v>
                </c:pt>
                <c:pt idx="135">
                  <c:v>1694</c:v>
                </c:pt>
                <c:pt idx="136">
                  <c:v>1813</c:v>
                </c:pt>
                <c:pt idx="137">
                  <c:v>1816.5</c:v>
                </c:pt>
                <c:pt idx="138">
                  <c:v>1844</c:v>
                </c:pt>
                <c:pt idx="139">
                  <c:v>1871</c:v>
                </c:pt>
                <c:pt idx="140">
                  <c:v>1885</c:v>
                </c:pt>
                <c:pt idx="141">
                  <c:v>1885</c:v>
                </c:pt>
                <c:pt idx="142">
                  <c:v>1885</c:v>
                </c:pt>
                <c:pt idx="143">
                  <c:v>1885</c:v>
                </c:pt>
                <c:pt idx="144">
                  <c:v>1912.5</c:v>
                </c:pt>
                <c:pt idx="145">
                  <c:v>1917.5</c:v>
                </c:pt>
                <c:pt idx="146">
                  <c:v>1917.5</c:v>
                </c:pt>
                <c:pt idx="147">
                  <c:v>2045.5</c:v>
                </c:pt>
                <c:pt idx="148">
                  <c:v>2090</c:v>
                </c:pt>
                <c:pt idx="149">
                  <c:v>2093</c:v>
                </c:pt>
                <c:pt idx="150">
                  <c:v>2121</c:v>
                </c:pt>
                <c:pt idx="151">
                  <c:v>2288</c:v>
                </c:pt>
                <c:pt idx="152">
                  <c:v>2312</c:v>
                </c:pt>
                <c:pt idx="153">
                  <c:v>2319</c:v>
                </c:pt>
                <c:pt idx="154">
                  <c:v>2424.5</c:v>
                </c:pt>
                <c:pt idx="155">
                  <c:v>2486</c:v>
                </c:pt>
                <c:pt idx="156">
                  <c:v>2503</c:v>
                </c:pt>
                <c:pt idx="157">
                  <c:v>2503</c:v>
                </c:pt>
                <c:pt idx="158">
                  <c:v>2503</c:v>
                </c:pt>
                <c:pt idx="159">
                  <c:v>2510</c:v>
                </c:pt>
                <c:pt idx="160">
                  <c:v>2541</c:v>
                </c:pt>
                <c:pt idx="161">
                  <c:v>2708</c:v>
                </c:pt>
                <c:pt idx="162">
                  <c:v>2708</c:v>
                </c:pt>
                <c:pt idx="163">
                  <c:v>2708</c:v>
                </c:pt>
                <c:pt idx="164">
                  <c:v>2708</c:v>
                </c:pt>
                <c:pt idx="165">
                  <c:v>2715</c:v>
                </c:pt>
                <c:pt idx="166">
                  <c:v>2725</c:v>
                </c:pt>
                <c:pt idx="167">
                  <c:v>2725</c:v>
                </c:pt>
                <c:pt idx="168">
                  <c:v>2725</c:v>
                </c:pt>
                <c:pt idx="169">
                  <c:v>2725</c:v>
                </c:pt>
                <c:pt idx="170">
                  <c:v>2749</c:v>
                </c:pt>
                <c:pt idx="171">
                  <c:v>2758.5</c:v>
                </c:pt>
                <c:pt idx="172">
                  <c:v>2920</c:v>
                </c:pt>
                <c:pt idx="173">
                  <c:v>2930</c:v>
                </c:pt>
                <c:pt idx="174">
                  <c:v>2930</c:v>
                </c:pt>
                <c:pt idx="175">
                  <c:v>2999</c:v>
                </c:pt>
                <c:pt idx="176">
                  <c:v>3159</c:v>
                </c:pt>
                <c:pt idx="177">
                  <c:v>3197</c:v>
                </c:pt>
                <c:pt idx="178">
                  <c:v>3419</c:v>
                </c:pt>
                <c:pt idx="179">
                  <c:v>3641</c:v>
                </c:pt>
                <c:pt idx="180">
                  <c:v>3790.5</c:v>
                </c:pt>
                <c:pt idx="181">
                  <c:v>3951</c:v>
                </c:pt>
                <c:pt idx="182">
                  <c:v>3965</c:v>
                </c:pt>
                <c:pt idx="183">
                  <c:v>4006</c:v>
                </c:pt>
                <c:pt idx="184">
                  <c:v>4006</c:v>
                </c:pt>
                <c:pt idx="185">
                  <c:v>4006</c:v>
                </c:pt>
                <c:pt idx="186">
                  <c:v>4006</c:v>
                </c:pt>
                <c:pt idx="187">
                  <c:v>4006</c:v>
                </c:pt>
                <c:pt idx="188">
                  <c:v>4006</c:v>
                </c:pt>
                <c:pt idx="189">
                  <c:v>4006</c:v>
                </c:pt>
                <c:pt idx="190">
                  <c:v>4006</c:v>
                </c:pt>
                <c:pt idx="191">
                  <c:v>4006</c:v>
                </c:pt>
                <c:pt idx="192">
                  <c:v>4006</c:v>
                </c:pt>
                <c:pt idx="193">
                  <c:v>4006</c:v>
                </c:pt>
                <c:pt idx="194">
                  <c:v>4006</c:v>
                </c:pt>
                <c:pt idx="195">
                  <c:v>4006</c:v>
                </c:pt>
                <c:pt idx="196">
                  <c:v>4006</c:v>
                </c:pt>
                <c:pt idx="197">
                  <c:v>4006</c:v>
                </c:pt>
                <c:pt idx="198">
                  <c:v>4006</c:v>
                </c:pt>
                <c:pt idx="199">
                  <c:v>4006</c:v>
                </c:pt>
                <c:pt idx="200">
                  <c:v>4006</c:v>
                </c:pt>
                <c:pt idx="201">
                  <c:v>4016</c:v>
                </c:pt>
                <c:pt idx="202">
                  <c:v>4181.5</c:v>
                </c:pt>
                <c:pt idx="203">
                  <c:v>4187</c:v>
                </c:pt>
                <c:pt idx="204">
                  <c:v>4515.5</c:v>
                </c:pt>
                <c:pt idx="205">
                  <c:v>4693</c:v>
                </c:pt>
                <c:pt idx="206">
                  <c:v>4700</c:v>
                </c:pt>
                <c:pt idx="207">
                  <c:v>4898</c:v>
                </c:pt>
                <c:pt idx="208">
                  <c:v>5041</c:v>
                </c:pt>
                <c:pt idx="209">
                  <c:v>5085</c:v>
                </c:pt>
                <c:pt idx="210">
                  <c:v>5096</c:v>
                </c:pt>
                <c:pt idx="211">
                  <c:v>5724</c:v>
                </c:pt>
                <c:pt idx="212">
                  <c:v>6178.5</c:v>
                </c:pt>
                <c:pt idx="213">
                  <c:v>6585</c:v>
                </c:pt>
                <c:pt idx="214">
                  <c:v>6592</c:v>
                </c:pt>
                <c:pt idx="215">
                  <c:v>6807</c:v>
                </c:pt>
                <c:pt idx="216">
                  <c:v>6981</c:v>
                </c:pt>
                <c:pt idx="217">
                  <c:v>7196</c:v>
                </c:pt>
                <c:pt idx="218">
                  <c:v>7379</c:v>
                </c:pt>
                <c:pt idx="219">
                  <c:v>7418</c:v>
                </c:pt>
                <c:pt idx="220">
                  <c:v>7661</c:v>
                </c:pt>
                <c:pt idx="221">
                  <c:v>8278</c:v>
                </c:pt>
                <c:pt idx="222">
                  <c:v>8660</c:v>
                </c:pt>
              </c:numCache>
            </c:numRef>
          </c:xVal>
          <c:yVal>
            <c:numRef>
              <c:f>Active!$I$21:$I$919</c:f>
              <c:numCache>
                <c:formatCode>General</c:formatCode>
                <c:ptCount val="899"/>
                <c:pt idx="0">
                  <c:v>4.6199000025808346E-3</c:v>
                </c:pt>
                <c:pt idx="1">
                  <c:v>-1.3305399996170308E-2</c:v>
                </c:pt>
                <c:pt idx="2">
                  <c:v>4.8210700002528029E-2</c:v>
                </c:pt>
                <c:pt idx="3">
                  <c:v>2.7726600001187762E-2</c:v>
                </c:pt>
                <c:pt idx="4">
                  <c:v>-2.0122299996728543E-2</c:v>
                </c:pt>
                <c:pt idx="5">
                  <c:v>-3.1524699996225536E-2</c:v>
                </c:pt>
                <c:pt idx="6">
                  <c:v>-4.6146999993652571E-3</c:v>
                </c:pt>
                <c:pt idx="7">
                  <c:v>-2.6146999989578035E-3</c:v>
                </c:pt>
                <c:pt idx="8">
                  <c:v>1.9140799999149749E-2</c:v>
                </c:pt>
                <c:pt idx="9">
                  <c:v>5.9920000421698205E-4</c:v>
                </c:pt>
                <c:pt idx="10">
                  <c:v>1.6806300005555386E-2</c:v>
                </c:pt>
                <c:pt idx="11">
                  <c:v>-4.8976399997627595E-2</c:v>
                </c:pt>
                <c:pt idx="12">
                  <c:v>-3.4995099995285273E-2</c:v>
                </c:pt>
                <c:pt idx="13">
                  <c:v>5.7305400001496309E-2</c:v>
                </c:pt>
                <c:pt idx="14">
                  <c:v>-4.2548999954306055E-3</c:v>
                </c:pt>
                <c:pt idx="15">
                  <c:v>2.0466599999053869E-2</c:v>
                </c:pt>
                <c:pt idx="16">
                  <c:v>2.1525000011024531E-3</c:v>
                </c:pt>
                <c:pt idx="17">
                  <c:v>2.636980000170297E-2</c:v>
                </c:pt>
                <c:pt idx="18">
                  <c:v>-1.7567399998370092E-2</c:v>
                </c:pt>
                <c:pt idx="19">
                  <c:v>4.1200000003300374E-2</c:v>
                </c:pt>
                <c:pt idx="20">
                  <c:v>-1.1723600000550505E-2</c:v>
                </c:pt>
                <c:pt idx="21">
                  <c:v>-7.266900000104215E-3</c:v>
                </c:pt>
                <c:pt idx="22">
                  <c:v>6.5565000004426111E-3</c:v>
                </c:pt>
                <c:pt idx="23">
                  <c:v>-1.4861199997540098E-2</c:v>
                </c:pt>
                <c:pt idx="24">
                  <c:v>-1.1477499996544793E-2</c:v>
                </c:pt>
                <c:pt idx="25">
                  <c:v>-7.1956999963731505E-3</c:v>
                </c:pt>
                <c:pt idx="26">
                  <c:v>5.5546200001117541E-2</c:v>
                </c:pt>
                <c:pt idx="27">
                  <c:v>-2.6146499996684724E-2</c:v>
                </c:pt>
                <c:pt idx="28">
                  <c:v>-5.0379100001009647E-2</c:v>
                </c:pt>
                <c:pt idx="29">
                  <c:v>1.2079300002369564E-2</c:v>
                </c:pt>
                <c:pt idx="30">
                  <c:v>-3.3845999991171993E-2</c:v>
                </c:pt>
                <c:pt idx="31">
                  <c:v>1.3649700005771592E-2</c:v>
                </c:pt>
                <c:pt idx="32">
                  <c:v>-0.10004979999939678</c:v>
                </c:pt>
                <c:pt idx="33">
                  <c:v>-0.20814319999772124</c:v>
                </c:pt>
                <c:pt idx="34">
                  <c:v>1.1315199997625314E-2</c:v>
                </c:pt>
                <c:pt idx="35">
                  <c:v>2.6391600003989879E-2</c:v>
                </c:pt>
                <c:pt idx="36">
                  <c:v>5.6989000004250556E-3</c:v>
                </c:pt>
                <c:pt idx="37">
                  <c:v>1.61570000636857E-3</c:v>
                </c:pt>
                <c:pt idx="38">
                  <c:v>1.5787099997396581E-2</c:v>
                </c:pt>
                <c:pt idx="39">
                  <c:v>8.5544999965350144E-3</c:v>
                </c:pt>
                <c:pt idx="40">
                  <c:v>2.4396600005275104E-2</c:v>
                </c:pt>
                <c:pt idx="41">
                  <c:v>-3.3649299999524374E-2</c:v>
                </c:pt>
                <c:pt idx="42">
                  <c:v>3.4269199997652322E-2</c:v>
                </c:pt>
                <c:pt idx="43">
                  <c:v>-4.8139999998966232E-3</c:v>
                </c:pt>
                <c:pt idx="44">
                  <c:v>1.2647700001252815E-2</c:v>
                </c:pt>
                <c:pt idx="45">
                  <c:v>-3.7950000114506111E-4</c:v>
                </c:pt>
                <c:pt idx="46">
                  <c:v>-1.4612099999794737E-2</c:v>
                </c:pt>
                <c:pt idx="47">
                  <c:v>2.7716000040527433E-3</c:v>
                </c:pt>
                <c:pt idx="48">
                  <c:v>4.6696999997948296E-3</c:v>
                </c:pt>
                <c:pt idx="49">
                  <c:v>3.437100000155624E-3</c:v>
                </c:pt>
                <c:pt idx="50">
                  <c:v>6.0754000005545095E-3</c:v>
                </c:pt>
                <c:pt idx="51">
                  <c:v>-2.8498999963630922E-3</c:v>
                </c:pt>
                <c:pt idx="52">
                  <c:v>5.9174999987590127E-3</c:v>
                </c:pt>
                <c:pt idx="53">
                  <c:v>2.2739999985788018E-3</c:v>
                </c:pt>
                <c:pt idx="54">
                  <c:v>5.1107000035699457E-3</c:v>
                </c:pt>
                <c:pt idx="55">
                  <c:v>1.7949000030057505E-3</c:v>
                </c:pt>
                <c:pt idx="56">
                  <c:v>-5.1410000014584512E-4</c:v>
                </c:pt>
                <c:pt idx="57">
                  <c:v>6.8696000016643666E-3</c:v>
                </c:pt>
                <c:pt idx="58">
                  <c:v>1.2253300003067125E-2</c:v>
                </c:pt>
                <c:pt idx="59">
                  <c:v>1.1927300001843832E-2</c:v>
                </c:pt>
                <c:pt idx="60">
                  <c:v>6.0020000018994324E-3</c:v>
                </c:pt>
                <c:pt idx="61">
                  <c:v>5.0766999993356876E-3</c:v>
                </c:pt>
                <c:pt idx="62">
                  <c:v>5.7608999995863996E-3</c:v>
                </c:pt>
                <c:pt idx="63">
                  <c:v>-1.2716199998976663E-2</c:v>
                </c:pt>
                <c:pt idx="64">
                  <c:v>1.5656000032322481E-3</c:v>
                </c:pt>
                <c:pt idx="65">
                  <c:v>-8.2849999962490983E-3</c:v>
                </c:pt>
                <c:pt idx="66">
                  <c:v>5.1665999999386258E-3</c:v>
                </c:pt>
                <c:pt idx="67">
                  <c:v>-7.7773999946657568E-3</c:v>
                </c:pt>
                <c:pt idx="68">
                  <c:v>-2.3716999930911697E-3</c:v>
                </c:pt>
                <c:pt idx="69">
                  <c:v>4.704000020865351E-4</c:v>
                </c:pt>
                <c:pt idx="70">
                  <c:v>-1.8386000010650605E-3</c:v>
                </c:pt>
                <c:pt idx="71">
                  <c:v>-4.0898999941418879E-3</c:v>
                </c:pt>
                <c:pt idx="72">
                  <c:v>-9.7893999991356395E-3</c:v>
                </c:pt>
                <c:pt idx="73">
                  <c:v>4.7249999988707714E-3</c:v>
                </c:pt>
                <c:pt idx="74">
                  <c:v>7.7250000031199306E-3</c:v>
                </c:pt>
                <c:pt idx="75">
                  <c:v>2.4924000026658177E-3</c:v>
                </c:pt>
                <c:pt idx="76">
                  <c:v>-3.2817999963299371E-3</c:v>
                </c:pt>
                <c:pt idx="77">
                  <c:v>5.8489000002737157E-3</c:v>
                </c:pt>
                <c:pt idx="78">
                  <c:v>-2.767399993899744E-3</c:v>
                </c:pt>
                <c:pt idx="79">
                  <c:v>-4.0000000008149073E-3</c:v>
                </c:pt>
                <c:pt idx="81">
                  <c:v>-1.4023999974597245E-3</c:v>
                </c:pt>
                <c:pt idx="82">
                  <c:v>-1.9440000032773241E-3</c:v>
                </c:pt>
                <c:pt idx="83">
                  <c:v>-3.560299999662675E-3</c:v>
                </c:pt>
                <c:pt idx="84">
                  <c:v>-1.5602999992552213E-3</c:v>
                </c:pt>
                <c:pt idx="85">
                  <c:v>-5.6029999541351572E-4</c:v>
                </c:pt>
                <c:pt idx="86">
                  <c:v>4.4397000019671395E-3</c:v>
                </c:pt>
                <c:pt idx="87">
                  <c:v>-2.4855999945430085E-3</c:v>
                </c:pt>
                <c:pt idx="88">
                  <c:v>6.3565000018570572E-3</c:v>
                </c:pt>
                <c:pt idx="89">
                  <c:v>2.0356500004709233E-2</c:v>
                </c:pt>
                <c:pt idx="90">
                  <c:v>-4.2037999955937266E-3</c:v>
                </c:pt>
                <c:pt idx="91">
                  <c:v>-3.7453999975696206E-3</c:v>
                </c:pt>
                <c:pt idx="92">
                  <c:v>4.4056999977328815E-3</c:v>
                </c:pt>
                <c:pt idx="93">
                  <c:v>2.0033000037074089E-3</c:v>
                </c:pt>
                <c:pt idx="94">
                  <c:v>8.4616999956779182E-3</c:v>
                </c:pt>
                <c:pt idx="95">
                  <c:v>-3.7148999981582165E-3</c:v>
                </c:pt>
                <c:pt idx="96">
                  <c:v>-1.2256499998329673E-2</c:v>
                </c:pt>
                <c:pt idx="97">
                  <c:v>7.435000006807968E-4</c:v>
                </c:pt>
                <c:pt idx="98">
                  <c:v>1.7434999972465448E-3</c:v>
                </c:pt>
                <c:pt idx="99">
                  <c:v>7.7434999984689057E-3</c:v>
                </c:pt>
                <c:pt idx="100">
                  <c:v>8.7435000023106113E-3</c:v>
                </c:pt>
                <c:pt idx="101">
                  <c:v>1.9743500000913627E-2</c:v>
                </c:pt>
                <c:pt idx="102">
                  <c:v>2.4345000056200661E-3</c:v>
                </c:pt>
                <c:pt idx="103">
                  <c:v>1.0201900004176423E-2</c:v>
                </c:pt>
                <c:pt idx="104">
                  <c:v>1.3201900001149625E-2</c:v>
                </c:pt>
                <c:pt idx="105">
                  <c:v>1.6201900005398784E-2</c:v>
                </c:pt>
                <c:pt idx="106">
                  <c:v>2.1201900002779439E-2</c:v>
                </c:pt>
                <c:pt idx="107">
                  <c:v>2.72019000040018E-2</c:v>
                </c:pt>
                <c:pt idx="108">
                  <c:v>-2.8812999953515828E-3</c:v>
                </c:pt>
                <c:pt idx="109">
                  <c:v>-1.697470000362955E-2</c:v>
                </c:pt>
                <c:pt idx="110">
                  <c:v>-9.9746999985654838E-3</c:v>
                </c:pt>
                <c:pt idx="111">
                  <c:v>-7.9746999981580302E-3</c:v>
                </c:pt>
                <c:pt idx="112">
                  <c:v>-1.2825300000258721E-2</c:v>
                </c:pt>
                <c:pt idx="113">
                  <c:v>1.3258000035420991E-3</c:v>
                </c:pt>
                <c:pt idx="114">
                  <c:v>9.6908000050461851E-3</c:v>
                </c:pt>
                <c:pt idx="115">
                  <c:v>-7.4670999965746887E-3</c:v>
                </c:pt>
                <c:pt idx="116">
                  <c:v>-7.4670999965746887E-3</c:v>
                </c:pt>
                <c:pt idx="117">
                  <c:v>-7.7610000153072178E-4</c:v>
                </c:pt>
                <c:pt idx="118">
                  <c:v>-3.3924000017577782E-3</c:v>
                </c:pt>
                <c:pt idx="119">
                  <c:v>-2.1665999956894666E-3</c:v>
                </c:pt>
                <c:pt idx="120">
                  <c:v>-8.4111000032862648E-3</c:v>
                </c:pt>
                <c:pt idx="121">
                  <c:v>-0.40218105000531068</c:v>
                </c:pt>
                <c:pt idx="122">
                  <c:v>2.8893999988213181E-3</c:v>
                </c:pt>
                <c:pt idx="123">
                  <c:v>7.9649500039522536E-3</c:v>
                </c:pt>
                <c:pt idx="124">
                  <c:v>7.6568000004044734E-3</c:v>
                </c:pt>
                <c:pt idx="125">
                  <c:v>-9.3440499986172654E-3</c:v>
                </c:pt>
                <c:pt idx="126">
                  <c:v>-8.2685000015771948E-3</c:v>
                </c:pt>
                <c:pt idx="127">
                  <c:v>-3.8847999967401847E-3</c:v>
                </c:pt>
                <c:pt idx="128">
                  <c:v>-1.0192950001510326E-2</c:v>
                </c:pt>
                <c:pt idx="129">
                  <c:v>-1.2118250000639819E-2</c:v>
                </c:pt>
                <c:pt idx="130">
                  <c:v>3.5735999990720302E-3</c:v>
                </c:pt>
                <c:pt idx="131">
                  <c:v>-3.062249998038169E-3</c:v>
                </c:pt>
                <c:pt idx="132">
                  <c:v>6.7051500009256415E-3</c:v>
                </c:pt>
                <c:pt idx="133">
                  <c:v>-2.9603849994600751E-2</c:v>
                </c:pt>
                <c:pt idx="134">
                  <c:v>-1.3144600001396611E-2</c:v>
                </c:pt>
                <c:pt idx="135">
                  <c:v>8.8554000030853786E-3</c:v>
                </c:pt>
                <c:pt idx="136">
                  <c:v>-8.6216999989119358E-3</c:v>
                </c:pt>
                <c:pt idx="137">
                  <c:v>-8.9298500024597161E-3</c:v>
                </c:pt>
                <c:pt idx="138">
                  <c:v>3.2204000017372891E-3</c:v>
                </c:pt>
                <c:pt idx="139">
                  <c:v>-3.0139000009512529E-3</c:v>
                </c:pt>
                <c:pt idx="140">
                  <c:v>-4.2464999933145009E-3</c:v>
                </c:pt>
                <c:pt idx="141">
                  <c:v>2.753500004473608E-3</c:v>
                </c:pt>
                <c:pt idx="142">
                  <c:v>1.175350000266917E-2</c:v>
                </c:pt>
                <c:pt idx="143">
                  <c:v>1.3753500003076624E-2</c:v>
                </c:pt>
                <c:pt idx="144">
                  <c:v>-1.4096250000875443E-2</c:v>
                </c:pt>
                <c:pt idx="145">
                  <c:v>-0.41025074999924982</c:v>
                </c:pt>
                <c:pt idx="146">
                  <c:v>-0.40525075000186916</c:v>
                </c:pt>
                <c:pt idx="147">
                  <c:v>2.1940500009804964E-3</c:v>
                </c:pt>
                <c:pt idx="148">
                  <c:v>-3.5809999972116202E-3</c:v>
                </c:pt>
                <c:pt idx="149">
                  <c:v>-6.273699997109361E-3</c:v>
                </c:pt>
                <c:pt idx="150">
                  <c:v>-1.7388999985996634E-3</c:v>
                </c:pt>
                <c:pt idx="151">
                  <c:v>4.7008000037749298E-3</c:v>
                </c:pt>
                <c:pt idx="152">
                  <c:v>-7.8407999972114339E-3</c:v>
                </c:pt>
                <c:pt idx="153">
                  <c:v>8.5429000027943403E-3</c:v>
                </c:pt>
                <c:pt idx="154">
                  <c:v>-9.831704999669455E-2</c:v>
                </c:pt>
                <c:pt idx="155">
                  <c:v>1.5982600001734681E-2</c:v>
                </c:pt>
                <c:pt idx="156">
                  <c:v>4.0573000005679205E-3</c:v>
                </c:pt>
                <c:pt idx="157">
                  <c:v>6.0573000009753741E-3</c:v>
                </c:pt>
                <c:pt idx="158">
                  <c:v>1.1057299998356029E-2</c:v>
                </c:pt>
                <c:pt idx="159">
                  <c:v>7.4410000015632249E-3</c:v>
                </c:pt>
                <c:pt idx="160">
                  <c:v>-7.1689999458612874E-4</c:v>
                </c:pt>
                <c:pt idx="161">
                  <c:v>-1.127719999931287E-2</c:v>
                </c:pt>
                <c:pt idx="162">
                  <c:v>7.2280000313185155E-4</c:v>
                </c:pt>
                <c:pt idx="163">
                  <c:v>2.7228000035393052E-3</c:v>
                </c:pt>
                <c:pt idx="164">
                  <c:v>1.4722800005984027E-2</c:v>
                </c:pt>
                <c:pt idx="165">
                  <c:v>1.2106499998481013E-2</c:v>
                </c:pt>
                <c:pt idx="166">
                  <c:v>-9.2024999976274557E-3</c:v>
                </c:pt>
                <c:pt idx="167">
                  <c:v>-7.2024999972200021E-3</c:v>
                </c:pt>
                <c:pt idx="168">
                  <c:v>2.797500004817266E-3</c:v>
                </c:pt>
                <c:pt idx="169">
                  <c:v>1.0797500006447081E-2</c:v>
                </c:pt>
                <c:pt idx="170">
                  <c:v>2.2455899998021778E-2</c:v>
                </c:pt>
                <c:pt idx="171">
                  <c:v>-7.1437649996369146E-2</c:v>
                </c:pt>
                <c:pt idx="172">
                  <c:v>7.7720000044791959E-3</c:v>
                </c:pt>
                <c:pt idx="173">
                  <c:v>1.6299999697366729E-4</c:v>
                </c:pt>
                <c:pt idx="174">
                  <c:v>1.1962999997194856E-2</c:v>
                </c:pt>
                <c:pt idx="175">
                  <c:v>-9.4690999976592138E-3</c:v>
                </c:pt>
                <c:pt idx="176">
                  <c:v>3.1869000013102777E-3</c:v>
                </c:pt>
                <c:pt idx="177">
                  <c:v>-1.8730000010691583E-4</c:v>
                </c:pt>
                <c:pt idx="178">
                  <c:v>4.5528999980888329E-3</c:v>
                </c:pt>
                <c:pt idx="179">
                  <c:v>1.593100001628045E-3</c:v>
                </c:pt>
                <c:pt idx="181">
                  <c:v>-2.5859000015771016E-3</c:v>
                </c:pt>
                <c:pt idx="183">
                  <c:v>-2.1985399995173793E-2</c:v>
                </c:pt>
                <c:pt idx="184">
                  <c:v>-2.1885399997700006E-2</c:v>
                </c:pt>
                <c:pt idx="185">
                  <c:v>-1.3985400000819936E-2</c:v>
                </c:pt>
                <c:pt idx="186">
                  <c:v>-1.3585399996372871E-2</c:v>
                </c:pt>
                <c:pt idx="187">
                  <c:v>-1.1985400000412483E-2</c:v>
                </c:pt>
                <c:pt idx="188">
                  <c:v>-1.148539999849163E-2</c:v>
                </c:pt>
                <c:pt idx="189">
                  <c:v>-7.9853999995975755E-3</c:v>
                </c:pt>
                <c:pt idx="190">
                  <c:v>-5.9853999991901219E-3</c:v>
                </c:pt>
                <c:pt idx="191">
                  <c:v>-3.9853999987826683E-3</c:v>
                </c:pt>
                <c:pt idx="192">
                  <c:v>-3.1853999971644953E-3</c:v>
                </c:pt>
                <c:pt idx="193">
                  <c:v>-1.9853999983752146E-3</c:v>
                </c:pt>
                <c:pt idx="194">
                  <c:v>-1.9853999983752146E-3</c:v>
                </c:pt>
                <c:pt idx="195">
                  <c:v>-1.9853999983752146E-3</c:v>
                </c:pt>
                <c:pt idx="196">
                  <c:v>-1.785399996151682E-3</c:v>
                </c:pt>
                <c:pt idx="197">
                  <c:v>-1.0853999992832541E-3</c:v>
                </c:pt>
                <c:pt idx="198">
                  <c:v>-1.0853999992832541E-3</c:v>
                </c:pt>
                <c:pt idx="199">
                  <c:v>1.460000203223899E-5</c:v>
                </c:pt>
                <c:pt idx="200">
                  <c:v>3.1460000172955915E-4</c:v>
                </c:pt>
                <c:pt idx="201">
                  <c:v>2.7055999962612987E-3</c:v>
                </c:pt>
                <c:pt idx="202">
                  <c:v>0.29699165000783978</c:v>
                </c:pt>
                <c:pt idx="203">
                  <c:v>-4.9682999961078167E-3</c:v>
                </c:pt>
                <c:pt idx="204">
                  <c:v>0.32387105000088923</c:v>
                </c:pt>
                <c:pt idx="206">
                  <c:v>7.0000000414438546E-4</c:v>
                </c:pt>
                <c:pt idx="209">
                  <c:v>7.8734999988228083E-3</c:v>
                </c:pt>
                <c:pt idx="211">
                  <c:v>-7.1715999947628006E-3</c:v>
                </c:pt>
                <c:pt idx="217">
                  <c:v>-9.5564000002923422E-3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4C-48FF-9688-7C0525AA1DA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Active!$D$21:$D$21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Active!$F$21:$F$919</c:f>
              <c:numCache>
                <c:formatCode>General</c:formatCode>
                <c:ptCount val="899"/>
                <c:pt idx="0">
                  <c:v>-11211</c:v>
                </c:pt>
                <c:pt idx="1">
                  <c:v>-11194</c:v>
                </c:pt>
                <c:pt idx="2">
                  <c:v>-11023</c:v>
                </c:pt>
                <c:pt idx="3">
                  <c:v>-9674</c:v>
                </c:pt>
                <c:pt idx="4">
                  <c:v>-9653</c:v>
                </c:pt>
                <c:pt idx="5">
                  <c:v>-9517</c:v>
                </c:pt>
                <c:pt idx="6">
                  <c:v>-9417</c:v>
                </c:pt>
                <c:pt idx="7">
                  <c:v>-9417</c:v>
                </c:pt>
                <c:pt idx="8">
                  <c:v>-9312</c:v>
                </c:pt>
                <c:pt idx="9">
                  <c:v>-9288</c:v>
                </c:pt>
                <c:pt idx="10">
                  <c:v>-9107</c:v>
                </c:pt>
                <c:pt idx="11">
                  <c:v>-9004</c:v>
                </c:pt>
                <c:pt idx="12">
                  <c:v>-8861</c:v>
                </c:pt>
                <c:pt idx="13">
                  <c:v>-8806</c:v>
                </c:pt>
                <c:pt idx="14">
                  <c:v>-8639</c:v>
                </c:pt>
                <c:pt idx="15">
                  <c:v>-8274</c:v>
                </c:pt>
                <c:pt idx="16">
                  <c:v>-8225</c:v>
                </c:pt>
                <c:pt idx="17">
                  <c:v>-8122</c:v>
                </c:pt>
                <c:pt idx="18">
                  <c:v>-8014</c:v>
                </c:pt>
                <c:pt idx="19">
                  <c:v>-8000</c:v>
                </c:pt>
                <c:pt idx="20">
                  <c:v>-7996</c:v>
                </c:pt>
                <c:pt idx="21">
                  <c:v>-7959</c:v>
                </c:pt>
                <c:pt idx="22">
                  <c:v>-7785</c:v>
                </c:pt>
                <c:pt idx="23">
                  <c:v>-7532</c:v>
                </c:pt>
                <c:pt idx="24">
                  <c:v>-7525</c:v>
                </c:pt>
                <c:pt idx="25">
                  <c:v>-7327</c:v>
                </c:pt>
                <c:pt idx="26">
                  <c:v>-7118</c:v>
                </c:pt>
                <c:pt idx="27">
                  <c:v>-7115</c:v>
                </c:pt>
                <c:pt idx="28">
                  <c:v>-7101</c:v>
                </c:pt>
                <c:pt idx="29">
                  <c:v>-7077</c:v>
                </c:pt>
                <c:pt idx="30">
                  <c:v>-7060</c:v>
                </c:pt>
                <c:pt idx="31">
                  <c:v>-6733</c:v>
                </c:pt>
                <c:pt idx="32">
                  <c:v>-6678</c:v>
                </c:pt>
                <c:pt idx="33">
                  <c:v>-6552</c:v>
                </c:pt>
                <c:pt idx="34">
                  <c:v>-6528</c:v>
                </c:pt>
                <c:pt idx="35">
                  <c:v>-6524</c:v>
                </c:pt>
                <c:pt idx="36">
                  <c:v>-6521</c:v>
                </c:pt>
                <c:pt idx="37">
                  <c:v>-6473</c:v>
                </c:pt>
                <c:pt idx="38">
                  <c:v>-6019</c:v>
                </c:pt>
                <c:pt idx="39">
                  <c:v>-6005</c:v>
                </c:pt>
                <c:pt idx="40">
                  <c:v>-5974</c:v>
                </c:pt>
                <c:pt idx="41">
                  <c:v>-5623</c:v>
                </c:pt>
                <c:pt idx="42">
                  <c:v>-5588</c:v>
                </c:pt>
                <c:pt idx="43">
                  <c:v>-5540</c:v>
                </c:pt>
                <c:pt idx="44">
                  <c:v>-4953</c:v>
                </c:pt>
                <c:pt idx="45">
                  <c:v>-4745</c:v>
                </c:pt>
                <c:pt idx="46">
                  <c:v>-4731</c:v>
                </c:pt>
                <c:pt idx="47">
                  <c:v>-4724</c:v>
                </c:pt>
                <c:pt idx="48">
                  <c:v>-4533</c:v>
                </c:pt>
                <c:pt idx="49">
                  <c:v>-4519</c:v>
                </c:pt>
                <c:pt idx="50">
                  <c:v>-4106</c:v>
                </c:pt>
                <c:pt idx="51">
                  <c:v>-4089</c:v>
                </c:pt>
                <c:pt idx="52">
                  <c:v>-4075</c:v>
                </c:pt>
                <c:pt idx="53">
                  <c:v>-3860</c:v>
                </c:pt>
                <c:pt idx="54">
                  <c:v>-2023</c:v>
                </c:pt>
                <c:pt idx="55">
                  <c:v>-1961</c:v>
                </c:pt>
                <c:pt idx="56">
                  <c:v>-1951</c:v>
                </c:pt>
                <c:pt idx="57">
                  <c:v>-1944</c:v>
                </c:pt>
                <c:pt idx="58">
                  <c:v>-1937</c:v>
                </c:pt>
                <c:pt idx="59">
                  <c:v>-1797</c:v>
                </c:pt>
                <c:pt idx="60">
                  <c:v>-1780</c:v>
                </c:pt>
                <c:pt idx="61">
                  <c:v>-1763</c:v>
                </c:pt>
                <c:pt idx="62">
                  <c:v>-1701</c:v>
                </c:pt>
                <c:pt idx="63">
                  <c:v>-1582</c:v>
                </c:pt>
                <c:pt idx="64">
                  <c:v>-1384</c:v>
                </c:pt>
                <c:pt idx="65">
                  <c:v>-1350</c:v>
                </c:pt>
                <c:pt idx="66">
                  <c:v>-1274</c:v>
                </c:pt>
                <c:pt idx="67">
                  <c:v>-1114</c:v>
                </c:pt>
                <c:pt idx="68">
                  <c:v>-687</c:v>
                </c:pt>
                <c:pt idx="69">
                  <c:v>-656</c:v>
                </c:pt>
                <c:pt idx="70">
                  <c:v>-646</c:v>
                </c:pt>
                <c:pt idx="71">
                  <c:v>-489</c:v>
                </c:pt>
                <c:pt idx="72">
                  <c:v>-434</c:v>
                </c:pt>
                <c:pt idx="73">
                  <c:v>-250</c:v>
                </c:pt>
                <c:pt idx="74">
                  <c:v>-250</c:v>
                </c:pt>
                <c:pt idx="75">
                  <c:v>-236</c:v>
                </c:pt>
                <c:pt idx="76">
                  <c:v>-198</c:v>
                </c:pt>
                <c:pt idx="77">
                  <c:v>-21</c:v>
                </c:pt>
                <c:pt idx="78">
                  <c:v>-14</c:v>
                </c:pt>
                <c:pt idx="79">
                  <c:v>0</c:v>
                </c:pt>
                <c:pt idx="80">
                  <c:v>0</c:v>
                </c:pt>
                <c:pt idx="81">
                  <c:v>136</c:v>
                </c:pt>
                <c:pt idx="82">
                  <c:v>160</c:v>
                </c:pt>
                <c:pt idx="83">
                  <c:v>167</c:v>
                </c:pt>
                <c:pt idx="84">
                  <c:v>167</c:v>
                </c:pt>
                <c:pt idx="85">
                  <c:v>167</c:v>
                </c:pt>
                <c:pt idx="86">
                  <c:v>167</c:v>
                </c:pt>
                <c:pt idx="87">
                  <c:v>184</c:v>
                </c:pt>
                <c:pt idx="88">
                  <c:v>215</c:v>
                </c:pt>
                <c:pt idx="89">
                  <c:v>215</c:v>
                </c:pt>
                <c:pt idx="90">
                  <c:v>382</c:v>
                </c:pt>
                <c:pt idx="91">
                  <c:v>406</c:v>
                </c:pt>
                <c:pt idx="92">
                  <c:v>427</c:v>
                </c:pt>
                <c:pt idx="93">
                  <c:v>563</c:v>
                </c:pt>
                <c:pt idx="94">
                  <c:v>587</c:v>
                </c:pt>
                <c:pt idx="95">
                  <c:v>761</c:v>
                </c:pt>
                <c:pt idx="96">
                  <c:v>785</c:v>
                </c:pt>
                <c:pt idx="97">
                  <c:v>785</c:v>
                </c:pt>
                <c:pt idx="98">
                  <c:v>785</c:v>
                </c:pt>
                <c:pt idx="99">
                  <c:v>785</c:v>
                </c:pt>
                <c:pt idx="100">
                  <c:v>785</c:v>
                </c:pt>
                <c:pt idx="101">
                  <c:v>785</c:v>
                </c:pt>
                <c:pt idx="102">
                  <c:v>795</c:v>
                </c:pt>
                <c:pt idx="103">
                  <c:v>809</c:v>
                </c:pt>
                <c:pt idx="104">
                  <c:v>809</c:v>
                </c:pt>
                <c:pt idx="105">
                  <c:v>809</c:v>
                </c:pt>
                <c:pt idx="106">
                  <c:v>809</c:v>
                </c:pt>
                <c:pt idx="107">
                  <c:v>809</c:v>
                </c:pt>
                <c:pt idx="108">
                  <c:v>857</c:v>
                </c:pt>
                <c:pt idx="109">
                  <c:v>983</c:v>
                </c:pt>
                <c:pt idx="110">
                  <c:v>983</c:v>
                </c:pt>
                <c:pt idx="111">
                  <c:v>983</c:v>
                </c:pt>
                <c:pt idx="112">
                  <c:v>1017</c:v>
                </c:pt>
                <c:pt idx="113">
                  <c:v>1038</c:v>
                </c:pt>
                <c:pt idx="114">
                  <c:v>1188</c:v>
                </c:pt>
                <c:pt idx="115">
                  <c:v>1219</c:v>
                </c:pt>
                <c:pt idx="116">
                  <c:v>1219</c:v>
                </c:pt>
                <c:pt idx="117">
                  <c:v>1229</c:v>
                </c:pt>
                <c:pt idx="118">
                  <c:v>1236</c:v>
                </c:pt>
                <c:pt idx="119">
                  <c:v>1274</c:v>
                </c:pt>
                <c:pt idx="120">
                  <c:v>1379</c:v>
                </c:pt>
                <c:pt idx="121">
                  <c:v>1384.5</c:v>
                </c:pt>
                <c:pt idx="122">
                  <c:v>1434</c:v>
                </c:pt>
                <c:pt idx="123">
                  <c:v>1444.5</c:v>
                </c:pt>
                <c:pt idx="124">
                  <c:v>1448</c:v>
                </c:pt>
                <c:pt idx="125">
                  <c:v>1454.5</c:v>
                </c:pt>
                <c:pt idx="126">
                  <c:v>1465</c:v>
                </c:pt>
                <c:pt idx="127">
                  <c:v>1472</c:v>
                </c:pt>
                <c:pt idx="128">
                  <c:v>1475.5</c:v>
                </c:pt>
                <c:pt idx="129">
                  <c:v>1492.5</c:v>
                </c:pt>
                <c:pt idx="130">
                  <c:v>1496</c:v>
                </c:pt>
                <c:pt idx="131">
                  <c:v>1652.5</c:v>
                </c:pt>
                <c:pt idx="132">
                  <c:v>1666.5</c:v>
                </c:pt>
                <c:pt idx="133">
                  <c:v>1676.5</c:v>
                </c:pt>
                <c:pt idx="134">
                  <c:v>1694</c:v>
                </c:pt>
                <c:pt idx="135">
                  <c:v>1694</c:v>
                </c:pt>
                <c:pt idx="136">
                  <c:v>1813</c:v>
                </c:pt>
                <c:pt idx="137">
                  <c:v>1816.5</c:v>
                </c:pt>
                <c:pt idx="138">
                  <c:v>1844</c:v>
                </c:pt>
                <c:pt idx="139">
                  <c:v>1871</c:v>
                </c:pt>
                <c:pt idx="140">
                  <c:v>1885</c:v>
                </c:pt>
                <c:pt idx="141">
                  <c:v>1885</c:v>
                </c:pt>
                <c:pt idx="142">
                  <c:v>1885</c:v>
                </c:pt>
                <c:pt idx="143">
                  <c:v>1885</c:v>
                </c:pt>
                <c:pt idx="144">
                  <c:v>1912.5</c:v>
                </c:pt>
                <c:pt idx="145">
                  <c:v>1917.5</c:v>
                </c:pt>
                <c:pt idx="146">
                  <c:v>1917.5</c:v>
                </c:pt>
                <c:pt idx="147">
                  <c:v>2045.5</c:v>
                </c:pt>
                <c:pt idx="148">
                  <c:v>2090</c:v>
                </c:pt>
                <c:pt idx="149">
                  <c:v>2093</c:v>
                </c:pt>
                <c:pt idx="150">
                  <c:v>2121</c:v>
                </c:pt>
                <c:pt idx="151">
                  <c:v>2288</c:v>
                </c:pt>
                <c:pt idx="152">
                  <c:v>2312</c:v>
                </c:pt>
                <c:pt idx="153">
                  <c:v>2319</c:v>
                </c:pt>
                <c:pt idx="154">
                  <c:v>2424.5</c:v>
                </c:pt>
                <c:pt idx="155">
                  <c:v>2486</c:v>
                </c:pt>
                <c:pt idx="156">
                  <c:v>2503</c:v>
                </c:pt>
                <c:pt idx="157">
                  <c:v>2503</c:v>
                </c:pt>
                <c:pt idx="158">
                  <c:v>2503</c:v>
                </c:pt>
                <c:pt idx="159">
                  <c:v>2510</c:v>
                </c:pt>
                <c:pt idx="160">
                  <c:v>2541</c:v>
                </c:pt>
                <c:pt idx="161">
                  <c:v>2708</c:v>
                </c:pt>
                <c:pt idx="162">
                  <c:v>2708</c:v>
                </c:pt>
                <c:pt idx="163">
                  <c:v>2708</c:v>
                </c:pt>
                <c:pt idx="164">
                  <c:v>2708</c:v>
                </c:pt>
                <c:pt idx="165">
                  <c:v>2715</c:v>
                </c:pt>
                <c:pt idx="166">
                  <c:v>2725</c:v>
                </c:pt>
                <c:pt idx="167">
                  <c:v>2725</c:v>
                </c:pt>
                <c:pt idx="168">
                  <c:v>2725</c:v>
                </c:pt>
                <c:pt idx="169">
                  <c:v>2725</c:v>
                </c:pt>
                <c:pt idx="170">
                  <c:v>2749</c:v>
                </c:pt>
                <c:pt idx="171">
                  <c:v>2758.5</c:v>
                </c:pt>
                <c:pt idx="172">
                  <c:v>2920</c:v>
                </c:pt>
                <c:pt idx="173">
                  <c:v>2930</c:v>
                </c:pt>
                <c:pt idx="174">
                  <c:v>2930</c:v>
                </c:pt>
                <c:pt idx="175">
                  <c:v>2999</c:v>
                </c:pt>
                <c:pt idx="176">
                  <c:v>3159</c:v>
                </c:pt>
                <c:pt idx="177">
                  <c:v>3197</c:v>
                </c:pt>
                <c:pt idx="178">
                  <c:v>3419</c:v>
                </c:pt>
                <c:pt idx="179">
                  <c:v>3641</c:v>
                </c:pt>
                <c:pt idx="180">
                  <c:v>3790.5</c:v>
                </c:pt>
                <c:pt idx="181">
                  <c:v>3951</c:v>
                </c:pt>
                <c:pt idx="182">
                  <c:v>3965</c:v>
                </c:pt>
                <c:pt idx="183">
                  <c:v>4006</c:v>
                </c:pt>
                <c:pt idx="184">
                  <c:v>4006</c:v>
                </c:pt>
                <c:pt idx="185">
                  <c:v>4006</c:v>
                </c:pt>
                <c:pt idx="186">
                  <c:v>4006</c:v>
                </c:pt>
                <c:pt idx="187">
                  <c:v>4006</c:v>
                </c:pt>
                <c:pt idx="188">
                  <c:v>4006</c:v>
                </c:pt>
                <c:pt idx="189">
                  <c:v>4006</c:v>
                </c:pt>
                <c:pt idx="190">
                  <c:v>4006</c:v>
                </c:pt>
                <c:pt idx="191">
                  <c:v>4006</c:v>
                </c:pt>
                <c:pt idx="192">
                  <c:v>4006</c:v>
                </c:pt>
                <c:pt idx="193">
                  <c:v>4006</c:v>
                </c:pt>
                <c:pt idx="194">
                  <c:v>4006</c:v>
                </c:pt>
                <c:pt idx="195">
                  <c:v>4006</c:v>
                </c:pt>
                <c:pt idx="196">
                  <c:v>4006</c:v>
                </c:pt>
                <c:pt idx="197">
                  <c:v>4006</c:v>
                </c:pt>
                <c:pt idx="198">
                  <c:v>4006</c:v>
                </c:pt>
                <c:pt idx="199">
                  <c:v>4006</c:v>
                </c:pt>
                <c:pt idx="200">
                  <c:v>4006</c:v>
                </c:pt>
                <c:pt idx="201">
                  <c:v>4016</c:v>
                </c:pt>
                <c:pt idx="202">
                  <c:v>4181.5</c:v>
                </c:pt>
                <c:pt idx="203">
                  <c:v>4187</c:v>
                </c:pt>
                <c:pt idx="204">
                  <c:v>4515.5</c:v>
                </c:pt>
                <c:pt idx="205">
                  <c:v>4693</c:v>
                </c:pt>
                <c:pt idx="206">
                  <c:v>4700</c:v>
                </c:pt>
                <c:pt idx="207">
                  <c:v>4898</c:v>
                </c:pt>
                <c:pt idx="208">
                  <c:v>5041</c:v>
                </c:pt>
                <c:pt idx="209">
                  <c:v>5085</c:v>
                </c:pt>
                <c:pt idx="210">
                  <c:v>5096</c:v>
                </c:pt>
                <c:pt idx="211">
                  <c:v>5724</c:v>
                </c:pt>
                <c:pt idx="212">
                  <c:v>6178.5</c:v>
                </c:pt>
                <c:pt idx="213">
                  <c:v>6585</c:v>
                </c:pt>
                <c:pt idx="214">
                  <c:v>6592</c:v>
                </c:pt>
                <c:pt idx="215">
                  <c:v>6807</c:v>
                </c:pt>
                <c:pt idx="216">
                  <c:v>6981</c:v>
                </c:pt>
                <c:pt idx="217">
                  <c:v>7196</c:v>
                </c:pt>
                <c:pt idx="218">
                  <c:v>7379</c:v>
                </c:pt>
                <c:pt idx="219">
                  <c:v>7418</c:v>
                </c:pt>
                <c:pt idx="220">
                  <c:v>7661</c:v>
                </c:pt>
                <c:pt idx="221">
                  <c:v>8278</c:v>
                </c:pt>
                <c:pt idx="222">
                  <c:v>8660</c:v>
                </c:pt>
              </c:numCache>
            </c:numRef>
          </c:xVal>
          <c:yVal>
            <c:numRef>
              <c:f>Active!$J$21:$J$919</c:f>
              <c:numCache>
                <c:formatCode>General</c:formatCode>
                <c:ptCount val="899"/>
                <c:pt idx="180">
                  <c:v>-6.7264500030432828E-3</c:v>
                </c:pt>
                <c:pt idx="182">
                  <c:v>-1.2185000014142133E-3</c:v>
                </c:pt>
                <c:pt idx="205">
                  <c:v>-1.1369999992894009E-4</c:v>
                </c:pt>
                <c:pt idx="207">
                  <c:v>-7.5481999956537038E-3</c:v>
                </c:pt>
                <c:pt idx="208">
                  <c:v>-7.6668999972753227E-3</c:v>
                </c:pt>
                <c:pt idx="210">
                  <c:v>3.1336000029114075E-3</c:v>
                </c:pt>
                <c:pt idx="212">
                  <c:v>-8.7156500012497418E-3</c:v>
                </c:pt>
                <c:pt idx="213">
                  <c:v>-6.4764999988256022E-3</c:v>
                </c:pt>
                <c:pt idx="214">
                  <c:v>-6.6928000014740974E-3</c:v>
                </c:pt>
                <c:pt idx="215">
                  <c:v>-8.0362999942735769E-3</c:v>
                </c:pt>
                <c:pt idx="216">
                  <c:v>-5.1128999984939583E-3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4C-48FF-9688-7C0525AA1DA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Active!$F$21:$F$919</c:f>
              <c:numCache>
                <c:formatCode>General</c:formatCode>
                <c:ptCount val="899"/>
                <c:pt idx="0">
                  <c:v>-11211</c:v>
                </c:pt>
                <c:pt idx="1">
                  <c:v>-11194</c:v>
                </c:pt>
                <c:pt idx="2">
                  <c:v>-11023</c:v>
                </c:pt>
                <c:pt idx="3">
                  <c:v>-9674</c:v>
                </c:pt>
                <c:pt idx="4">
                  <c:v>-9653</c:v>
                </c:pt>
                <c:pt idx="5">
                  <c:v>-9517</c:v>
                </c:pt>
                <c:pt idx="6">
                  <c:v>-9417</c:v>
                </c:pt>
                <c:pt idx="7">
                  <c:v>-9417</c:v>
                </c:pt>
                <c:pt idx="8">
                  <c:v>-9312</c:v>
                </c:pt>
                <c:pt idx="9">
                  <c:v>-9288</c:v>
                </c:pt>
                <c:pt idx="10">
                  <c:v>-9107</c:v>
                </c:pt>
                <c:pt idx="11">
                  <c:v>-9004</c:v>
                </c:pt>
                <c:pt idx="12">
                  <c:v>-8861</c:v>
                </c:pt>
                <c:pt idx="13">
                  <c:v>-8806</c:v>
                </c:pt>
                <c:pt idx="14">
                  <c:v>-8639</c:v>
                </c:pt>
                <c:pt idx="15">
                  <c:v>-8274</c:v>
                </c:pt>
                <c:pt idx="16">
                  <c:v>-8225</c:v>
                </c:pt>
                <c:pt idx="17">
                  <c:v>-8122</c:v>
                </c:pt>
                <c:pt idx="18">
                  <c:v>-8014</c:v>
                </c:pt>
                <c:pt idx="19">
                  <c:v>-8000</c:v>
                </c:pt>
                <c:pt idx="20">
                  <c:v>-7996</c:v>
                </c:pt>
                <c:pt idx="21">
                  <c:v>-7959</c:v>
                </c:pt>
                <c:pt idx="22">
                  <c:v>-7785</c:v>
                </c:pt>
                <c:pt idx="23">
                  <c:v>-7532</c:v>
                </c:pt>
                <c:pt idx="24">
                  <c:v>-7525</c:v>
                </c:pt>
                <c:pt idx="25">
                  <c:v>-7327</c:v>
                </c:pt>
                <c:pt idx="26">
                  <c:v>-7118</c:v>
                </c:pt>
                <c:pt idx="27">
                  <c:v>-7115</c:v>
                </c:pt>
                <c:pt idx="28">
                  <c:v>-7101</c:v>
                </c:pt>
                <c:pt idx="29">
                  <c:v>-7077</c:v>
                </c:pt>
                <c:pt idx="30">
                  <c:v>-7060</c:v>
                </c:pt>
                <c:pt idx="31">
                  <c:v>-6733</c:v>
                </c:pt>
                <c:pt idx="32">
                  <c:v>-6678</c:v>
                </c:pt>
                <c:pt idx="33">
                  <c:v>-6552</c:v>
                </c:pt>
                <c:pt idx="34">
                  <c:v>-6528</c:v>
                </c:pt>
                <c:pt idx="35">
                  <c:v>-6524</c:v>
                </c:pt>
                <c:pt idx="36">
                  <c:v>-6521</c:v>
                </c:pt>
                <c:pt idx="37">
                  <c:v>-6473</c:v>
                </c:pt>
                <c:pt idx="38">
                  <c:v>-6019</c:v>
                </c:pt>
                <c:pt idx="39">
                  <c:v>-6005</c:v>
                </c:pt>
                <c:pt idx="40">
                  <c:v>-5974</c:v>
                </c:pt>
                <c:pt idx="41">
                  <c:v>-5623</c:v>
                </c:pt>
                <c:pt idx="42">
                  <c:v>-5588</c:v>
                </c:pt>
                <c:pt idx="43">
                  <c:v>-5540</c:v>
                </c:pt>
                <c:pt idx="44">
                  <c:v>-4953</c:v>
                </c:pt>
                <c:pt idx="45">
                  <c:v>-4745</c:v>
                </c:pt>
                <c:pt idx="46">
                  <c:v>-4731</c:v>
                </c:pt>
                <c:pt idx="47">
                  <c:v>-4724</c:v>
                </c:pt>
                <c:pt idx="48">
                  <c:v>-4533</c:v>
                </c:pt>
                <c:pt idx="49">
                  <c:v>-4519</c:v>
                </c:pt>
                <c:pt idx="50">
                  <c:v>-4106</c:v>
                </c:pt>
                <c:pt idx="51">
                  <c:v>-4089</c:v>
                </c:pt>
                <c:pt idx="52">
                  <c:v>-4075</c:v>
                </c:pt>
                <c:pt idx="53">
                  <c:v>-3860</c:v>
                </c:pt>
                <c:pt idx="54">
                  <c:v>-2023</c:v>
                </c:pt>
                <c:pt idx="55">
                  <c:v>-1961</c:v>
                </c:pt>
                <c:pt idx="56">
                  <c:v>-1951</c:v>
                </c:pt>
                <c:pt idx="57">
                  <c:v>-1944</c:v>
                </c:pt>
                <c:pt idx="58">
                  <c:v>-1937</c:v>
                </c:pt>
                <c:pt idx="59">
                  <c:v>-1797</c:v>
                </c:pt>
                <c:pt idx="60">
                  <c:v>-1780</c:v>
                </c:pt>
                <c:pt idx="61">
                  <c:v>-1763</c:v>
                </c:pt>
                <c:pt idx="62">
                  <c:v>-1701</c:v>
                </c:pt>
                <c:pt idx="63">
                  <c:v>-1582</c:v>
                </c:pt>
                <c:pt idx="64">
                  <c:v>-1384</c:v>
                </c:pt>
                <c:pt idx="65">
                  <c:v>-1350</c:v>
                </c:pt>
                <c:pt idx="66">
                  <c:v>-1274</c:v>
                </c:pt>
                <c:pt idx="67">
                  <c:v>-1114</c:v>
                </c:pt>
                <c:pt idx="68">
                  <c:v>-687</c:v>
                </c:pt>
                <c:pt idx="69">
                  <c:v>-656</c:v>
                </c:pt>
                <c:pt idx="70">
                  <c:v>-646</c:v>
                </c:pt>
                <c:pt idx="71">
                  <c:v>-489</c:v>
                </c:pt>
                <c:pt idx="72">
                  <c:v>-434</c:v>
                </c:pt>
                <c:pt idx="73">
                  <c:v>-250</c:v>
                </c:pt>
                <c:pt idx="74">
                  <c:v>-250</c:v>
                </c:pt>
                <c:pt idx="75">
                  <c:v>-236</c:v>
                </c:pt>
                <c:pt idx="76">
                  <c:v>-198</c:v>
                </c:pt>
                <c:pt idx="77">
                  <c:v>-21</c:v>
                </c:pt>
                <c:pt idx="78">
                  <c:v>-14</c:v>
                </c:pt>
                <c:pt idx="79">
                  <c:v>0</c:v>
                </c:pt>
                <c:pt idx="80">
                  <c:v>0</c:v>
                </c:pt>
                <c:pt idx="81">
                  <c:v>136</c:v>
                </c:pt>
                <c:pt idx="82">
                  <c:v>160</c:v>
                </c:pt>
                <c:pt idx="83">
                  <c:v>167</c:v>
                </c:pt>
                <c:pt idx="84">
                  <c:v>167</c:v>
                </c:pt>
                <c:pt idx="85">
                  <c:v>167</c:v>
                </c:pt>
                <c:pt idx="86">
                  <c:v>167</c:v>
                </c:pt>
                <c:pt idx="87">
                  <c:v>184</c:v>
                </c:pt>
                <c:pt idx="88">
                  <c:v>215</c:v>
                </c:pt>
                <c:pt idx="89">
                  <c:v>215</c:v>
                </c:pt>
                <c:pt idx="90">
                  <c:v>382</c:v>
                </c:pt>
                <c:pt idx="91">
                  <c:v>406</c:v>
                </c:pt>
                <c:pt idx="92">
                  <c:v>427</c:v>
                </c:pt>
                <c:pt idx="93">
                  <c:v>563</c:v>
                </c:pt>
                <c:pt idx="94">
                  <c:v>587</c:v>
                </c:pt>
                <c:pt idx="95">
                  <c:v>761</c:v>
                </c:pt>
                <c:pt idx="96">
                  <c:v>785</c:v>
                </c:pt>
                <c:pt idx="97">
                  <c:v>785</c:v>
                </c:pt>
                <c:pt idx="98">
                  <c:v>785</c:v>
                </c:pt>
                <c:pt idx="99">
                  <c:v>785</c:v>
                </c:pt>
                <c:pt idx="100">
                  <c:v>785</c:v>
                </c:pt>
                <c:pt idx="101">
                  <c:v>785</c:v>
                </c:pt>
                <c:pt idx="102">
                  <c:v>795</c:v>
                </c:pt>
                <c:pt idx="103">
                  <c:v>809</c:v>
                </c:pt>
                <c:pt idx="104">
                  <c:v>809</c:v>
                </c:pt>
                <c:pt idx="105">
                  <c:v>809</c:v>
                </c:pt>
                <c:pt idx="106">
                  <c:v>809</c:v>
                </c:pt>
                <c:pt idx="107">
                  <c:v>809</c:v>
                </c:pt>
                <c:pt idx="108">
                  <c:v>857</c:v>
                </c:pt>
                <c:pt idx="109">
                  <c:v>983</c:v>
                </c:pt>
                <c:pt idx="110">
                  <c:v>983</c:v>
                </c:pt>
                <c:pt idx="111">
                  <c:v>983</c:v>
                </c:pt>
                <c:pt idx="112">
                  <c:v>1017</c:v>
                </c:pt>
                <c:pt idx="113">
                  <c:v>1038</c:v>
                </c:pt>
                <c:pt idx="114">
                  <c:v>1188</c:v>
                </c:pt>
                <c:pt idx="115">
                  <c:v>1219</c:v>
                </c:pt>
                <c:pt idx="116">
                  <c:v>1219</c:v>
                </c:pt>
                <c:pt idx="117">
                  <c:v>1229</c:v>
                </c:pt>
                <c:pt idx="118">
                  <c:v>1236</c:v>
                </c:pt>
                <c:pt idx="119">
                  <c:v>1274</c:v>
                </c:pt>
                <c:pt idx="120">
                  <c:v>1379</c:v>
                </c:pt>
                <c:pt idx="121">
                  <c:v>1384.5</c:v>
                </c:pt>
                <c:pt idx="122">
                  <c:v>1434</c:v>
                </c:pt>
                <c:pt idx="123">
                  <c:v>1444.5</c:v>
                </c:pt>
                <c:pt idx="124">
                  <c:v>1448</c:v>
                </c:pt>
                <c:pt idx="125">
                  <c:v>1454.5</c:v>
                </c:pt>
                <c:pt idx="126">
                  <c:v>1465</c:v>
                </c:pt>
                <c:pt idx="127">
                  <c:v>1472</c:v>
                </c:pt>
                <c:pt idx="128">
                  <c:v>1475.5</c:v>
                </c:pt>
                <c:pt idx="129">
                  <c:v>1492.5</c:v>
                </c:pt>
                <c:pt idx="130">
                  <c:v>1496</c:v>
                </c:pt>
                <c:pt idx="131">
                  <c:v>1652.5</c:v>
                </c:pt>
                <c:pt idx="132">
                  <c:v>1666.5</c:v>
                </c:pt>
                <c:pt idx="133">
                  <c:v>1676.5</c:v>
                </c:pt>
                <c:pt idx="134">
                  <c:v>1694</c:v>
                </c:pt>
                <c:pt idx="135">
                  <c:v>1694</c:v>
                </c:pt>
                <c:pt idx="136">
                  <c:v>1813</c:v>
                </c:pt>
                <c:pt idx="137">
                  <c:v>1816.5</c:v>
                </c:pt>
                <c:pt idx="138">
                  <c:v>1844</c:v>
                </c:pt>
                <c:pt idx="139">
                  <c:v>1871</c:v>
                </c:pt>
                <c:pt idx="140">
                  <c:v>1885</c:v>
                </c:pt>
                <c:pt idx="141">
                  <c:v>1885</c:v>
                </c:pt>
                <c:pt idx="142">
                  <c:v>1885</c:v>
                </c:pt>
                <c:pt idx="143">
                  <c:v>1885</c:v>
                </c:pt>
                <c:pt idx="144">
                  <c:v>1912.5</c:v>
                </c:pt>
                <c:pt idx="145">
                  <c:v>1917.5</c:v>
                </c:pt>
                <c:pt idx="146">
                  <c:v>1917.5</c:v>
                </c:pt>
                <c:pt idx="147">
                  <c:v>2045.5</c:v>
                </c:pt>
                <c:pt idx="148">
                  <c:v>2090</c:v>
                </c:pt>
                <c:pt idx="149">
                  <c:v>2093</c:v>
                </c:pt>
                <c:pt idx="150">
                  <c:v>2121</c:v>
                </c:pt>
                <c:pt idx="151">
                  <c:v>2288</c:v>
                </c:pt>
                <c:pt idx="152">
                  <c:v>2312</c:v>
                </c:pt>
                <c:pt idx="153">
                  <c:v>2319</c:v>
                </c:pt>
                <c:pt idx="154">
                  <c:v>2424.5</c:v>
                </c:pt>
                <c:pt idx="155">
                  <c:v>2486</c:v>
                </c:pt>
                <c:pt idx="156">
                  <c:v>2503</c:v>
                </c:pt>
                <c:pt idx="157">
                  <c:v>2503</c:v>
                </c:pt>
                <c:pt idx="158">
                  <c:v>2503</c:v>
                </c:pt>
                <c:pt idx="159">
                  <c:v>2510</c:v>
                </c:pt>
                <c:pt idx="160">
                  <c:v>2541</c:v>
                </c:pt>
                <c:pt idx="161">
                  <c:v>2708</c:v>
                </c:pt>
                <c:pt idx="162">
                  <c:v>2708</c:v>
                </c:pt>
                <c:pt idx="163">
                  <c:v>2708</c:v>
                </c:pt>
                <c:pt idx="164">
                  <c:v>2708</c:v>
                </c:pt>
                <c:pt idx="165">
                  <c:v>2715</c:v>
                </c:pt>
                <c:pt idx="166">
                  <c:v>2725</c:v>
                </c:pt>
                <c:pt idx="167">
                  <c:v>2725</c:v>
                </c:pt>
                <c:pt idx="168">
                  <c:v>2725</c:v>
                </c:pt>
                <c:pt idx="169">
                  <c:v>2725</c:v>
                </c:pt>
                <c:pt idx="170">
                  <c:v>2749</c:v>
                </c:pt>
                <c:pt idx="171">
                  <c:v>2758.5</c:v>
                </c:pt>
                <c:pt idx="172">
                  <c:v>2920</c:v>
                </c:pt>
                <c:pt idx="173">
                  <c:v>2930</c:v>
                </c:pt>
                <c:pt idx="174">
                  <c:v>2930</c:v>
                </c:pt>
                <c:pt idx="175">
                  <c:v>2999</c:v>
                </c:pt>
                <c:pt idx="176">
                  <c:v>3159</c:v>
                </c:pt>
                <c:pt idx="177">
                  <c:v>3197</c:v>
                </c:pt>
                <c:pt idx="178">
                  <c:v>3419</c:v>
                </c:pt>
                <c:pt idx="179">
                  <c:v>3641</c:v>
                </c:pt>
                <c:pt idx="180">
                  <c:v>3790.5</c:v>
                </c:pt>
                <c:pt idx="181">
                  <c:v>3951</c:v>
                </c:pt>
                <c:pt idx="182">
                  <c:v>3965</c:v>
                </c:pt>
                <c:pt idx="183">
                  <c:v>4006</c:v>
                </c:pt>
                <c:pt idx="184">
                  <c:v>4006</c:v>
                </c:pt>
                <c:pt idx="185">
                  <c:v>4006</c:v>
                </c:pt>
                <c:pt idx="186">
                  <c:v>4006</c:v>
                </c:pt>
                <c:pt idx="187">
                  <c:v>4006</c:v>
                </c:pt>
                <c:pt idx="188">
                  <c:v>4006</c:v>
                </c:pt>
                <c:pt idx="189">
                  <c:v>4006</c:v>
                </c:pt>
                <c:pt idx="190">
                  <c:v>4006</c:v>
                </c:pt>
                <c:pt idx="191">
                  <c:v>4006</c:v>
                </c:pt>
                <c:pt idx="192">
                  <c:v>4006</c:v>
                </c:pt>
                <c:pt idx="193">
                  <c:v>4006</c:v>
                </c:pt>
                <c:pt idx="194">
                  <c:v>4006</c:v>
                </c:pt>
                <c:pt idx="195">
                  <c:v>4006</c:v>
                </c:pt>
                <c:pt idx="196">
                  <c:v>4006</c:v>
                </c:pt>
                <c:pt idx="197">
                  <c:v>4006</c:v>
                </c:pt>
                <c:pt idx="198">
                  <c:v>4006</c:v>
                </c:pt>
                <c:pt idx="199">
                  <c:v>4006</c:v>
                </c:pt>
                <c:pt idx="200">
                  <c:v>4006</c:v>
                </c:pt>
                <c:pt idx="201">
                  <c:v>4016</c:v>
                </c:pt>
                <c:pt idx="202">
                  <c:v>4181.5</c:v>
                </c:pt>
                <c:pt idx="203">
                  <c:v>4187</c:v>
                </c:pt>
                <c:pt idx="204">
                  <c:v>4515.5</c:v>
                </c:pt>
                <c:pt idx="205">
                  <c:v>4693</c:v>
                </c:pt>
                <c:pt idx="206">
                  <c:v>4700</c:v>
                </c:pt>
                <c:pt idx="207">
                  <c:v>4898</c:v>
                </c:pt>
                <c:pt idx="208">
                  <c:v>5041</c:v>
                </c:pt>
                <c:pt idx="209">
                  <c:v>5085</c:v>
                </c:pt>
                <c:pt idx="210">
                  <c:v>5096</c:v>
                </c:pt>
                <c:pt idx="211">
                  <c:v>5724</c:v>
                </c:pt>
                <c:pt idx="212">
                  <c:v>6178.5</c:v>
                </c:pt>
                <c:pt idx="213">
                  <c:v>6585</c:v>
                </c:pt>
                <c:pt idx="214">
                  <c:v>6592</c:v>
                </c:pt>
                <c:pt idx="215">
                  <c:v>6807</c:v>
                </c:pt>
                <c:pt idx="216">
                  <c:v>6981</c:v>
                </c:pt>
                <c:pt idx="217">
                  <c:v>7196</c:v>
                </c:pt>
                <c:pt idx="218">
                  <c:v>7379</c:v>
                </c:pt>
                <c:pt idx="219">
                  <c:v>7418</c:v>
                </c:pt>
                <c:pt idx="220">
                  <c:v>7661</c:v>
                </c:pt>
                <c:pt idx="221">
                  <c:v>8278</c:v>
                </c:pt>
                <c:pt idx="222">
                  <c:v>8660</c:v>
                </c:pt>
              </c:numCache>
            </c:numRef>
          </c:xVal>
          <c:yVal>
            <c:numRef>
              <c:f>Active!$K$21:$K$919</c:f>
              <c:numCache>
                <c:formatCode>General</c:formatCode>
                <c:ptCount val="899"/>
                <c:pt idx="218">
                  <c:v>-4.3110999977216125E-3</c:v>
                </c:pt>
                <c:pt idx="219">
                  <c:v>-6.4161999980569817E-3</c:v>
                </c:pt>
                <c:pt idx="220">
                  <c:v>-1.0124899999937043E-2</c:v>
                </c:pt>
                <c:pt idx="221">
                  <c:v>-2.8902000049129128E-3</c:v>
                </c:pt>
                <c:pt idx="222">
                  <c:v>-3.4940000041387975E-3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34C-48FF-9688-7C0525AA1DA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Active!$F$21:$F$919</c:f>
              <c:numCache>
                <c:formatCode>General</c:formatCode>
                <c:ptCount val="899"/>
                <c:pt idx="0">
                  <c:v>-11211</c:v>
                </c:pt>
                <c:pt idx="1">
                  <c:v>-11194</c:v>
                </c:pt>
                <c:pt idx="2">
                  <c:v>-11023</c:v>
                </c:pt>
                <c:pt idx="3">
                  <c:v>-9674</c:v>
                </c:pt>
                <c:pt idx="4">
                  <c:v>-9653</c:v>
                </c:pt>
                <c:pt idx="5">
                  <c:v>-9517</c:v>
                </c:pt>
                <c:pt idx="6">
                  <c:v>-9417</c:v>
                </c:pt>
                <c:pt idx="7">
                  <c:v>-9417</c:v>
                </c:pt>
                <c:pt idx="8">
                  <c:v>-9312</c:v>
                </c:pt>
                <c:pt idx="9">
                  <c:v>-9288</c:v>
                </c:pt>
                <c:pt idx="10">
                  <c:v>-9107</c:v>
                </c:pt>
                <c:pt idx="11">
                  <c:v>-9004</c:v>
                </c:pt>
                <c:pt idx="12">
                  <c:v>-8861</c:v>
                </c:pt>
                <c:pt idx="13">
                  <c:v>-8806</c:v>
                </c:pt>
                <c:pt idx="14">
                  <c:v>-8639</c:v>
                </c:pt>
                <c:pt idx="15">
                  <c:v>-8274</c:v>
                </c:pt>
                <c:pt idx="16">
                  <c:v>-8225</c:v>
                </c:pt>
                <c:pt idx="17">
                  <c:v>-8122</c:v>
                </c:pt>
                <c:pt idx="18">
                  <c:v>-8014</c:v>
                </c:pt>
                <c:pt idx="19">
                  <c:v>-8000</c:v>
                </c:pt>
                <c:pt idx="20">
                  <c:v>-7996</c:v>
                </c:pt>
                <c:pt idx="21">
                  <c:v>-7959</c:v>
                </c:pt>
                <c:pt idx="22">
                  <c:v>-7785</c:v>
                </c:pt>
                <c:pt idx="23">
                  <c:v>-7532</c:v>
                </c:pt>
                <c:pt idx="24">
                  <c:v>-7525</c:v>
                </c:pt>
                <c:pt idx="25">
                  <c:v>-7327</c:v>
                </c:pt>
                <c:pt idx="26">
                  <c:v>-7118</c:v>
                </c:pt>
                <c:pt idx="27">
                  <c:v>-7115</c:v>
                </c:pt>
                <c:pt idx="28">
                  <c:v>-7101</c:v>
                </c:pt>
                <c:pt idx="29">
                  <c:v>-7077</c:v>
                </c:pt>
                <c:pt idx="30">
                  <c:v>-7060</c:v>
                </c:pt>
                <c:pt idx="31">
                  <c:v>-6733</c:v>
                </c:pt>
                <c:pt idx="32">
                  <c:v>-6678</c:v>
                </c:pt>
                <c:pt idx="33">
                  <c:v>-6552</c:v>
                </c:pt>
                <c:pt idx="34">
                  <c:v>-6528</c:v>
                </c:pt>
                <c:pt idx="35">
                  <c:v>-6524</c:v>
                </c:pt>
                <c:pt idx="36">
                  <c:v>-6521</c:v>
                </c:pt>
                <c:pt idx="37">
                  <c:v>-6473</c:v>
                </c:pt>
                <c:pt idx="38">
                  <c:v>-6019</c:v>
                </c:pt>
                <c:pt idx="39">
                  <c:v>-6005</c:v>
                </c:pt>
                <c:pt idx="40">
                  <c:v>-5974</c:v>
                </c:pt>
                <c:pt idx="41">
                  <c:v>-5623</c:v>
                </c:pt>
                <c:pt idx="42">
                  <c:v>-5588</c:v>
                </c:pt>
                <c:pt idx="43">
                  <c:v>-5540</c:v>
                </c:pt>
                <c:pt idx="44">
                  <c:v>-4953</c:v>
                </c:pt>
                <c:pt idx="45">
                  <c:v>-4745</c:v>
                </c:pt>
                <c:pt idx="46">
                  <c:v>-4731</c:v>
                </c:pt>
                <c:pt idx="47">
                  <c:v>-4724</c:v>
                </c:pt>
                <c:pt idx="48">
                  <c:v>-4533</c:v>
                </c:pt>
                <c:pt idx="49">
                  <c:v>-4519</c:v>
                </c:pt>
                <c:pt idx="50">
                  <c:v>-4106</c:v>
                </c:pt>
                <c:pt idx="51">
                  <c:v>-4089</c:v>
                </c:pt>
                <c:pt idx="52">
                  <c:v>-4075</c:v>
                </c:pt>
                <c:pt idx="53">
                  <c:v>-3860</c:v>
                </c:pt>
                <c:pt idx="54">
                  <c:v>-2023</c:v>
                </c:pt>
                <c:pt idx="55">
                  <c:v>-1961</c:v>
                </c:pt>
                <c:pt idx="56">
                  <c:v>-1951</c:v>
                </c:pt>
                <c:pt idx="57">
                  <c:v>-1944</c:v>
                </c:pt>
                <c:pt idx="58">
                  <c:v>-1937</c:v>
                </c:pt>
                <c:pt idx="59">
                  <c:v>-1797</c:v>
                </c:pt>
                <c:pt idx="60">
                  <c:v>-1780</c:v>
                </c:pt>
                <c:pt idx="61">
                  <c:v>-1763</c:v>
                </c:pt>
                <c:pt idx="62">
                  <c:v>-1701</c:v>
                </c:pt>
                <c:pt idx="63">
                  <c:v>-1582</c:v>
                </c:pt>
                <c:pt idx="64">
                  <c:v>-1384</c:v>
                </c:pt>
                <c:pt idx="65">
                  <c:v>-1350</c:v>
                </c:pt>
                <c:pt idx="66">
                  <c:v>-1274</c:v>
                </c:pt>
                <c:pt idx="67">
                  <c:v>-1114</c:v>
                </c:pt>
                <c:pt idx="68">
                  <c:v>-687</c:v>
                </c:pt>
                <c:pt idx="69">
                  <c:v>-656</c:v>
                </c:pt>
                <c:pt idx="70">
                  <c:v>-646</c:v>
                </c:pt>
                <c:pt idx="71">
                  <c:v>-489</c:v>
                </c:pt>
                <c:pt idx="72">
                  <c:v>-434</c:v>
                </c:pt>
                <c:pt idx="73">
                  <c:v>-250</c:v>
                </c:pt>
                <c:pt idx="74">
                  <c:v>-250</c:v>
                </c:pt>
                <c:pt idx="75">
                  <c:v>-236</c:v>
                </c:pt>
                <c:pt idx="76">
                  <c:v>-198</c:v>
                </c:pt>
                <c:pt idx="77">
                  <c:v>-21</c:v>
                </c:pt>
                <c:pt idx="78">
                  <c:v>-14</c:v>
                </c:pt>
                <c:pt idx="79">
                  <c:v>0</c:v>
                </c:pt>
                <c:pt idx="80">
                  <c:v>0</c:v>
                </c:pt>
                <c:pt idx="81">
                  <c:v>136</c:v>
                </c:pt>
                <c:pt idx="82">
                  <c:v>160</c:v>
                </c:pt>
                <c:pt idx="83">
                  <c:v>167</c:v>
                </c:pt>
                <c:pt idx="84">
                  <c:v>167</c:v>
                </c:pt>
                <c:pt idx="85">
                  <c:v>167</c:v>
                </c:pt>
                <c:pt idx="86">
                  <c:v>167</c:v>
                </c:pt>
                <c:pt idx="87">
                  <c:v>184</c:v>
                </c:pt>
                <c:pt idx="88">
                  <c:v>215</c:v>
                </c:pt>
                <c:pt idx="89">
                  <c:v>215</c:v>
                </c:pt>
                <c:pt idx="90">
                  <c:v>382</c:v>
                </c:pt>
                <c:pt idx="91">
                  <c:v>406</c:v>
                </c:pt>
                <c:pt idx="92">
                  <c:v>427</c:v>
                </c:pt>
                <c:pt idx="93">
                  <c:v>563</c:v>
                </c:pt>
                <c:pt idx="94">
                  <c:v>587</c:v>
                </c:pt>
                <c:pt idx="95">
                  <c:v>761</c:v>
                </c:pt>
                <c:pt idx="96">
                  <c:v>785</c:v>
                </c:pt>
                <c:pt idx="97">
                  <c:v>785</c:v>
                </c:pt>
                <c:pt idx="98">
                  <c:v>785</c:v>
                </c:pt>
                <c:pt idx="99">
                  <c:v>785</c:v>
                </c:pt>
                <c:pt idx="100">
                  <c:v>785</c:v>
                </c:pt>
                <c:pt idx="101">
                  <c:v>785</c:v>
                </c:pt>
                <c:pt idx="102">
                  <c:v>795</c:v>
                </c:pt>
                <c:pt idx="103">
                  <c:v>809</c:v>
                </c:pt>
                <c:pt idx="104">
                  <c:v>809</c:v>
                </c:pt>
                <c:pt idx="105">
                  <c:v>809</c:v>
                </c:pt>
                <c:pt idx="106">
                  <c:v>809</c:v>
                </c:pt>
                <c:pt idx="107">
                  <c:v>809</c:v>
                </c:pt>
                <c:pt idx="108">
                  <c:v>857</c:v>
                </c:pt>
                <c:pt idx="109">
                  <c:v>983</c:v>
                </c:pt>
                <c:pt idx="110">
                  <c:v>983</c:v>
                </c:pt>
                <c:pt idx="111">
                  <c:v>983</c:v>
                </c:pt>
                <c:pt idx="112">
                  <c:v>1017</c:v>
                </c:pt>
                <c:pt idx="113">
                  <c:v>1038</c:v>
                </c:pt>
                <c:pt idx="114">
                  <c:v>1188</c:v>
                </c:pt>
                <c:pt idx="115">
                  <c:v>1219</c:v>
                </c:pt>
                <c:pt idx="116">
                  <c:v>1219</c:v>
                </c:pt>
                <c:pt idx="117">
                  <c:v>1229</c:v>
                </c:pt>
                <c:pt idx="118">
                  <c:v>1236</c:v>
                </c:pt>
                <c:pt idx="119">
                  <c:v>1274</c:v>
                </c:pt>
                <c:pt idx="120">
                  <c:v>1379</c:v>
                </c:pt>
                <c:pt idx="121">
                  <c:v>1384.5</c:v>
                </c:pt>
                <c:pt idx="122">
                  <c:v>1434</c:v>
                </c:pt>
                <c:pt idx="123">
                  <c:v>1444.5</c:v>
                </c:pt>
                <c:pt idx="124">
                  <c:v>1448</c:v>
                </c:pt>
                <c:pt idx="125">
                  <c:v>1454.5</c:v>
                </c:pt>
                <c:pt idx="126">
                  <c:v>1465</c:v>
                </c:pt>
                <c:pt idx="127">
                  <c:v>1472</c:v>
                </c:pt>
                <c:pt idx="128">
                  <c:v>1475.5</c:v>
                </c:pt>
                <c:pt idx="129">
                  <c:v>1492.5</c:v>
                </c:pt>
                <c:pt idx="130">
                  <c:v>1496</c:v>
                </c:pt>
                <c:pt idx="131">
                  <c:v>1652.5</c:v>
                </c:pt>
                <c:pt idx="132">
                  <c:v>1666.5</c:v>
                </c:pt>
                <c:pt idx="133">
                  <c:v>1676.5</c:v>
                </c:pt>
                <c:pt idx="134">
                  <c:v>1694</c:v>
                </c:pt>
                <c:pt idx="135">
                  <c:v>1694</c:v>
                </c:pt>
                <c:pt idx="136">
                  <c:v>1813</c:v>
                </c:pt>
                <c:pt idx="137">
                  <c:v>1816.5</c:v>
                </c:pt>
                <c:pt idx="138">
                  <c:v>1844</c:v>
                </c:pt>
                <c:pt idx="139">
                  <c:v>1871</c:v>
                </c:pt>
                <c:pt idx="140">
                  <c:v>1885</c:v>
                </c:pt>
                <c:pt idx="141">
                  <c:v>1885</c:v>
                </c:pt>
                <c:pt idx="142">
                  <c:v>1885</c:v>
                </c:pt>
                <c:pt idx="143">
                  <c:v>1885</c:v>
                </c:pt>
                <c:pt idx="144">
                  <c:v>1912.5</c:v>
                </c:pt>
                <c:pt idx="145">
                  <c:v>1917.5</c:v>
                </c:pt>
                <c:pt idx="146">
                  <c:v>1917.5</c:v>
                </c:pt>
                <c:pt idx="147">
                  <c:v>2045.5</c:v>
                </c:pt>
                <c:pt idx="148">
                  <c:v>2090</c:v>
                </c:pt>
                <c:pt idx="149">
                  <c:v>2093</c:v>
                </c:pt>
                <c:pt idx="150">
                  <c:v>2121</c:v>
                </c:pt>
                <c:pt idx="151">
                  <c:v>2288</c:v>
                </c:pt>
                <c:pt idx="152">
                  <c:v>2312</c:v>
                </c:pt>
                <c:pt idx="153">
                  <c:v>2319</c:v>
                </c:pt>
                <c:pt idx="154">
                  <c:v>2424.5</c:v>
                </c:pt>
                <c:pt idx="155">
                  <c:v>2486</c:v>
                </c:pt>
                <c:pt idx="156">
                  <c:v>2503</c:v>
                </c:pt>
                <c:pt idx="157">
                  <c:v>2503</c:v>
                </c:pt>
                <c:pt idx="158">
                  <c:v>2503</c:v>
                </c:pt>
                <c:pt idx="159">
                  <c:v>2510</c:v>
                </c:pt>
                <c:pt idx="160">
                  <c:v>2541</c:v>
                </c:pt>
                <c:pt idx="161">
                  <c:v>2708</c:v>
                </c:pt>
                <c:pt idx="162">
                  <c:v>2708</c:v>
                </c:pt>
                <c:pt idx="163">
                  <c:v>2708</c:v>
                </c:pt>
                <c:pt idx="164">
                  <c:v>2708</c:v>
                </c:pt>
                <c:pt idx="165">
                  <c:v>2715</c:v>
                </c:pt>
                <c:pt idx="166">
                  <c:v>2725</c:v>
                </c:pt>
                <c:pt idx="167">
                  <c:v>2725</c:v>
                </c:pt>
                <c:pt idx="168">
                  <c:v>2725</c:v>
                </c:pt>
                <c:pt idx="169">
                  <c:v>2725</c:v>
                </c:pt>
                <c:pt idx="170">
                  <c:v>2749</c:v>
                </c:pt>
                <c:pt idx="171">
                  <c:v>2758.5</c:v>
                </c:pt>
                <c:pt idx="172">
                  <c:v>2920</c:v>
                </c:pt>
                <c:pt idx="173">
                  <c:v>2930</c:v>
                </c:pt>
                <c:pt idx="174">
                  <c:v>2930</c:v>
                </c:pt>
                <c:pt idx="175">
                  <c:v>2999</c:v>
                </c:pt>
                <c:pt idx="176">
                  <c:v>3159</c:v>
                </c:pt>
                <c:pt idx="177">
                  <c:v>3197</c:v>
                </c:pt>
                <c:pt idx="178">
                  <c:v>3419</c:v>
                </c:pt>
                <c:pt idx="179">
                  <c:v>3641</c:v>
                </c:pt>
                <c:pt idx="180">
                  <c:v>3790.5</c:v>
                </c:pt>
                <c:pt idx="181">
                  <c:v>3951</c:v>
                </c:pt>
                <c:pt idx="182">
                  <c:v>3965</c:v>
                </c:pt>
                <c:pt idx="183">
                  <c:v>4006</c:v>
                </c:pt>
                <c:pt idx="184">
                  <c:v>4006</c:v>
                </c:pt>
                <c:pt idx="185">
                  <c:v>4006</c:v>
                </c:pt>
                <c:pt idx="186">
                  <c:v>4006</c:v>
                </c:pt>
                <c:pt idx="187">
                  <c:v>4006</c:v>
                </c:pt>
                <c:pt idx="188">
                  <c:v>4006</c:v>
                </c:pt>
                <c:pt idx="189">
                  <c:v>4006</c:v>
                </c:pt>
                <c:pt idx="190">
                  <c:v>4006</c:v>
                </c:pt>
                <c:pt idx="191">
                  <c:v>4006</c:v>
                </c:pt>
                <c:pt idx="192">
                  <c:v>4006</c:v>
                </c:pt>
                <c:pt idx="193">
                  <c:v>4006</c:v>
                </c:pt>
                <c:pt idx="194">
                  <c:v>4006</c:v>
                </c:pt>
                <c:pt idx="195">
                  <c:v>4006</c:v>
                </c:pt>
                <c:pt idx="196">
                  <c:v>4006</c:v>
                </c:pt>
                <c:pt idx="197">
                  <c:v>4006</c:v>
                </c:pt>
                <c:pt idx="198">
                  <c:v>4006</c:v>
                </c:pt>
                <c:pt idx="199">
                  <c:v>4006</c:v>
                </c:pt>
                <c:pt idx="200">
                  <c:v>4006</c:v>
                </c:pt>
                <c:pt idx="201">
                  <c:v>4016</c:v>
                </c:pt>
                <c:pt idx="202">
                  <c:v>4181.5</c:v>
                </c:pt>
                <c:pt idx="203">
                  <c:v>4187</c:v>
                </c:pt>
                <c:pt idx="204">
                  <c:v>4515.5</c:v>
                </c:pt>
                <c:pt idx="205">
                  <c:v>4693</c:v>
                </c:pt>
                <c:pt idx="206">
                  <c:v>4700</c:v>
                </c:pt>
                <c:pt idx="207">
                  <c:v>4898</c:v>
                </c:pt>
                <c:pt idx="208">
                  <c:v>5041</c:v>
                </c:pt>
                <c:pt idx="209">
                  <c:v>5085</c:v>
                </c:pt>
                <c:pt idx="210">
                  <c:v>5096</c:v>
                </c:pt>
                <c:pt idx="211">
                  <c:v>5724</c:v>
                </c:pt>
                <c:pt idx="212">
                  <c:v>6178.5</c:v>
                </c:pt>
                <c:pt idx="213">
                  <c:v>6585</c:v>
                </c:pt>
                <c:pt idx="214">
                  <c:v>6592</c:v>
                </c:pt>
                <c:pt idx="215">
                  <c:v>6807</c:v>
                </c:pt>
                <c:pt idx="216">
                  <c:v>6981</c:v>
                </c:pt>
                <c:pt idx="217">
                  <c:v>7196</c:v>
                </c:pt>
                <c:pt idx="218">
                  <c:v>7379</c:v>
                </c:pt>
                <c:pt idx="219">
                  <c:v>7418</c:v>
                </c:pt>
                <c:pt idx="220">
                  <c:v>7661</c:v>
                </c:pt>
                <c:pt idx="221">
                  <c:v>8278</c:v>
                </c:pt>
                <c:pt idx="222">
                  <c:v>8660</c:v>
                </c:pt>
              </c:numCache>
            </c:numRef>
          </c:xVal>
          <c:yVal>
            <c:numRef>
              <c:f>Active!$L$21:$L$919</c:f>
              <c:numCache>
                <c:formatCode>General</c:formatCode>
                <c:ptCount val="89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34C-48FF-9688-7C0525AA1DA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Active!$F$21:$F$919</c:f>
              <c:numCache>
                <c:formatCode>General</c:formatCode>
                <c:ptCount val="899"/>
                <c:pt idx="0">
                  <c:v>-11211</c:v>
                </c:pt>
                <c:pt idx="1">
                  <c:v>-11194</c:v>
                </c:pt>
                <c:pt idx="2">
                  <c:v>-11023</c:v>
                </c:pt>
                <c:pt idx="3">
                  <c:v>-9674</c:v>
                </c:pt>
                <c:pt idx="4">
                  <c:v>-9653</c:v>
                </c:pt>
                <c:pt idx="5">
                  <c:v>-9517</c:v>
                </c:pt>
                <c:pt idx="6">
                  <c:v>-9417</c:v>
                </c:pt>
                <c:pt idx="7">
                  <c:v>-9417</c:v>
                </c:pt>
                <c:pt idx="8">
                  <c:v>-9312</c:v>
                </c:pt>
                <c:pt idx="9">
                  <c:v>-9288</c:v>
                </c:pt>
                <c:pt idx="10">
                  <c:v>-9107</c:v>
                </c:pt>
                <c:pt idx="11">
                  <c:v>-9004</c:v>
                </c:pt>
                <c:pt idx="12">
                  <c:v>-8861</c:v>
                </c:pt>
                <c:pt idx="13">
                  <c:v>-8806</c:v>
                </c:pt>
                <c:pt idx="14">
                  <c:v>-8639</c:v>
                </c:pt>
                <c:pt idx="15">
                  <c:v>-8274</c:v>
                </c:pt>
                <c:pt idx="16">
                  <c:v>-8225</c:v>
                </c:pt>
                <c:pt idx="17">
                  <c:v>-8122</c:v>
                </c:pt>
                <c:pt idx="18">
                  <c:v>-8014</c:v>
                </c:pt>
                <c:pt idx="19">
                  <c:v>-8000</c:v>
                </c:pt>
                <c:pt idx="20">
                  <c:v>-7996</c:v>
                </c:pt>
                <c:pt idx="21">
                  <c:v>-7959</c:v>
                </c:pt>
                <c:pt idx="22">
                  <c:v>-7785</c:v>
                </c:pt>
                <c:pt idx="23">
                  <c:v>-7532</c:v>
                </c:pt>
                <c:pt idx="24">
                  <c:v>-7525</c:v>
                </c:pt>
                <c:pt idx="25">
                  <c:v>-7327</c:v>
                </c:pt>
                <c:pt idx="26">
                  <c:v>-7118</c:v>
                </c:pt>
                <c:pt idx="27">
                  <c:v>-7115</c:v>
                </c:pt>
                <c:pt idx="28">
                  <c:v>-7101</c:v>
                </c:pt>
                <c:pt idx="29">
                  <c:v>-7077</c:v>
                </c:pt>
                <c:pt idx="30">
                  <c:v>-7060</c:v>
                </c:pt>
                <c:pt idx="31">
                  <c:v>-6733</c:v>
                </c:pt>
                <c:pt idx="32">
                  <c:v>-6678</c:v>
                </c:pt>
                <c:pt idx="33">
                  <c:v>-6552</c:v>
                </c:pt>
                <c:pt idx="34">
                  <c:v>-6528</c:v>
                </c:pt>
                <c:pt idx="35">
                  <c:v>-6524</c:v>
                </c:pt>
                <c:pt idx="36">
                  <c:v>-6521</c:v>
                </c:pt>
                <c:pt idx="37">
                  <c:v>-6473</c:v>
                </c:pt>
                <c:pt idx="38">
                  <c:v>-6019</c:v>
                </c:pt>
                <c:pt idx="39">
                  <c:v>-6005</c:v>
                </c:pt>
                <c:pt idx="40">
                  <c:v>-5974</c:v>
                </c:pt>
                <c:pt idx="41">
                  <c:v>-5623</c:v>
                </c:pt>
                <c:pt idx="42">
                  <c:v>-5588</c:v>
                </c:pt>
                <c:pt idx="43">
                  <c:v>-5540</c:v>
                </c:pt>
                <c:pt idx="44">
                  <c:v>-4953</c:v>
                </c:pt>
                <c:pt idx="45">
                  <c:v>-4745</c:v>
                </c:pt>
                <c:pt idx="46">
                  <c:v>-4731</c:v>
                </c:pt>
                <c:pt idx="47">
                  <c:v>-4724</c:v>
                </c:pt>
                <c:pt idx="48">
                  <c:v>-4533</c:v>
                </c:pt>
                <c:pt idx="49">
                  <c:v>-4519</c:v>
                </c:pt>
                <c:pt idx="50">
                  <c:v>-4106</c:v>
                </c:pt>
                <c:pt idx="51">
                  <c:v>-4089</c:v>
                </c:pt>
                <c:pt idx="52">
                  <c:v>-4075</c:v>
                </c:pt>
                <c:pt idx="53">
                  <c:v>-3860</c:v>
                </c:pt>
                <c:pt idx="54">
                  <c:v>-2023</c:v>
                </c:pt>
                <c:pt idx="55">
                  <c:v>-1961</c:v>
                </c:pt>
                <c:pt idx="56">
                  <c:v>-1951</c:v>
                </c:pt>
                <c:pt idx="57">
                  <c:v>-1944</c:v>
                </c:pt>
                <c:pt idx="58">
                  <c:v>-1937</c:v>
                </c:pt>
                <c:pt idx="59">
                  <c:v>-1797</c:v>
                </c:pt>
                <c:pt idx="60">
                  <c:v>-1780</c:v>
                </c:pt>
                <c:pt idx="61">
                  <c:v>-1763</c:v>
                </c:pt>
                <c:pt idx="62">
                  <c:v>-1701</c:v>
                </c:pt>
                <c:pt idx="63">
                  <c:v>-1582</c:v>
                </c:pt>
                <c:pt idx="64">
                  <c:v>-1384</c:v>
                </c:pt>
                <c:pt idx="65">
                  <c:v>-1350</c:v>
                </c:pt>
                <c:pt idx="66">
                  <c:v>-1274</c:v>
                </c:pt>
                <c:pt idx="67">
                  <c:v>-1114</c:v>
                </c:pt>
                <c:pt idx="68">
                  <c:v>-687</c:v>
                </c:pt>
                <c:pt idx="69">
                  <c:v>-656</c:v>
                </c:pt>
                <c:pt idx="70">
                  <c:v>-646</c:v>
                </c:pt>
                <c:pt idx="71">
                  <c:v>-489</c:v>
                </c:pt>
                <c:pt idx="72">
                  <c:v>-434</c:v>
                </c:pt>
                <c:pt idx="73">
                  <c:v>-250</c:v>
                </c:pt>
                <c:pt idx="74">
                  <c:v>-250</c:v>
                </c:pt>
                <c:pt idx="75">
                  <c:v>-236</c:v>
                </c:pt>
                <c:pt idx="76">
                  <c:v>-198</c:v>
                </c:pt>
                <c:pt idx="77">
                  <c:v>-21</c:v>
                </c:pt>
                <c:pt idx="78">
                  <c:v>-14</c:v>
                </c:pt>
                <c:pt idx="79">
                  <c:v>0</c:v>
                </c:pt>
                <c:pt idx="80">
                  <c:v>0</c:v>
                </c:pt>
                <c:pt idx="81">
                  <c:v>136</c:v>
                </c:pt>
                <c:pt idx="82">
                  <c:v>160</c:v>
                </c:pt>
                <c:pt idx="83">
                  <c:v>167</c:v>
                </c:pt>
                <c:pt idx="84">
                  <c:v>167</c:v>
                </c:pt>
                <c:pt idx="85">
                  <c:v>167</c:v>
                </c:pt>
                <c:pt idx="86">
                  <c:v>167</c:v>
                </c:pt>
                <c:pt idx="87">
                  <c:v>184</c:v>
                </c:pt>
                <c:pt idx="88">
                  <c:v>215</c:v>
                </c:pt>
                <c:pt idx="89">
                  <c:v>215</c:v>
                </c:pt>
                <c:pt idx="90">
                  <c:v>382</c:v>
                </c:pt>
                <c:pt idx="91">
                  <c:v>406</c:v>
                </c:pt>
                <c:pt idx="92">
                  <c:v>427</c:v>
                </c:pt>
                <c:pt idx="93">
                  <c:v>563</c:v>
                </c:pt>
                <c:pt idx="94">
                  <c:v>587</c:v>
                </c:pt>
                <c:pt idx="95">
                  <c:v>761</c:v>
                </c:pt>
                <c:pt idx="96">
                  <c:v>785</c:v>
                </c:pt>
                <c:pt idx="97">
                  <c:v>785</c:v>
                </c:pt>
                <c:pt idx="98">
                  <c:v>785</c:v>
                </c:pt>
                <c:pt idx="99">
                  <c:v>785</c:v>
                </c:pt>
                <c:pt idx="100">
                  <c:v>785</c:v>
                </c:pt>
                <c:pt idx="101">
                  <c:v>785</c:v>
                </c:pt>
                <c:pt idx="102">
                  <c:v>795</c:v>
                </c:pt>
                <c:pt idx="103">
                  <c:v>809</c:v>
                </c:pt>
                <c:pt idx="104">
                  <c:v>809</c:v>
                </c:pt>
                <c:pt idx="105">
                  <c:v>809</c:v>
                </c:pt>
                <c:pt idx="106">
                  <c:v>809</c:v>
                </c:pt>
                <c:pt idx="107">
                  <c:v>809</c:v>
                </c:pt>
                <c:pt idx="108">
                  <c:v>857</c:v>
                </c:pt>
                <c:pt idx="109">
                  <c:v>983</c:v>
                </c:pt>
                <c:pt idx="110">
                  <c:v>983</c:v>
                </c:pt>
                <c:pt idx="111">
                  <c:v>983</c:v>
                </c:pt>
                <c:pt idx="112">
                  <c:v>1017</c:v>
                </c:pt>
                <c:pt idx="113">
                  <c:v>1038</c:v>
                </c:pt>
                <c:pt idx="114">
                  <c:v>1188</c:v>
                </c:pt>
                <c:pt idx="115">
                  <c:v>1219</c:v>
                </c:pt>
                <c:pt idx="116">
                  <c:v>1219</c:v>
                </c:pt>
                <c:pt idx="117">
                  <c:v>1229</c:v>
                </c:pt>
                <c:pt idx="118">
                  <c:v>1236</c:v>
                </c:pt>
                <c:pt idx="119">
                  <c:v>1274</c:v>
                </c:pt>
                <c:pt idx="120">
                  <c:v>1379</c:v>
                </c:pt>
                <c:pt idx="121">
                  <c:v>1384.5</c:v>
                </c:pt>
                <c:pt idx="122">
                  <c:v>1434</c:v>
                </c:pt>
                <c:pt idx="123">
                  <c:v>1444.5</c:v>
                </c:pt>
                <c:pt idx="124">
                  <c:v>1448</c:v>
                </c:pt>
                <c:pt idx="125">
                  <c:v>1454.5</c:v>
                </c:pt>
                <c:pt idx="126">
                  <c:v>1465</c:v>
                </c:pt>
                <c:pt idx="127">
                  <c:v>1472</c:v>
                </c:pt>
                <c:pt idx="128">
                  <c:v>1475.5</c:v>
                </c:pt>
                <c:pt idx="129">
                  <c:v>1492.5</c:v>
                </c:pt>
                <c:pt idx="130">
                  <c:v>1496</c:v>
                </c:pt>
                <c:pt idx="131">
                  <c:v>1652.5</c:v>
                </c:pt>
                <c:pt idx="132">
                  <c:v>1666.5</c:v>
                </c:pt>
                <c:pt idx="133">
                  <c:v>1676.5</c:v>
                </c:pt>
                <c:pt idx="134">
                  <c:v>1694</c:v>
                </c:pt>
                <c:pt idx="135">
                  <c:v>1694</c:v>
                </c:pt>
                <c:pt idx="136">
                  <c:v>1813</c:v>
                </c:pt>
                <c:pt idx="137">
                  <c:v>1816.5</c:v>
                </c:pt>
                <c:pt idx="138">
                  <c:v>1844</c:v>
                </c:pt>
                <c:pt idx="139">
                  <c:v>1871</c:v>
                </c:pt>
                <c:pt idx="140">
                  <c:v>1885</c:v>
                </c:pt>
                <c:pt idx="141">
                  <c:v>1885</c:v>
                </c:pt>
                <c:pt idx="142">
                  <c:v>1885</c:v>
                </c:pt>
                <c:pt idx="143">
                  <c:v>1885</c:v>
                </c:pt>
                <c:pt idx="144">
                  <c:v>1912.5</c:v>
                </c:pt>
                <c:pt idx="145">
                  <c:v>1917.5</c:v>
                </c:pt>
                <c:pt idx="146">
                  <c:v>1917.5</c:v>
                </c:pt>
                <c:pt idx="147">
                  <c:v>2045.5</c:v>
                </c:pt>
                <c:pt idx="148">
                  <c:v>2090</c:v>
                </c:pt>
                <c:pt idx="149">
                  <c:v>2093</c:v>
                </c:pt>
                <c:pt idx="150">
                  <c:v>2121</c:v>
                </c:pt>
                <c:pt idx="151">
                  <c:v>2288</c:v>
                </c:pt>
                <c:pt idx="152">
                  <c:v>2312</c:v>
                </c:pt>
                <c:pt idx="153">
                  <c:v>2319</c:v>
                </c:pt>
                <c:pt idx="154">
                  <c:v>2424.5</c:v>
                </c:pt>
                <c:pt idx="155">
                  <c:v>2486</c:v>
                </c:pt>
                <c:pt idx="156">
                  <c:v>2503</c:v>
                </c:pt>
                <c:pt idx="157">
                  <c:v>2503</c:v>
                </c:pt>
                <c:pt idx="158">
                  <c:v>2503</c:v>
                </c:pt>
                <c:pt idx="159">
                  <c:v>2510</c:v>
                </c:pt>
                <c:pt idx="160">
                  <c:v>2541</c:v>
                </c:pt>
                <c:pt idx="161">
                  <c:v>2708</c:v>
                </c:pt>
                <c:pt idx="162">
                  <c:v>2708</c:v>
                </c:pt>
                <c:pt idx="163">
                  <c:v>2708</c:v>
                </c:pt>
                <c:pt idx="164">
                  <c:v>2708</c:v>
                </c:pt>
                <c:pt idx="165">
                  <c:v>2715</c:v>
                </c:pt>
                <c:pt idx="166">
                  <c:v>2725</c:v>
                </c:pt>
                <c:pt idx="167">
                  <c:v>2725</c:v>
                </c:pt>
                <c:pt idx="168">
                  <c:v>2725</c:v>
                </c:pt>
                <c:pt idx="169">
                  <c:v>2725</c:v>
                </c:pt>
                <c:pt idx="170">
                  <c:v>2749</c:v>
                </c:pt>
                <c:pt idx="171">
                  <c:v>2758.5</c:v>
                </c:pt>
                <c:pt idx="172">
                  <c:v>2920</c:v>
                </c:pt>
                <c:pt idx="173">
                  <c:v>2930</c:v>
                </c:pt>
                <c:pt idx="174">
                  <c:v>2930</c:v>
                </c:pt>
                <c:pt idx="175">
                  <c:v>2999</c:v>
                </c:pt>
                <c:pt idx="176">
                  <c:v>3159</c:v>
                </c:pt>
                <c:pt idx="177">
                  <c:v>3197</c:v>
                </c:pt>
                <c:pt idx="178">
                  <c:v>3419</c:v>
                </c:pt>
                <c:pt idx="179">
                  <c:v>3641</c:v>
                </c:pt>
                <c:pt idx="180">
                  <c:v>3790.5</c:v>
                </c:pt>
                <c:pt idx="181">
                  <c:v>3951</c:v>
                </c:pt>
                <c:pt idx="182">
                  <c:v>3965</c:v>
                </c:pt>
                <c:pt idx="183">
                  <c:v>4006</c:v>
                </c:pt>
                <c:pt idx="184">
                  <c:v>4006</c:v>
                </c:pt>
                <c:pt idx="185">
                  <c:v>4006</c:v>
                </c:pt>
                <c:pt idx="186">
                  <c:v>4006</c:v>
                </c:pt>
                <c:pt idx="187">
                  <c:v>4006</c:v>
                </c:pt>
                <c:pt idx="188">
                  <c:v>4006</c:v>
                </c:pt>
                <c:pt idx="189">
                  <c:v>4006</c:v>
                </c:pt>
                <c:pt idx="190">
                  <c:v>4006</c:v>
                </c:pt>
                <c:pt idx="191">
                  <c:v>4006</c:v>
                </c:pt>
                <c:pt idx="192">
                  <c:v>4006</c:v>
                </c:pt>
                <c:pt idx="193">
                  <c:v>4006</c:v>
                </c:pt>
                <c:pt idx="194">
                  <c:v>4006</c:v>
                </c:pt>
                <c:pt idx="195">
                  <c:v>4006</c:v>
                </c:pt>
                <c:pt idx="196">
                  <c:v>4006</c:v>
                </c:pt>
                <c:pt idx="197">
                  <c:v>4006</c:v>
                </c:pt>
                <c:pt idx="198">
                  <c:v>4006</c:v>
                </c:pt>
                <c:pt idx="199">
                  <c:v>4006</c:v>
                </c:pt>
                <c:pt idx="200">
                  <c:v>4006</c:v>
                </c:pt>
                <c:pt idx="201">
                  <c:v>4016</c:v>
                </c:pt>
                <c:pt idx="202">
                  <c:v>4181.5</c:v>
                </c:pt>
                <c:pt idx="203">
                  <c:v>4187</c:v>
                </c:pt>
                <c:pt idx="204">
                  <c:v>4515.5</c:v>
                </c:pt>
                <c:pt idx="205">
                  <c:v>4693</c:v>
                </c:pt>
                <c:pt idx="206">
                  <c:v>4700</c:v>
                </c:pt>
                <c:pt idx="207">
                  <c:v>4898</c:v>
                </c:pt>
                <c:pt idx="208">
                  <c:v>5041</c:v>
                </c:pt>
                <c:pt idx="209">
                  <c:v>5085</c:v>
                </c:pt>
                <c:pt idx="210">
                  <c:v>5096</c:v>
                </c:pt>
                <c:pt idx="211">
                  <c:v>5724</c:v>
                </c:pt>
                <c:pt idx="212">
                  <c:v>6178.5</c:v>
                </c:pt>
                <c:pt idx="213">
                  <c:v>6585</c:v>
                </c:pt>
                <c:pt idx="214">
                  <c:v>6592</c:v>
                </c:pt>
                <c:pt idx="215">
                  <c:v>6807</c:v>
                </c:pt>
                <c:pt idx="216">
                  <c:v>6981</c:v>
                </c:pt>
                <c:pt idx="217">
                  <c:v>7196</c:v>
                </c:pt>
                <c:pt idx="218">
                  <c:v>7379</c:v>
                </c:pt>
                <c:pt idx="219">
                  <c:v>7418</c:v>
                </c:pt>
                <c:pt idx="220">
                  <c:v>7661</c:v>
                </c:pt>
                <c:pt idx="221">
                  <c:v>8278</c:v>
                </c:pt>
                <c:pt idx="222">
                  <c:v>8660</c:v>
                </c:pt>
              </c:numCache>
            </c:numRef>
          </c:xVal>
          <c:yVal>
            <c:numRef>
              <c:f>Active!$M$21:$M$919</c:f>
              <c:numCache>
                <c:formatCode>General</c:formatCode>
                <c:ptCount val="89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34C-48FF-9688-7C0525AA1DA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Active!$F$21:$F$919</c:f>
              <c:numCache>
                <c:formatCode>General</c:formatCode>
                <c:ptCount val="899"/>
                <c:pt idx="0">
                  <c:v>-11211</c:v>
                </c:pt>
                <c:pt idx="1">
                  <c:v>-11194</c:v>
                </c:pt>
                <c:pt idx="2">
                  <c:v>-11023</c:v>
                </c:pt>
                <c:pt idx="3">
                  <c:v>-9674</c:v>
                </c:pt>
                <c:pt idx="4">
                  <c:v>-9653</c:v>
                </c:pt>
                <c:pt idx="5">
                  <c:v>-9517</c:v>
                </c:pt>
                <c:pt idx="6">
                  <c:v>-9417</c:v>
                </c:pt>
                <c:pt idx="7">
                  <c:v>-9417</c:v>
                </c:pt>
                <c:pt idx="8">
                  <c:v>-9312</c:v>
                </c:pt>
                <c:pt idx="9">
                  <c:v>-9288</c:v>
                </c:pt>
                <c:pt idx="10">
                  <c:v>-9107</c:v>
                </c:pt>
                <c:pt idx="11">
                  <c:v>-9004</c:v>
                </c:pt>
                <c:pt idx="12">
                  <c:v>-8861</c:v>
                </c:pt>
                <c:pt idx="13">
                  <c:v>-8806</c:v>
                </c:pt>
                <c:pt idx="14">
                  <c:v>-8639</c:v>
                </c:pt>
                <c:pt idx="15">
                  <c:v>-8274</c:v>
                </c:pt>
                <c:pt idx="16">
                  <c:v>-8225</c:v>
                </c:pt>
                <c:pt idx="17">
                  <c:v>-8122</c:v>
                </c:pt>
                <c:pt idx="18">
                  <c:v>-8014</c:v>
                </c:pt>
                <c:pt idx="19">
                  <c:v>-8000</c:v>
                </c:pt>
                <c:pt idx="20">
                  <c:v>-7996</c:v>
                </c:pt>
                <c:pt idx="21">
                  <c:v>-7959</c:v>
                </c:pt>
                <c:pt idx="22">
                  <c:v>-7785</c:v>
                </c:pt>
                <c:pt idx="23">
                  <c:v>-7532</c:v>
                </c:pt>
                <c:pt idx="24">
                  <c:v>-7525</c:v>
                </c:pt>
                <c:pt idx="25">
                  <c:v>-7327</c:v>
                </c:pt>
                <c:pt idx="26">
                  <c:v>-7118</c:v>
                </c:pt>
                <c:pt idx="27">
                  <c:v>-7115</c:v>
                </c:pt>
                <c:pt idx="28">
                  <c:v>-7101</c:v>
                </c:pt>
                <c:pt idx="29">
                  <c:v>-7077</c:v>
                </c:pt>
                <c:pt idx="30">
                  <c:v>-7060</c:v>
                </c:pt>
                <c:pt idx="31">
                  <c:v>-6733</c:v>
                </c:pt>
                <c:pt idx="32">
                  <c:v>-6678</c:v>
                </c:pt>
                <c:pt idx="33">
                  <c:v>-6552</c:v>
                </c:pt>
                <c:pt idx="34">
                  <c:v>-6528</c:v>
                </c:pt>
                <c:pt idx="35">
                  <c:v>-6524</c:v>
                </c:pt>
                <c:pt idx="36">
                  <c:v>-6521</c:v>
                </c:pt>
                <c:pt idx="37">
                  <c:v>-6473</c:v>
                </c:pt>
                <c:pt idx="38">
                  <c:v>-6019</c:v>
                </c:pt>
                <c:pt idx="39">
                  <c:v>-6005</c:v>
                </c:pt>
                <c:pt idx="40">
                  <c:v>-5974</c:v>
                </c:pt>
                <c:pt idx="41">
                  <c:v>-5623</c:v>
                </c:pt>
                <c:pt idx="42">
                  <c:v>-5588</c:v>
                </c:pt>
                <c:pt idx="43">
                  <c:v>-5540</c:v>
                </c:pt>
                <c:pt idx="44">
                  <c:v>-4953</c:v>
                </c:pt>
                <c:pt idx="45">
                  <c:v>-4745</c:v>
                </c:pt>
                <c:pt idx="46">
                  <c:v>-4731</c:v>
                </c:pt>
                <c:pt idx="47">
                  <c:v>-4724</c:v>
                </c:pt>
                <c:pt idx="48">
                  <c:v>-4533</c:v>
                </c:pt>
                <c:pt idx="49">
                  <c:v>-4519</c:v>
                </c:pt>
                <c:pt idx="50">
                  <c:v>-4106</c:v>
                </c:pt>
                <c:pt idx="51">
                  <c:v>-4089</c:v>
                </c:pt>
                <c:pt idx="52">
                  <c:v>-4075</c:v>
                </c:pt>
                <c:pt idx="53">
                  <c:v>-3860</c:v>
                </c:pt>
                <c:pt idx="54">
                  <c:v>-2023</c:v>
                </c:pt>
                <c:pt idx="55">
                  <c:v>-1961</c:v>
                </c:pt>
                <c:pt idx="56">
                  <c:v>-1951</c:v>
                </c:pt>
                <c:pt idx="57">
                  <c:v>-1944</c:v>
                </c:pt>
                <c:pt idx="58">
                  <c:v>-1937</c:v>
                </c:pt>
                <c:pt idx="59">
                  <c:v>-1797</c:v>
                </c:pt>
                <c:pt idx="60">
                  <c:v>-1780</c:v>
                </c:pt>
                <c:pt idx="61">
                  <c:v>-1763</c:v>
                </c:pt>
                <c:pt idx="62">
                  <c:v>-1701</c:v>
                </c:pt>
                <c:pt idx="63">
                  <c:v>-1582</c:v>
                </c:pt>
                <c:pt idx="64">
                  <c:v>-1384</c:v>
                </c:pt>
                <c:pt idx="65">
                  <c:v>-1350</c:v>
                </c:pt>
                <c:pt idx="66">
                  <c:v>-1274</c:v>
                </c:pt>
                <c:pt idx="67">
                  <c:v>-1114</c:v>
                </c:pt>
                <c:pt idx="68">
                  <c:v>-687</c:v>
                </c:pt>
                <c:pt idx="69">
                  <c:v>-656</c:v>
                </c:pt>
                <c:pt idx="70">
                  <c:v>-646</c:v>
                </c:pt>
                <c:pt idx="71">
                  <c:v>-489</c:v>
                </c:pt>
                <c:pt idx="72">
                  <c:v>-434</c:v>
                </c:pt>
                <c:pt idx="73">
                  <c:v>-250</c:v>
                </c:pt>
                <c:pt idx="74">
                  <c:v>-250</c:v>
                </c:pt>
                <c:pt idx="75">
                  <c:v>-236</c:v>
                </c:pt>
                <c:pt idx="76">
                  <c:v>-198</c:v>
                </c:pt>
                <c:pt idx="77">
                  <c:v>-21</c:v>
                </c:pt>
                <c:pt idx="78">
                  <c:v>-14</c:v>
                </c:pt>
                <c:pt idx="79">
                  <c:v>0</c:v>
                </c:pt>
                <c:pt idx="80">
                  <c:v>0</c:v>
                </c:pt>
                <c:pt idx="81">
                  <c:v>136</c:v>
                </c:pt>
                <c:pt idx="82">
                  <c:v>160</c:v>
                </c:pt>
                <c:pt idx="83">
                  <c:v>167</c:v>
                </c:pt>
                <c:pt idx="84">
                  <c:v>167</c:v>
                </c:pt>
                <c:pt idx="85">
                  <c:v>167</c:v>
                </c:pt>
                <c:pt idx="86">
                  <c:v>167</c:v>
                </c:pt>
                <c:pt idx="87">
                  <c:v>184</c:v>
                </c:pt>
                <c:pt idx="88">
                  <c:v>215</c:v>
                </c:pt>
                <c:pt idx="89">
                  <c:v>215</c:v>
                </c:pt>
                <c:pt idx="90">
                  <c:v>382</c:v>
                </c:pt>
                <c:pt idx="91">
                  <c:v>406</c:v>
                </c:pt>
                <c:pt idx="92">
                  <c:v>427</c:v>
                </c:pt>
                <c:pt idx="93">
                  <c:v>563</c:v>
                </c:pt>
                <c:pt idx="94">
                  <c:v>587</c:v>
                </c:pt>
                <c:pt idx="95">
                  <c:v>761</c:v>
                </c:pt>
                <c:pt idx="96">
                  <c:v>785</c:v>
                </c:pt>
                <c:pt idx="97">
                  <c:v>785</c:v>
                </c:pt>
                <c:pt idx="98">
                  <c:v>785</c:v>
                </c:pt>
                <c:pt idx="99">
                  <c:v>785</c:v>
                </c:pt>
                <c:pt idx="100">
                  <c:v>785</c:v>
                </c:pt>
                <c:pt idx="101">
                  <c:v>785</c:v>
                </c:pt>
                <c:pt idx="102">
                  <c:v>795</c:v>
                </c:pt>
                <c:pt idx="103">
                  <c:v>809</c:v>
                </c:pt>
                <c:pt idx="104">
                  <c:v>809</c:v>
                </c:pt>
                <c:pt idx="105">
                  <c:v>809</c:v>
                </c:pt>
                <c:pt idx="106">
                  <c:v>809</c:v>
                </c:pt>
                <c:pt idx="107">
                  <c:v>809</c:v>
                </c:pt>
                <c:pt idx="108">
                  <c:v>857</c:v>
                </c:pt>
                <c:pt idx="109">
                  <c:v>983</c:v>
                </c:pt>
                <c:pt idx="110">
                  <c:v>983</c:v>
                </c:pt>
                <c:pt idx="111">
                  <c:v>983</c:v>
                </c:pt>
                <c:pt idx="112">
                  <c:v>1017</c:v>
                </c:pt>
                <c:pt idx="113">
                  <c:v>1038</c:v>
                </c:pt>
                <c:pt idx="114">
                  <c:v>1188</c:v>
                </c:pt>
                <c:pt idx="115">
                  <c:v>1219</c:v>
                </c:pt>
                <c:pt idx="116">
                  <c:v>1219</c:v>
                </c:pt>
                <c:pt idx="117">
                  <c:v>1229</c:v>
                </c:pt>
                <c:pt idx="118">
                  <c:v>1236</c:v>
                </c:pt>
                <c:pt idx="119">
                  <c:v>1274</c:v>
                </c:pt>
                <c:pt idx="120">
                  <c:v>1379</c:v>
                </c:pt>
                <c:pt idx="121">
                  <c:v>1384.5</c:v>
                </c:pt>
                <c:pt idx="122">
                  <c:v>1434</c:v>
                </c:pt>
                <c:pt idx="123">
                  <c:v>1444.5</c:v>
                </c:pt>
                <c:pt idx="124">
                  <c:v>1448</c:v>
                </c:pt>
                <c:pt idx="125">
                  <c:v>1454.5</c:v>
                </c:pt>
                <c:pt idx="126">
                  <c:v>1465</c:v>
                </c:pt>
                <c:pt idx="127">
                  <c:v>1472</c:v>
                </c:pt>
                <c:pt idx="128">
                  <c:v>1475.5</c:v>
                </c:pt>
                <c:pt idx="129">
                  <c:v>1492.5</c:v>
                </c:pt>
                <c:pt idx="130">
                  <c:v>1496</c:v>
                </c:pt>
                <c:pt idx="131">
                  <c:v>1652.5</c:v>
                </c:pt>
                <c:pt idx="132">
                  <c:v>1666.5</c:v>
                </c:pt>
                <c:pt idx="133">
                  <c:v>1676.5</c:v>
                </c:pt>
                <c:pt idx="134">
                  <c:v>1694</c:v>
                </c:pt>
                <c:pt idx="135">
                  <c:v>1694</c:v>
                </c:pt>
                <c:pt idx="136">
                  <c:v>1813</c:v>
                </c:pt>
                <c:pt idx="137">
                  <c:v>1816.5</c:v>
                </c:pt>
                <c:pt idx="138">
                  <c:v>1844</c:v>
                </c:pt>
                <c:pt idx="139">
                  <c:v>1871</c:v>
                </c:pt>
                <c:pt idx="140">
                  <c:v>1885</c:v>
                </c:pt>
                <c:pt idx="141">
                  <c:v>1885</c:v>
                </c:pt>
                <c:pt idx="142">
                  <c:v>1885</c:v>
                </c:pt>
                <c:pt idx="143">
                  <c:v>1885</c:v>
                </c:pt>
                <c:pt idx="144">
                  <c:v>1912.5</c:v>
                </c:pt>
                <c:pt idx="145">
                  <c:v>1917.5</c:v>
                </c:pt>
                <c:pt idx="146">
                  <c:v>1917.5</c:v>
                </c:pt>
                <c:pt idx="147">
                  <c:v>2045.5</c:v>
                </c:pt>
                <c:pt idx="148">
                  <c:v>2090</c:v>
                </c:pt>
                <c:pt idx="149">
                  <c:v>2093</c:v>
                </c:pt>
                <c:pt idx="150">
                  <c:v>2121</c:v>
                </c:pt>
                <c:pt idx="151">
                  <c:v>2288</c:v>
                </c:pt>
                <c:pt idx="152">
                  <c:v>2312</c:v>
                </c:pt>
                <c:pt idx="153">
                  <c:v>2319</c:v>
                </c:pt>
                <c:pt idx="154">
                  <c:v>2424.5</c:v>
                </c:pt>
                <c:pt idx="155">
                  <c:v>2486</c:v>
                </c:pt>
                <c:pt idx="156">
                  <c:v>2503</c:v>
                </c:pt>
                <c:pt idx="157">
                  <c:v>2503</c:v>
                </c:pt>
                <c:pt idx="158">
                  <c:v>2503</c:v>
                </c:pt>
                <c:pt idx="159">
                  <c:v>2510</c:v>
                </c:pt>
                <c:pt idx="160">
                  <c:v>2541</c:v>
                </c:pt>
                <c:pt idx="161">
                  <c:v>2708</c:v>
                </c:pt>
                <c:pt idx="162">
                  <c:v>2708</c:v>
                </c:pt>
                <c:pt idx="163">
                  <c:v>2708</c:v>
                </c:pt>
                <c:pt idx="164">
                  <c:v>2708</c:v>
                </c:pt>
                <c:pt idx="165">
                  <c:v>2715</c:v>
                </c:pt>
                <c:pt idx="166">
                  <c:v>2725</c:v>
                </c:pt>
                <c:pt idx="167">
                  <c:v>2725</c:v>
                </c:pt>
                <c:pt idx="168">
                  <c:v>2725</c:v>
                </c:pt>
                <c:pt idx="169">
                  <c:v>2725</c:v>
                </c:pt>
                <c:pt idx="170">
                  <c:v>2749</c:v>
                </c:pt>
                <c:pt idx="171">
                  <c:v>2758.5</c:v>
                </c:pt>
                <c:pt idx="172">
                  <c:v>2920</c:v>
                </c:pt>
                <c:pt idx="173">
                  <c:v>2930</c:v>
                </c:pt>
                <c:pt idx="174">
                  <c:v>2930</c:v>
                </c:pt>
                <c:pt idx="175">
                  <c:v>2999</c:v>
                </c:pt>
                <c:pt idx="176">
                  <c:v>3159</c:v>
                </c:pt>
                <c:pt idx="177">
                  <c:v>3197</c:v>
                </c:pt>
                <c:pt idx="178">
                  <c:v>3419</c:v>
                </c:pt>
                <c:pt idx="179">
                  <c:v>3641</c:v>
                </c:pt>
                <c:pt idx="180">
                  <c:v>3790.5</c:v>
                </c:pt>
                <c:pt idx="181">
                  <c:v>3951</c:v>
                </c:pt>
                <c:pt idx="182">
                  <c:v>3965</c:v>
                </c:pt>
                <c:pt idx="183">
                  <c:v>4006</c:v>
                </c:pt>
                <c:pt idx="184">
                  <c:v>4006</c:v>
                </c:pt>
                <c:pt idx="185">
                  <c:v>4006</c:v>
                </c:pt>
                <c:pt idx="186">
                  <c:v>4006</c:v>
                </c:pt>
                <c:pt idx="187">
                  <c:v>4006</c:v>
                </c:pt>
                <c:pt idx="188">
                  <c:v>4006</c:v>
                </c:pt>
                <c:pt idx="189">
                  <c:v>4006</c:v>
                </c:pt>
                <c:pt idx="190">
                  <c:v>4006</c:v>
                </c:pt>
                <c:pt idx="191">
                  <c:v>4006</c:v>
                </c:pt>
                <c:pt idx="192">
                  <c:v>4006</c:v>
                </c:pt>
                <c:pt idx="193">
                  <c:v>4006</c:v>
                </c:pt>
                <c:pt idx="194">
                  <c:v>4006</c:v>
                </c:pt>
                <c:pt idx="195">
                  <c:v>4006</c:v>
                </c:pt>
                <c:pt idx="196">
                  <c:v>4006</c:v>
                </c:pt>
                <c:pt idx="197">
                  <c:v>4006</c:v>
                </c:pt>
                <c:pt idx="198">
                  <c:v>4006</c:v>
                </c:pt>
                <c:pt idx="199">
                  <c:v>4006</c:v>
                </c:pt>
                <c:pt idx="200">
                  <c:v>4006</c:v>
                </c:pt>
                <c:pt idx="201">
                  <c:v>4016</c:v>
                </c:pt>
                <c:pt idx="202">
                  <c:v>4181.5</c:v>
                </c:pt>
                <c:pt idx="203">
                  <c:v>4187</c:v>
                </c:pt>
                <c:pt idx="204">
                  <c:v>4515.5</c:v>
                </c:pt>
                <c:pt idx="205">
                  <c:v>4693</c:v>
                </c:pt>
                <c:pt idx="206">
                  <c:v>4700</c:v>
                </c:pt>
                <c:pt idx="207">
                  <c:v>4898</c:v>
                </c:pt>
                <c:pt idx="208">
                  <c:v>5041</c:v>
                </c:pt>
                <c:pt idx="209">
                  <c:v>5085</c:v>
                </c:pt>
                <c:pt idx="210">
                  <c:v>5096</c:v>
                </c:pt>
                <c:pt idx="211">
                  <c:v>5724</c:v>
                </c:pt>
                <c:pt idx="212">
                  <c:v>6178.5</c:v>
                </c:pt>
                <c:pt idx="213">
                  <c:v>6585</c:v>
                </c:pt>
                <c:pt idx="214">
                  <c:v>6592</c:v>
                </c:pt>
                <c:pt idx="215">
                  <c:v>6807</c:v>
                </c:pt>
                <c:pt idx="216">
                  <c:v>6981</c:v>
                </c:pt>
                <c:pt idx="217">
                  <c:v>7196</c:v>
                </c:pt>
                <c:pt idx="218">
                  <c:v>7379</c:v>
                </c:pt>
                <c:pt idx="219">
                  <c:v>7418</c:v>
                </c:pt>
                <c:pt idx="220">
                  <c:v>7661</c:v>
                </c:pt>
                <c:pt idx="221">
                  <c:v>8278</c:v>
                </c:pt>
                <c:pt idx="222">
                  <c:v>8660</c:v>
                </c:pt>
              </c:numCache>
            </c:numRef>
          </c:xVal>
          <c:yVal>
            <c:numRef>
              <c:f>Active!$N$21:$N$919</c:f>
              <c:numCache>
                <c:formatCode>General</c:formatCode>
                <c:ptCount val="89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34C-48FF-9688-7C0525AA1DA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Active!$F$21:$F$919</c:f>
              <c:numCache>
                <c:formatCode>General</c:formatCode>
                <c:ptCount val="899"/>
                <c:pt idx="0">
                  <c:v>-11211</c:v>
                </c:pt>
                <c:pt idx="1">
                  <c:v>-11194</c:v>
                </c:pt>
                <c:pt idx="2">
                  <c:v>-11023</c:v>
                </c:pt>
                <c:pt idx="3">
                  <c:v>-9674</c:v>
                </c:pt>
                <c:pt idx="4">
                  <c:v>-9653</c:v>
                </c:pt>
                <c:pt idx="5">
                  <c:v>-9517</c:v>
                </c:pt>
                <c:pt idx="6">
                  <c:v>-9417</c:v>
                </c:pt>
                <c:pt idx="7">
                  <c:v>-9417</c:v>
                </c:pt>
                <c:pt idx="8">
                  <c:v>-9312</c:v>
                </c:pt>
                <c:pt idx="9">
                  <c:v>-9288</c:v>
                </c:pt>
                <c:pt idx="10">
                  <c:v>-9107</c:v>
                </c:pt>
                <c:pt idx="11">
                  <c:v>-9004</c:v>
                </c:pt>
                <c:pt idx="12">
                  <c:v>-8861</c:v>
                </c:pt>
                <c:pt idx="13">
                  <c:v>-8806</c:v>
                </c:pt>
                <c:pt idx="14">
                  <c:v>-8639</c:v>
                </c:pt>
                <c:pt idx="15">
                  <c:v>-8274</c:v>
                </c:pt>
                <c:pt idx="16">
                  <c:v>-8225</c:v>
                </c:pt>
                <c:pt idx="17">
                  <c:v>-8122</c:v>
                </c:pt>
                <c:pt idx="18">
                  <c:v>-8014</c:v>
                </c:pt>
                <c:pt idx="19">
                  <c:v>-8000</c:v>
                </c:pt>
                <c:pt idx="20">
                  <c:v>-7996</c:v>
                </c:pt>
                <c:pt idx="21">
                  <c:v>-7959</c:v>
                </c:pt>
                <c:pt idx="22">
                  <c:v>-7785</c:v>
                </c:pt>
                <c:pt idx="23">
                  <c:v>-7532</c:v>
                </c:pt>
                <c:pt idx="24">
                  <c:v>-7525</c:v>
                </c:pt>
                <c:pt idx="25">
                  <c:v>-7327</c:v>
                </c:pt>
                <c:pt idx="26">
                  <c:v>-7118</c:v>
                </c:pt>
                <c:pt idx="27">
                  <c:v>-7115</c:v>
                </c:pt>
                <c:pt idx="28">
                  <c:v>-7101</c:v>
                </c:pt>
                <c:pt idx="29">
                  <c:v>-7077</c:v>
                </c:pt>
                <c:pt idx="30">
                  <c:v>-7060</c:v>
                </c:pt>
                <c:pt idx="31">
                  <c:v>-6733</c:v>
                </c:pt>
                <c:pt idx="32">
                  <c:v>-6678</c:v>
                </c:pt>
                <c:pt idx="33">
                  <c:v>-6552</c:v>
                </c:pt>
                <c:pt idx="34">
                  <c:v>-6528</c:v>
                </c:pt>
                <c:pt idx="35">
                  <c:v>-6524</c:v>
                </c:pt>
                <c:pt idx="36">
                  <c:v>-6521</c:v>
                </c:pt>
                <c:pt idx="37">
                  <c:v>-6473</c:v>
                </c:pt>
                <c:pt idx="38">
                  <c:v>-6019</c:v>
                </c:pt>
                <c:pt idx="39">
                  <c:v>-6005</c:v>
                </c:pt>
                <c:pt idx="40">
                  <c:v>-5974</c:v>
                </c:pt>
                <c:pt idx="41">
                  <c:v>-5623</c:v>
                </c:pt>
                <c:pt idx="42">
                  <c:v>-5588</c:v>
                </c:pt>
                <c:pt idx="43">
                  <c:v>-5540</c:v>
                </c:pt>
                <c:pt idx="44">
                  <c:v>-4953</c:v>
                </c:pt>
                <c:pt idx="45">
                  <c:v>-4745</c:v>
                </c:pt>
                <c:pt idx="46">
                  <c:v>-4731</c:v>
                </c:pt>
                <c:pt idx="47">
                  <c:v>-4724</c:v>
                </c:pt>
                <c:pt idx="48">
                  <c:v>-4533</c:v>
                </c:pt>
                <c:pt idx="49">
                  <c:v>-4519</c:v>
                </c:pt>
                <c:pt idx="50">
                  <c:v>-4106</c:v>
                </c:pt>
                <c:pt idx="51">
                  <c:v>-4089</c:v>
                </c:pt>
                <c:pt idx="52">
                  <c:v>-4075</c:v>
                </c:pt>
                <c:pt idx="53">
                  <c:v>-3860</c:v>
                </c:pt>
                <c:pt idx="54">
                  <c:v>-2023</c:v>
                </c:pt>
                <c:pt idx="55">
                  <c:v>-1961</c:v>
                </c:pt>
                <c:pt idx="56">
                  <c:v>-1951</c:v>
                </c:pt>
                <c:pt idx="57">
                  <c:v>-1944</c:v>
                </c:pt>
                <c:pt idx="58">
                  <c:v>-1937</c:v>
                </c:pt>
                <c:pt idx="59">
                  <c:v>-1797</c:v>
                </c:pt>
                <c:pt idx="60">
                  <c:v>-1780</c:v>
                </c:pt>
                <c:pt idx="61">
                  <c:v>-1763</c:v>
                </c:pt>
                <c:pt idx="62">
                  <c:v>-1701</c:v>
                </c:pt>
                <c:pt idx="63">
                  <c:v>-1582</c:v>
                </c:pt>
                <c:pt idx="64">
                  <c:v>-1384</c:v>
                </c:pt>
                <c:pt idx="65">
                  <c:v>-1350</c:v>
                </c:pt>
                <c:pt idx="66">
                  <c:v>-1274</c:v>
                </c:pt>
                <c:pt idx="67">
                  <c:v>-1114</c:v>
                </c:pt>
                <c:pt idx="68">
                  <c:v>-687</c:v>
                </c:pt>
                <c:pt idx="69">
                  <c:v>-656</c:v>
                </c:pt>
                <c:pt idx="70">
                  <c:v>-646</c:v>
                </c:pt>
                <c:pt idx="71">
                  <c:v>-489</c:v>
                </c:pt>
                <c:pt idx="72">
                  <c:v>-434</c:v>
                </c:pt>
                <c:pt idx="73">
                  <c:v>-250</c:v>
                </c:pt>
                <c:pt idx="74">
                  <c:v>-250</c:v>
                </c:pt>
                <c:pt idx="75">
                  <c:v>-236</c:v>
                </c:pt>
                <c:pt idx="76">
                  <c:v>-198</c:v>
                </c:pt>
                <c:pt idx="77">
                  <c:v>-21</c:v>
                </c:pt>
                <c:pt idx="78">
                  <c:v>-14</c:v>
                </c:pt>
                <c:pt idx="79">
                  <c:v>0</c:v>
                </c:pt>
                <c:pt idx="80">
                  <c:v>0</c:v>
                </c:pt>
                <c:pt idx="81">
                  <c:v>136</c:v>
                </c:pt>
                <c:pt idx="82">
                  <c:v>160</c:v>
                </c:pt>
                <c:pt idx="83">
                  <c:v>167</c:v>
                </c:pt>
                <c:pt idx="84">
                  <c:v>167</c:v>
                </c:pt>
                <c:pt idx="85">
                  <c:v>167</c:v>
                </c:pt>
                <c:pt idx="86">
                  <c:v>167</c:v>
                </c:pt>
                <c:pt idx="87">
                  <c:v>184</c:v>
                </c:pt>
                <c:pt idx="88">
                  <c:v>215</c:v>
                </c:pt>
                <c:pt idx="89">
                  <c:v>215</c:v>
                </c:pt>
                <c:pt idx="90">
                  <c:v>382</c:v>
                </c:pt>
                <c:pt idx="91">
                  <c:v>406</c:v>
                </c:pt>
                <c:pt idx="92">
                  <c:v>427</c:v>
                </c:pt>
                <c:pt idx="93">
                  <c:v>563</c:v>
                </c:pt>
                <c:pt idx="94">
                  <c:v>587</c:v>
                </c:pt>
                <c:pt idx="95">
                  <c:v>761</c:v>
                </c:pt>
                <c:pt idx="96">
                  <c:v>785</c:v>
                </c:pt>
                <c:pt idx="97">
                  <c:v>785</c:v>
                </c:pt>
                <c:pt idx="98">
                  <c:v>785</c:v>
                </c:pt>
                <c:pt idx="99">
                  <c:v>785</c:v>
                </c:pt>
                <c:pt idx="100">
                  <c:v>785</c:v>
                </c:pt>
                <c:pt idx="101">
                  <c:v>785</c:v>
                </c:pt>
                <c:pt idx="102">
                  <c:v>795</c:v>
                </c:pt>
                <c:pt idx="103">
                  <c:v>809</c:v>
                </c:pt>
                <c:pt idx="104">
                  <c:v>809</c:v>
                </c:pt>
                <c:pt idx="105">
                  <c:v>809</c:v>
                </c:pt>
                <c:pt idx="106">
                  <c:v>809</c:v>
                </c:pt>
                <c:pt idx="107">
                  <c:v>809</c:v>
                </c:pt>
                <c:pt idx="108">
                  <c:v>857</c:v>
                </c:pt>
                <c:pt idx="109">
                  <c:v>983</c:v>
                </c:pt>
                <c:pt idx="110">
                  <c:v>983</c:v>
                </c:pt>
                <c:pt idx="111">
                  <c:v>983</c:v>
                </c:pt>
                <c:pt idx="112">
                  <c:v>1017</c:v>
                </c:pt>
                <c:pt idx="113">
                  <c:v>1038</c:v>
                </c:pt>
                <c:pt idx="114">
                  <c:v>1188</c:v>
                </c:pt>
                <c:pt idx="115">
                  <c:v>1219</c:v>
                </c:pt>
                <c:pt idx="116">
                  <c:v>1219</c:v>
                </c:pt>
                <c:pt idx="117">
                  <c:v>1229</c:v>
                </c:pt>
                <c:pt idx="118">
                  <c:v>1236</c:v>
                </c:pt>
                <c:pt idx="119">
                  <c:v>1274</c:v>
                </c:pt>
                <c:pt idx="120">
                  <c:v>1379</c:v>
                </c:pt>
                <c:pt idx="121">
                  <c:v>1384.5</c:v>
                </c:pt>
                <c:pt idx="122">
                  <c:v>1434</c:v>
                </c:pt>
                <c:pt idx="123">
                  <c:v>1444.5</c:v>
                </c:pt>
                <c:pt idx="124">
                  <c:v>1448</c:v>
                </c:pt>
                <c:pt idx="125">
                  <c:v>1454.5</c:v>
                </c:pt>
                <c:pt idx="126">
                  <c:v>1465</c:v>
                </c:pt>
                <c:pt idx="127">
                  <c:v>1472</c:v>
                </c:pt>
                <c:pt idx="128">
                  <c:v>1475.5</c:v>
                </c:pt>
                <c:pt idx="129">
                  <c:v>1492.5</c:v>
                </c:pt>
                <c:pt idx="130">
                  <c:v>1496</c:v>
                </c:pt>
                <c:pt idx="131">
                  <c:v>1652.5</c:v>
                </c:pt>
                <c:pt idx="132">
                  <c:v>1666.5</c:v>
                </c:pt>
                <c:pt idx="133">
                  <c:v>1676.5</c:v>
                </c:pt>
                <c:pt idx="134">
                  <c:v>1694</c:v>
                </c:pt>
                <c:pt idx="135">
                  <c:v>1694</c:v>
                </c:pt>
                <c:pt idx="136">
                  <c:v>1813</c:v>
                </c:pt>
                <c:pt idx="137">
                  <c:v>1816.5</c:v>
                </c:pt>
                <c:pt idx="138">
                  <c:v>1844</c:v>
                </c:pt>
                <c:pt idx="139">
                  <c:v>1871</c:v>
                </c:pt>
                <c:pt idx="140">
                  <c:v>1885</c:v>
                </c:pt>
                <c:pt idx="141">
                  <c:v>1885</c:v>
                </c:pt>
                <c:pt idx="142">
                  <c:v>1885</c:v>
                </c:pt>
                <c:pt idx="143">
                  <c:v>1885</c:v>
                </c:pt>
                <c:pt idx="144">
                  <c:v>1912.5</c:v>
                </c:pt>
                <c:pt idx="145">
                  <c:v>1917.5</c:v>
                </c:pt>
                <c:pt idx="146">
                  <c:v>1917.5</c:v>
                </c:pt>
                <c:pt idx="147">
                  <c:v>2045.5</c:v>
                </c:pt>
                <c:pt idx="148">
                  <c:v>2090</c:v>
                </c:pt>
                <c:pt idx="149">
                  <c:v>2093</c:v>
                </c:pt>
                <c:pt idx="150">
                  <c:v>2121</c:v>
                </c:pt>
                <c:pt idx="151">
                  <c:v>2288</c:v>
                </c:pt>
                <c:pt idx="152">
                  <c:v>2312</c:v>
                </c:pt>
                <c:pt idx="153">
                  <c:v>2319</c:v>
                </c:pt>
                <c:pt idx="154">
                  <c:v>2424.5</c:v>
                </c:pt>
                <c:pt idx="155">
                  <c:v>2486</c:v>
                </c:pt>
                <c:pt idx="156">
                  <c:v>2503</c:v>
                </c:pt>
                <c:pt idx="157">
                  <c:v>2503</c:v>
                </c:pt>
                <c:pt idx="158">
                  <c:v>2503</c:v>
                </c:pt>
                <c:pt idx="159">
                  <c:v>2510</c:v>
                </c:pt>
                <c:pt idx="160">
                  <c:v>2541</c:v>
                </c:pt>
                <c:pt idx="161">
                  <c:v>2708</c:v>
                </c:pt>
                <c:pt idx="162">
                  <c:v>2708</c:v>
                </c:pt>
                <c:pt idx="163">
                  <c:v>2708</c:v>
                </c:pt>
                <c:pt idx="164">
                  <c:v>2708</c:v>
                </c:pt>
                <c:pt idx="165">
                  <c:v>2715</c:v>
                </c:pt>
                <c:pt idx="166">
                  <c:v>2725</c:v>
                </c:pt>
                <c:pt idx="167">
                  <c:v>2725</c:v>
                </c:pt>
                <c:pt idx="168">
                  <c:v>2725</c:v>
                </c:pt>
                <c:pt idx="169">
                  <c:v>2725</c:v>
                </c:pt>
                <c:pt idx="170">
                  <c:v>2749</c:v>
                </c:pt>
                <c:pt idx="171">
                  <c:v>2758.5</c:v>
                </c:pt>
                <c:pt idx="172">
                  <c:v>2920</c:v>
                </c:pt>
                <c:pt idx="173">
                  <c:v>2930</c:v>
                </c:pt>
                <c:pt idx="174">
                  <c:v>2930</c:v>
                </c:pt>
                <c:pt idx="175">
                  <c:v>2999</c:v>
                </c:pt>
                <c:pt idx="176">
                  <c:v>3159</c:v>
                </c:pt>
                <c:pt idx="177">
                  <c:v>3197</c:v>
                </c:pt>
                <c:pt idx="178">
                  <c:v>3419</c:v>
                </c:pt>
                <c:pt idx="179">
                  <c:v>3641</c:v>
                </c:pt>
                <c:pt idx="180">
                  <c:v>3790.5</c:v>
                </c:pt>
                <c:pt idx="181">
                  <c:v>3951</c:v>
                </c:pt>
                <c:pt idx="182">
                  <c:v>3965</c:v>
                </c:pt>
                <c:pt idx="183">
                  <c:v>4006</c:v>
                </c:pt>
                <c:pt idx="184">
                  <c:v>4006</c:v>
                </c:pt>
                <c:pt idx="185">
                  <c:v>4006</c:v>
                </c:pt>
                <c:pt idx="186">
                  <c:v>4006</c:v>
                </c:pt>
                <c:pt idx="187">
                  <c:v>4006</c:v>
                </c:pt>
                <c:pt idx="188">
                  <c:v>4006</c:v>
                </c:pt>
                <c:pt idx="189">
                  <c:v>4006</c:v>
                </c:pt>
                <c:pt idx="190">
                  <c:v>4006</c:v>
                </c:pt>
                <c:pt idx="191">
                  <c:v>4006</c:v>
                </c:pt>
                <c:pt idx="192">
                  <c:v>4006</c:v>
                </c:pt>
                <c:pt idx="193">
                  <c:v>4006</c:v>
                </c:pt>
                <c:pt idx="194">
                  <c:v>4006</c:v>
                </c:pt>
                <c:pt idx="195">
                  <c:v>4006</c:v>
                </c:pt>
                <c:pt idx="196">
                  <c:v>4006</c:v>
                </c:pt>
                <c:pt idx="197">
                  <c:v>4006</c:v>
                </c:pt>
                <c:pt idx="198">
                  <c:v>4006</c:v>
                </c:pt>
                <c:pt idx="199">
                  <c:v>4006</c:v>
                </c:pt>
                <c:pt idx="200">
                  <c:v>4006</c:v>
                </c:pt>
                <c:pt idx="201">
                  <c:v>4016</c:v>
                </c:pt>
                <c:pt idx="202">
                  <c:v>4181.5</c:v>
                </c:pt>
                <c:pt idx="203">
                  <c:v>4187</c:v>
                </c:pt>
                <c:pt idx="204">
                  <c:v>4515.5</c:v>
                </c:pt>
                <c:pt idx="205">
                  <c:v>4693</c:v>
                </c:pt>
                <c:pt idx="206">
                  <c:v>4700</c:v>
                </c:pt>
                <c:pt idx="207">
                  <c:v>4898</c:v>
                </c:pt>
                <c:pt idx="208">
                  <c:v>5041</c:v>
                </c:pt>
                <c:pt idx="209">
                  <c:v>5085</c:v>
                </c:pt>
                <c:pt idx="210">
                  <c:v>5096</c:v>
                </c:pt>
                <c:pt idx="211">
                  <c:v>5724</c:v>
                </c:pt>
                <c:pt idx="212">
                  <c:v>6178.5</c:v>
                </c:pt>
                <c:pt idx="213">
                  <c:v>6585</c:v>
                </c:pt>
                <c:pt idx="214">
                  <c:v>6592</c:v>
                </c:pt>
                <c:pt idx="215">
                  <c:v>6807</c:v>
                </c:pt>
                <c:pt idx="216">
                  <c:v>6981</c:v>
                </c:pt>
                <c:pt idx="217">
                  <c:v>7196</c:v>
                </c:pt>
                <c:pt idx="218">
                  <c:v>7379</c:v>
                </c:pt>
                <c:pt idx="219">
                  <c:v>7418</c:v>
                </c:pt>
                <c:pt idx="220">
                  <c:v>7661</c:v>
                </c:pt>
                <c:pt idx="221">
                  <c:v>8278</c:v>
                </c:pt>
                <c:pt idx="222">
                  <c:v>8660</c:v>
                </c:pt>
              </c:numCache>
            </c:numRef>
          </c:xVal>
          <c:yVal>
            <c:numRef>
              <c:f>Active!$O$21:$O$919</c:f>
              <c:numCache>
                <c:formatCode>General</c:formatCode>
                <c:ptCount val="899"/>
                <c:pt idx="0">
                  <c:v>-1.3803958181275576E-3</c:v>
                </c:pt>
                <c:pt idx="1">
                  <c:v>-1.3805537977391485E-3</c:v>
                </c:pt>
                <c:pt idx="2">
                  <c:v>-1.3821428867733848E-3</c:v>
                </c:pt>
                <c:pt idx="3">
                  <c:v>-1.3946790335990272E-3</c:v>
                </c:pt>
                <c:pt idx="4">
                  <c:v>-1.3948741848839334E-3</c:v>
                </c:pt>
                <c:pt idx="5">
                  <c:v>-1.3961380217766594E-3</c:v>
                </c:pt>
                <c:pt idx="6">
                  <c:v>-1.3970673136095462E-3</c:v>
                </c:pt>
                <c:pt idx="7">
                  <c:v>-1.3970673136095462E-3</c:v>
                </c:pt>
                <c:pt idx="8">
                  <c:v>-1.3980430700340771E-3</c:v>
                </c:pt>
                <c:pt idx="9">
                  <c:v>-1.3982661000739699E-3</c:v>
                </c:pt>
                <c:pt idx="10">
                  <c:v>-1.3999481182914951E-3</c:v>
                </c:pt>
                <c:pt idx="11">
                  <c:v>-1.4009052888793684E-3</c:v>
                </c:pt>
                <c:pt idx="12">
                  <c:v>-1.4022341762003965E-3</c:v>
                </c:pt>
                <c:pt idx="13">
                  <c:v>-1.4027452867084842E-3</c:v>
                </c:pt>
                <c:pt idx="14">
                  <c:v>-1.4042972040694051E-3</c:v>
                </c:pt>
                <c:pt idx="15">
                  <c:v>-1.4076891192594417E-3</c:v>
                </c:pt>
                <c:pt idx="16">
                  <c:v>-1.4081444722575563E-3</c:v>
                </c:pt>
                <c:pt idx="17">
                  <c:v>-1.4091016428454295E-3</c:v>
                </c:pt>
                <c:pt idx="18">
                  <c:v>-1.4101052780249473E-3</c:v>
                </c:pt>
                <c:pt idx="19">
                  <c:v>-1.4102353788815515E-3</c:v>
                </c:pt>
                <c:pt idx="20">
                  <c:v>-1.4102725505548668E-3</c:v>
                </c:pt>
                <c:pt idx="21">
                  <c:v>-1.4106163885330351E-3</c:v>
                </c:pt>
                <c:pt idx="22">
                  <c:v>-1.4122333563222579E-3</c:v>
                </c:pt>
                <c:pt idx="23">
                  <c:v>-1.4145844646594615E-3</c:v>
                </c:pt>
                <c:pt idx="24">
                  <c:v>-1.4146495150877635E-3</c:v>
                </c:pt>
                <c:pt idx="25">
                  <c:v>-1.4164895129168793E-3</c:v>
                </c:pt>
                <c:pt idx="26">
                  <c:v>-1.4184317328476126E-3</c:v>
                </c:pt>
                <c:pt idx="27">
                  <c:v>-1.4184596116025992E-3</c:v>
                </c:pt>
                <c:pt idx="28">
                  <c:v>-1.4185897124592034E-3</c:v>
                </c:pt>
                <c:pt idx="29">
                  <c:v>-1.4188127424990963E-3</c:v>
                </c:pt>
                <c:pt idx="30">
                  <c:v>-1.4189707221106871E-3</c:v>
                </c:pt>
                <c:pt idx="31">
                  <c:v>-1.4220095064042266E-3</c:v>
                </c:pt>
                <c:pt idx="32">
                  <c:v>-1.4225206169123145E-3</c:v>
                </c:pt>
                <c:pt idx="33">
                  <c:v>-1.4236915246217518E-3</c:v>
                </c:pt>
                <c:pt idx="34">
                  <c:v>-1.4239145546616446E-3</c:v>
                </c:pt>
                <c:pt idx="35">
                  <c:v>-1.42395172633496E-3</c:v>
                </c:pt>
                <c:pt idx="36">
                  <c:v>-1.4239796050899466E-3</c:v>
                </c:pt>
                <c:pt idx="37">
                  <c:v>-1.4244256651697322E-3</c:v>
                </c:pt>
                <c:pt idx="38">
                  <c:v>-1.428644650091038E-3</c:v>
                </c:pt>
                <c:pt idx="39">
                  <c:v>-1.4287747509476422E-3</c:v>
                </c:pt>
                <c:pt idx="40">
                  <c:v>-1.429062831415837E-3</c:v>
                </c:pt>
                <c:pt idx="41">
                  <c:v>-1.4323246457492696E-3</c:v>
                </c:pt>
                <c:pt idx="42">
                  <c:v>-1.43264989789078E-3</c:v>
                </c:pt>
                <c:pt idx="43">
                  <c:v>-1.4330959579705656E-3</c:v>
                </c:pt>
                <c:pt idx="44">
                  <c:v>-1.438550901029611E-3</c:v>
                </c:pt>
                <c:pt idx="45">
                  <c:v>-1.4404838280420154E-3</c:v>
                </c:pt>
                <c:pt idx="46">
                  <c:v>-1.4406139288986196E-3</c:v>
                </c:pt>
                <c:pt idx="47">
                  <c:v>-1.4406789793269216E-3</c:v>
                </c:pt>
                <c:pt idx="48">
                  <c:v>-1.4424539267277354E-3</c:v>
                </c:pt>
                <c:pt idx="49">
                  <c:v>-1.4425840275843396E-3</c:v>
                </c:pt>
                <c:pt idx="50">
                  <c:v>-1.4464220028541617E-3</c:v>
                </c:pt>
                <c:pt idx="51">
                  <c:v>-1.4465799824657526E-3</c:v>
                </c:pt>
                <c:pt idx="52">
                  <c:v>-1.4467100833223567E-3</c:v>
                </c:pt>
                <c:pt idx="53">
                  <c:v>-1.4487080607630631E-3</c:v>
                </c:pt>
                <c:pt idx="54">
                  <c:v>-1.4657791517331928E-3</c:v>
                </c:pt>
                <c:pt idx="55">
                  <c:v>-1.4663553126695826E-3</c:v>
                </c:pt>
                <c:pt idx="56">
                  <c:v>-1.4664482418528713E-3</c:v>
                </c:pt>
                <c:pt idx="57">
                  <c:v>-1.4665132922811735E-3</c:v>
                </c:pt>
                <c:pt idx="58">
                  <c:v>-1.4665783427094754E-3</c:v>
                </c:pt>
                <c:pt idx="59">
                  <c:v>-1.467879351275517E-3</c:v>
                </c:pt>
                <c:pt idx="60">
                  <c:v>-1.4680373308871076E-3</c:v>
                </c:pt>
                <c:pt idx="61">
                  <c:v>-1.4681953104986984E-3</c:v>
                </c:pt>
                <c:pt idx="62">
                  <c:v>-1.4687714714350882E-3</c:v>
                </c:pt>
                <c:pt idx="63">
                  <c:v>-1.4698773287162234E-3</c:v>
                </c:pt>
                <c:pt idx="64">
                  <c:v>-1.4717173265453392E-3</c:v>
                </c:pt>
                <c:pt idx="65">
                  <c:v>-1.4720332857685208E-3</c:v>
                </c:pt>
                <c:pt idx="66">
                  <c:v>-1.4727395475615146E-3</c:v>
                </c:pt>
                <c:pt idx="67">
                  <c:v>-1.4742264144941334E-3</c:v>
                </c:pt>
                <c:pt idx="68">
                  <c:v>-1.47819449062056E-3</c:v>
                </c:pt>
                <c:pt idx="69">
                  <c:v>-1.4784825710887548E-3</c:v>
                </c:pt>
                <c:pt idx="70">
                  <c:v>-1.4785755002720436E-3</c:v>
                </c:pt>
                <c:pt idx="71">
                  <c:v>-1.4800344884496758E-3</c:v>
                </c:pt>
                <c:pt idx="72">
                  <c:v>-1.4805455989577634E-3</c:v>
                </c:pt>
                <c:pt idx="73">
                  <c:v>-1.482255495930275E-3</c:v>
                </c:pt>
                <c:pt idx="74">
                  <c:v>-1.482255495930275E-3</c:v>
                </c:pt>
                <c:pt idx="75">
                  <c:v>-1.4823855967868792E-3</c:v>
                </c:pt>
                <c:pt idx="76">
                  <c:v>-1.4827387276833762E-3</c:v>
                </c:pt>
                <c:pt idx="77">
                  <c:v>-1.4843835742275858E-3</c:v>
                </c:pt>
                <c:pt idx="78">
                  <c:v>-1.4844486246558878E-3</c:v>
                </c:pt>
                <c:pt idx="79">
                  <c:v>-1.484578725512492E-3</c:v>
                </c:pt>
                <c:pt idx="80">
                  <c:v>-1.484578725512492E-3</c:v>
                </c:pt>
                <c:pt idx="81">
                  <c:v>-1.4858425624052179E-3</c:v>
                </c:pt>
                <c:pt idx="82">
                  <c:v>-1.4860655924451107E-3</c:v>
                </c:pt>
                <c:pt idx="83">
                  <c:v>-1.4861306428734129E-3</c:v>
                </c:pt>
                <c:pt idx="84">
                  <c:v>-1.4861306428734129E-3</c:v>
                </c:pt>
                <c:pt idx="85">
                  <c:v>-1.4861306428734129E-3</c:v>
                </c:pt>
                <c:pt idx="86">
                  <c:v>-1.4861306428734129E-3</c:v>
                </c:pt>
                <c:pt idx="87">
                  <c:v>-1.4862886224850035E-3</c:v>
                </c:pt>
                <c:pt idx="88">
                  <c:v>-1.4865767029531986E-3</c:v>
                </c:pt>
                <c:pt idx="89">
                  <c:v>-1.4865767029531986E-3</c:v>
                </c:pt>
                <c:pt idx="90">
                  <c:v>-1.4881286203141193E-3</c:v>
                </c:pt>
                <c:pt idx="91">
                  <c:v>-1.4883516503540121E-3</c:v>
                </c:pt>
                <c:pt idx="92">
                  <c:v>-1.4885468016389183E-3</c:v>
                </c:pt>
                <c:pt idx="93">
                  <c:v>-1.4898106385316445E-3</c:v>
                </c:pt>
                <c:pt idx="94">
                  <c:v>-1.4900336685715373E-3</c:v>
                </c:pt>
                <c:pt idx="95">
                  <c:v>-1.4916506363607601E-3</c:v>
                </c:pt>
                <c:pt idx="96">
                  <c:v>-1.4918736664006531E-3</c:v>
                </c:pt>
                <c:pt idx="97">
                  <c:v>-1.4918736664006531E-3</c:v>
                </c:pt>
                <c:pt idx="98">
                  <c:v>-1.4918736664006531E-3</c:v>
                </c:pt>
                <c:pt idx="99">
                  <c:v>-1.4918736664006531E-3</c:v>
                </c:pt>
                <c:pt idx="100">
                  <c:v>-1.4918736664006531E-3</c:v>
                </c:pt>
                <c:pt idx="101">
                  <c:v>-1.4918736664006531E-3</c:v>
                </c:pt>
                <c:pt idx="102">
                  <c:v>-1.4919665955839417E-3</c:v>
                </c:pt>
                <c:pt idx="103">
                  <c:v>-1.4920966964405459E-3</c:v>
                </c:pt>
                <c:pt idx="104">
                  <c:v>-1.4920966964405459E-3</c:v>
                </c:pt>
                <c:pt idx="105">
                  <c:v>-1.4920966964405459E-3</c:v>
                </c:pt>
                <c:pt idx="106">
                  <c:v>-1.4920966964405459E-3</c:v>
                </c:pt>
                <c:pt idx="107">
                  <c:v>-1.4920966964405459E-3</c:v>
                </c:pt>
                <c:pt idx="108">
                  <c:v>-1.4925427565203315E-3</c:v>
                </c:pt>
                <c:pt idx="109">
                  <c:v>-1.4937136642297687E-3</c:v>
                </c:pt>
                <c:pt idx="110">
                  <c:v>-1.4937136642297687E-3</c:v>
                </c:pt>
                <c:pt idx="111">
                  <c:v>-1.4937136642297687E-3</c:v>
                </c:pt>
                <c:pt idx="112">
                  <c:v>-1.4940296234529503E-3</c:v>
                </c:pt>
                <c:pt idx="113">
                  <c:v>-1.4942247747378565E-3</c:v>
                </c:pt>
                <c:pt idx="114">
                  <c:v>-1.4956187124871866E-3</c:v>
                </c:pt>
                <c:pt idx="115">
                  <c:v>-1.4959067929553815E-3</c:v>
                </c:pt>
                <c:pt idx="116">
                  <c:v>-1.4959067929553815E-3</c:v>
                </c:pt>
                <c:pt idx="117">
                  <c:v>-1.4959997221386703E-3</c:v>
                </c:pt>
                <c:pt idx="118">
                  <c:v>-1.4960647725669723E-3</c:v>
                </c:pt>
                <c:pt idx="119">
                  <c:v>-1.4964179034634693E-3</c:v>
                </c:pt>
                <c:pt idx="120">
                  <c:v>-1.4973936598880002E-3</c:v>
                </c:pt>
                <c:pt idx="121">
                  <c:v>-1.497444770938809E-3</c:v>
                </c:pt>
                <c:pt idx="122">
                  <c:v>-1.4979047703960881E-3</c:v>
                </c:pt>
                <c:pt idx="123">
                  <c:v>-1.4980023460385412E-3</c:v>
                </c:pt>
                <c:pt idx="124">
                  <c:v>-1.4980348712526923E-3</c:v>
                </c:pt>
                <c:pt idx="125">
                  <c:v>-1.4980952752218298E-3</c:v>
                </c:pt>
                <c:pt idx="126">
                  <c:v>-1.4981928508642829E-3</c:v>
                </c:pt>
                <c:pt idx="127">
                  <c:v>-1.4982579012925851E-3</c:v>
                </c:pt>
                <c:pt idx="128">
                  <c:v>-1.498290426506736E-3</c:v>
                </c:pt>
                <c:pt idx="129">
                  <c:v>-1.4984484061183268E-3</c:v>
                </c:pt>
                <c:pt idx="130">
                  <c:v>-1.4984809313324779E-3</c:v>
                </c:pt>
                <c:pt idx="131">
                  <c:v>-1.4999352730509456E-3</c:v>
                </c:pt>
                <c:pt idx="132">
                  <c:v>-1.5000653739075497E-3</c:v>
                </c:pt>
                <c:pt idx="133">
                  <c:v>-1.5001583030908384E-3</c:v>
                </c:pt>
                <c:pt idx="134">
                  <c:v>-1.5003209291615937E-3</c:v>
                </c:pt>
                <c:pt idx="135">
                  <c:v>-1.5003209291615937E-3</c:v>
                </c:pt>
                <c:pt idx="136">
                  <c:v>-1.5014267864427288E-3</c:v>
                </c:pt>
                <c:pt idx="137">
                  <c:v>-1.5014593116568799E-3</c:v>
                </c:pt>
                <c:pt idx="138">
                  <c:v>-1.5017148669109238E-3</c:v>
                </c:pt>
                <c:pt idx="139">
                  <c:v>-1.501965775705803E-3</c:v>
                </c:pt>
                <c:pt idx="140">
                  <c:v>-1.5020958765624072E-3</c:v>
                </c:pt>
                <c:pt idx="141">
                  <c:v>-1.5020958765624072E-3</c:v>
                </c:pt>
                <c:pt idx="142">
                  <c:v>-1.5020958765624072E-3</c:v>
                </c:pt>
                <c:pt idx="143">
                  <c:v>-1.5020958765624072E-3</c:v>
                </c:pt>
                <c:pt idx="144">
                  <c:v>-1.5023514318164512E-3</c:v>
                </c:pt>
                <c:pt idx="145">
                  <c:v>-1.5023978964080955E-3</c:v>
                </c:pt>
                <c:pt idx="146">
                  <c:v>-1.5023978964080955E-3</c:v>
                </c:pt>
                <c:pt idx="147">
                  <c:v>-1.5035873899541905E-3</c:v>
                </c:pt>
                <c:pt idx="148">
                  <c:v>-1.5040009248198252E-3</c:v>
                </c:pt>
                <c:pt idx="149">
                  <c:v>-1.5040288035748119E-3</c:v>
                </c:pt>
                <c:pt idx="150">
                  <c:v>-1.50428900528802E-3</c:v>
                </c:pt>
                <c:pt idx="151">
                  <c:v>-1.505840922648941E-3</c:v>
                </c:pt>
                <c:pt idx="152">
                  <c:v>-1.5060639526888338E-3</c:v>
                </c:pt>
                <c:pt idx="153">
                  <c:v>-1.5061290031171358E-3</c:v>
                </c:pt>
                <c:pt idx="154">
                  <c:v>-1.5071094060008314E-3</c:v>
                </c:pt>
                <c:pt idx="155">
                  <c:v>-1.5076809204780568E-3</c:v>
                </c:pt>
                <c:pt idx="156">
                  <c:v>-1.5078389000896474E-3</c:v>
                </c:pt>
                <c:pt idx="157">
                  <c:v>-1.5078389000896474E-3</c:v>
                </c:pt>
                <c:pt idx="158">
                  <c:v>-1.5078389000896474E-3</c:v>
                </c:pt>
                <c:pt idx="159">
                  <c:v>-1.5079039505179496E-3</c:v>
                </c:pt>
                <c:pt idx="160">
                  <c:v>-1.5081920309861444E-3</c:v>
                </c:pt>
                <c:pt idx="161">
                  <c:v>-1.5097439483470654E-3</c:v>
                </c:pt>
                <c:pt idx="162">
                  <c:v>-1.5097439483470654E-3</c:v>
                </c:pt>
                <c:pt idx="163">
                  <c:v>-1.5097439483470654E-3</c:v>
                </c:pt>
                <c:pt idx="164">
                  <c:v>-1.5097439483470654E-3</c:v>
                </c:pt>
                <c:pt idx="165">
                  <c:v>-1.5098089987753674E-3</c:v>
                </c:pt>
                <c:pt idx="166">
                  <c:v>-1.509901927958656E-3</c:v>
                </c:pt>
                <c:pt idx="167">
                  <c:v>-1.509901927958656E-3</c:v>
                </c:pt>
                <c:pt idx="168">
                  <c:v>-1.509901927958656E-3</c:v>
                </c:pt>
                <c:pt idx="169">
                  <c:v>-1.509901927958656E-3</c:v>
                </c:pt>
                <c:pt idx="170">
                  <c:v>-1.5101249579985488E-3</c:v>
                </c:pt>
                <c:pt idx="171">
                  <c:v>-1.5102132407226732E-3</c:v>
                </c:pt>
                <c:pt idx="172">
                  <c:v>-1.5117140470327852E-3</c:v>
                </c:pt>
                <c:pt idx="173">
                  <c:v>-1.511806976216074E-3</c:v>
                </c:pt>
                <c:pt idx="174">
                  <c:v>-1.511806976216074E-3</c:v>
                </c:pt>
                <c:pt idx="175">
                  <c:v>-1.5124481875807658E-3</c:v>
                </c:pt>
                <c:pt idx="176">
                  <c:v>-1.5139350545133846E-3</c:v>
                </c:pt>
                <c:pt idx="177">
                  <c:v>-1.5142881854098816E-3</c:v>
                </c:pt>
                <c:pt idx="178">
                  <c:v>-1.5163512132788902E-3</c:v>
                </c:pt>
                <c:pt idx="179">
                  <c:v>-1.5184142411478988E-3</c:v>
                </c:pt>
                <c:pt idx="180">
                  <c:v>-1.5198035324380645E-3</c:v>
                </c:pt>
                <c:pt idx="181">
                  <c:v>-1.5212950458298477E-3</c:v>
                </c:pt>
                <c:pt idx="182">
                  <c:v>-1.5214251466864519E-3</c:v>
                </c:pt>
                <c:pt idx="183">
                  <c:v>-1.5218061563379353E-3</c:v>
                </c:pt>
                <c:pt idx="184">
                  <c:v>-1.5218061563379353E-3</c:v>
                </c:pt>
                <c:pt idx="185">
                  <c:v>-1.5218061563379353E-3</c:v>
                </c:pt>
                <c:pt idx="186">
                  <c:v>-1.5218061563379353E-3</c:v>
                </c:pt>
                <c:pt idx="187">
                  <c:v>-1.5218061563379353E-3</c:v>
                </c:pt>
                <c:pt idx="188">
                  <c:v>-1.5218061563379353E-3</c:v>
                </c:pt>
                <c:pt idx="189">
                  <c:v>-1.5218061563379353E-3</c:v>
                </c:pt>
                <c:pt idx="190">
                  <c:v>-1.5218061563379353E-3</c:v>
                </c:pt>
                <c:pt idx="191">
                  <c:v>-1.5218061563379353E-3</c:v>
                </c:pt>
                <c:pt idx="192">
                  <c:v>-1.5218061563379353E-3</c:v>
                </c:pt>
                <c:pt idx="193">
                  <c:v>-1.5218061563379353E-3</c:v>
                </c:pt>
                <c:pt idx="194">
                  <c:v>-1.5218061563379353E-3</c:v>
                </c:pt>
                <c:pt idx="195">
                  <c:v>-1.5218061563379353E-3</c:v>
                </c:pt>
                <c:pt idx="196">
                  <c:v>-1.5218061563379353E-3</c:v>
                </c:pt>
                <c:pt idx="197">
                  <c:v>-1.5218061563379353E-3</c:v>
                </c:pt>
                <c:pt idx="198">
                  <c:v>-1.5218061563379353E-3</c:v>
                </c:pt>
                <c:pt idx="199">
                  <c:v>-1.5218061563379353E-3</c:v>
                </c:pt>
                <c:pt idx="200">
                  <c:v>-1.5218061563379353E-3</c:v>
                </c:pt>
                <c:pt idx="201">
                  <c:v>-1.5218990855212242E-3</c:v>
                </c:pt>
                <c:pt idx="202">
                  <c:v>-1.5234370635046517E-3</c:v>
                </c:pt>
                <c:pt idx="203">
                  <c:v>-1.5234881745554605E-3</c:v>
                </c:pt>
                <c:pt idx="204">
                  <c:v>-1.5265408982264935E-3</c:v>
                </c:pt>
                <c:pt idx="205">
                  <c:v>-1.5281903912298673E-3</c:v>
                </c:pt>
                <c:pt idx="206">
                  <c:v>-1.5282554416581695E-3</c:v>
                </c:pt>
                <c:pt idx="207">
                  <c:v>-1.5300954394872853E-3</c:v>
                </c:pt>
                <c:pt idx="208">
                  <c:v>-1.5314243268083132E-3</c:v>
                </c:pt>
                <c:pt idx="209">
                  <c:v>-1.5318332152147835E-3</c:v>
                </c:pt>
                <c:pt idx="210">
                  <c:v>-1.5319354373164011E-3</c:v>
                </c:pt>
                <c:pt idx="211">
                  <c:v>-1.5377713900269299E-3</c:v>
                </c:pt>
                <c:pt idx="212">
                  <c:v>-1.5419950214074002E-3</c:v>
                </c:pt>
                <c:pt idx="213">
                  <c:v>-1.5457725927080848E-3</c:v>
                </c:pt>
                <c:pt idx="214">
                  <c:v>-1.545837643136387E-3</c:v>
                </c:pt>
                <c:pt idx="215">
                  <c:v>-1.5478356205770934E-3</c:v>
                </c:pt>
                <c:pt idx="216">
                  <c:v>-1.5494525883663164E-3</c:v>
                </c:pt>
                <c:pt idx="217">
                  <c:v>-1.551450565807023E-3</c:v>
                </c:pt>
                <c:pt idx="218">
                  <c:v>-1.5531511698612056E-3</c:v>
                </c:pt>
                <c:pt idx="219">
                  <c:v>-1.5535135936760316E-3</c:v>
                </c:pt>
                <c:pt idx="220">
                  <c:v>-1.5557717728299464E-3</c:v>
                </c:pt>
                <c:pt idx="221">
                  <c:v>-1.5615055034388576E-3</c:v>
                </c:pt>
                <c:pt idx="222">
                  <c:v>-1.565055398240485E-3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34C-48FF-9688-7C0525AA1DAA}"/>
            </c:ext>
          </c:extLst>
        </c:ser>
        <c:ser>
          <c:idx val="8"/>
          <c:order val="8"/>
          <c:tx>
            <c:strRef>
              <c:f>Active!$P$20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Active!$F$21:$F$919</c:f>
              <c:numCache>
                <c:formatCode>General</c:formatCode>
                <c:ptCount val="899"/>
                <c:pt idx="0">
                  <c:v>-11211</c:v>
                </c:pt>
                <c:pt idx="1">
                  <c:v>-11194</c:v>
                </c:pt>
                <c:pt idx="2">
                  <c:v>-11023</c:v>
                </c:pt>
                <c:pt idx="3">
                  <c:v>-9674</c:v>
                </c:pt>
                <c:pt idx="4">
                  <c:v>-9653</c:v>
                </c:pt>
                <c:pt idx="5">
                  <c:v>-9517</c:v>
                </c:pt>
                <c:pt idx="6">
                  <c:v>-9417</c:v>
                </c:pt>
                <c:pt idx="7">
                  <c:v>-9417</c:v>
                </c:pt>
                <c:pt idx="8">
                  <c:v>-9312</c:v>
                </c:pt>
                <c:pt idx="9">
                  <c:v>-9288</c:v>
                </c:pt>
                <c:pt idx="10">
                  <c:v>-9107</c:v>
                </c:pt>
                <c:pt idx="11">
                  <c:v>-9004</c:v>
                </c:pt>
                <c:pt idx="12">
                  <c:v>-8861</c:v>
                </c:pt>
                <c:pt idx="13">
                  <c:v>-8806</c:v>
                </c:pt>
                <c:pt idx="14">
                  <c:v>-8639</c:v>
                </c:pt>
                <c:pt idx="15">
                  <c:v>-8274</c:v>
                </c:pt>
                <c:pt idx="16">
                  <c:v>-8225</c:v>
                </c:pt>
                <c:pt idx="17">
                  <c:v>-8122</c:v>
                </c:pt>
                <c:pt idx="18">
                  <c:v>-8014</c:v>
                </c:pt>
                <c:pt idx="19">
                  <c:v>-8000</c:v>
                </c:pt>
                <c:pt idx="20">
                  <c:v>-7996</c:v>
                </c:pt>
                <c:pt idx="21">
                  <c:v>-7959</c:v>
                </c:pt>
                <c:pt idx="22">
                  <c:v>-7785</c:v>
                </c:pt>
                <c:pt idx="23">
                  <c:v>-7532</c:v>
                </c:pt>
                <c:pt idx="24">
                  <c:v>-7525</c:v>
                </c:pt>
                <c:pt idx="25">
                  <c:v>-7327</c:v>
                </c:pt>
                <c:pt idx="26">
                  <c:v>-7118</c:v>
                </c:pt>
                <c:pt idx="27">
                  <c:v>-7115</c:v>
                </c:pt>
                <c:pt idx="28">
                  <c:v>-7101</c:v>
                </c:pt>
                <c:pt idx="29">
                  <c:v>-7077</c:v>
                </c:pt>
                <c:pt idx="30">
                  <c:v>-7060</c:v>
                </c:pt>
                <c:pt idx="31">
                  <c:v>-6733</c:v>
                </c:pt>
                <c:pt idx="32">
                  <c:v>-6678</c:v>
                </c:pt>
                <c:pt idx="33">
                  <c:v>-6552</c:v>
                </c:pt>
                <c:pt idx="34">
                  <c:v>-6528</c:v>
                </c:pt>
                <c:pt idx="35">
                  <c:v>-6524</c:v>
                </c:pt>
                <c:pt idx="36">
                  <c:v>-6521</c:v>
                </c:pt>
                <c:pt idx="37">
                  <c:v>-6473</c:v>
                </c:pt>
                <c:pt idx="38">
                  <c:v>-6019</c:v>
                </c:pt>
                <c:pt idx="39">
                  <c:v>-6005</c:v>
                </c:pt>
                <c:pt idx="40">
                  <c:v>-5974</c:v>
                </c:pt>
                <c:pt idx="41">
                  <c:v>-5623</c:v>
                </c:pt>
                <c:pt idx="42">
                  <c:v>-5588</c:v>
                </c:pt>
                <c:pt idx="43">
                  <c:v>-5540</c:v>
                </c:pt>
                <c:pt idx="44">
                  <c:v>-4953</c:v>
                </c:pt>
                <c:pt idx="45">
                  <c:v>-4745</c:v>
                </c:pt>
                <c:pt idx="46">
                  <c:v>-4731</c:v>
                </c:pt>
                <c:pt idx="47">
                  <c:v>-4724</c:v>
                </c:pt>
                <c:pt idx="48">
                  <c:v>-4533</c:v>
                </c:pt>
                <c:pt idx="49">
                  <c:v>-4519</c:v>
                </c:pt>
                <c:pt idx="50">
                  <c:v>-4106</c:v>
                </c:pt>
                <c:pt idx="51">
                  <c:v>-4089</c:v>
                </c:pt>
                <c:pt idx="52">
                  <c:v>-4075</c:v>
                </c:pt>
                <c:pt idx="53">
                  <c:v>-3860</c:v>
                </c:pt>
                <c:pt idx="54">
                  <c:v>-2023</c:v>
                </c:pt>
                <c:pt idx="55">
                  <c:v>-1961</c:v>
                </c:pt>
                <c:pt idx="56">
                  <c:v>-1951</c:v>
                </c:pt>
                <c:pt idx="57">
                  <c:v>-1944</c:v>
                </c:pt>
                <c:pt idx="58">
                  <c:v>-1937</c:v>
                </c:pt>
                <c:pt idx="59">
                  <c:v>-1797</c:v>
                </c:pt>
                <c:pt idx="60">
                  <c:v>-1780</c:v>
                </c:pt>
                <c:pt idx="61">
                  <c:v>-1763</c:v>
                </c:pt>
                <c:pt idx="62">
                  <c:v>-1701</c:v>
                </c:pt>
                <c:pt idx="63">
                  <c:v>-1582</c:v>
                </c:pt>
                <c:pt idx="64">
                  <c:v>-1384</c:v>
                </c:pt>
                <c:pt idx="65">
                  <c:v>-1350</c:v>
                </c:pt>
                <c:pt idx="66">
                  <c:v>-1274</c:v>
                </c:pt>
                <c:pt idx="67">
                  <c:v>-1114</c:v>
                </c:pt>
                <c:pt idx="68">
                  <c:v>-687</c:v>
                </c:pt>
                <c:pt idx="69">
                  <c:v>-656</c:v>
                </c:pt>
                <c:pt idx="70">
                  <c:v>-646</c:v>
                </c:pt>
                <c:pt idx="71">
                  <c:v>-489</c:v>
                </c:pt>
                <c:pt idx="72">
                  <c:v>-434</c:v>
                </c:pt>
                <c:pt idx="73">
                  <c:v>-250</c:v>
                </c:pt>
                <c:pt idx="74">
                  <c:v>-250</c:v>
                </c:pt>
                <c:pt idx="75">
                  <c:v>-236</c:v>
                </c:pt>
                <c:pt idx="76">
                  <c:v>-198</c:v>
                </c:pt>
                <c:pt idx="77">
                  <c:v>-21</c:v>
                </c:pt>
                <c:pt idx="78">
                  <c:v>-14</c:v>
                </c:pt>
                <c:pt idx="79">
                  <c:v>0</c:v>
                </c:pt>
                <c:pt idx="80">
                  <c:v>0</c:v>
                </c:pt>
                <c:pt idx="81">
                  <c:v>136</c:v>
                </c:pt>
                <c:pt idx="82">
                  <c:v>160</c:v>
                </c:pt>
                <c:pt idx="83">
                  <c:v>167</c:v>
                </c:pt>
                <c:pt idx="84">
                  <c:v>167</c:v>
                </c:pt>
                <c:pt idx="85">
                  <c:v>167</c:v>
                </c:pt>
                <c:pt idx="86">
                  <c:v>167</c:v>
                </c:pt>
                <c:pt idx="87">
                  <c:v>184</c:v>
                </c:pt>
                <c:pt idx="88">
                  <c:v>215</c:v>
                </c:pt>
                <c:pt idx="89">
                  <c:v>215</c:v>
                </c:pt>
                <c:pt idx="90">
                  <c:v>382</c:v>
                </c:pt>
                <c:pt idx="91">
                  <c:v>406</c:v>
                </c:pt>
                <c:pt idx="92">
                  <c:v>427</c:v>
                </c:pt>
                <c:pt idx="93">
                  <c:v>563</c:v>
                </c:pt>
                <c:pt idx="94">
                  <c:v>587</c:v>
                </c:pt>
                <c:pt idx="95">
                  <c:v>761</c:v>
                </c:pt>
                <c:pt idx="96">
                  <c:v>785</c:v>
                </c:pt>
                <c:pt idx="97">
                  <c:v>785</c:v>
                </c:pt>
                <c:pt idx="98">
                  <c:v>785</c:v>
                </c:pt>
                <c:pt idx="99">
                  <c:v>785</c:v>
                </c:pt>
                <c:pt idx="100">
                  <c:v>785</c:v>
                </c:pt>
                <c:pt idx="101">
                  <c:v>785</c:v>
                </c:pt>
                <c:pt idx="102">
                  <c:v>795</c:v>
                </c:pt>
                <c:pt idx="103">
                  <c:v>809</c:v>
                </c:pt>
                <c:pt idx="104">
                  <c:v>809</c:v>
                </c:pt>
                <c:pt idx="105">
                  <c:v>809</c:v>
                </c:pt>
                <c:pt idx="106">
                  <c:v>809</c:v>
                </c:pt>
                <c:pt idx="107">
                  <c:v>809</c:v>
                </c:pt>
                <c:pt idx="108">
                  <c:v>857</c:v>
                </c:pt>
                <c:pt idx="109">
                  <c:v>983</c:v>
                </c:pt>
                <c:pt idx="110">
                  <c:v>983</c:v>
                </c:pt>
                <c:pt idx="111">
                  <c:v>983</c:v>
                </c:pt>
                <c:pt idx="112">
                  <c:v>1017</c:v>
                </c:pt>
                <c:pt idx="113">
                  <c:v>1038</c:v>
                </c:pt>
                <c:pt idx="114">
                  <c:v>1188</c:v>
                </c:pt>
                <c:pt idx="115">
                  <c:v>1219</c:v>
                </c:pt>
                <c:pt idx="116">
                  <c:v>1219</c:v>
                </c:pt>
                <c:pt idx="117">
                  <c:v>1229</c:v>
                </c:pt>
                <c:pt idx="118">
                  <c:v>1236</c:v>
                </c:pt>
                <c:pt idx="119">
                  <c:v>1274</c:v>
                </c:pt>
                <c:pt idx="120">
                  <c:v>1379</c:v>
                </c:pt>
                <c:pt idx="121">
                  <c:v>1384.5</c:v>
                </c:pt>
                <c:pt idx="122">
                  <c:v>1434</c:v>
                </c:pt>
                <c:pt idx="123">
                  <c:v>1444.5</c:v>
                </c:pt>
                <c:pt idx="124">
                  <c:v>1448</c:v>
                </c:pt>
                <c:pt idx="125">
                  <c:v>1454.5</c:v>
                </c:pt>
                <c:pt idx="126">
                  <c:v>1465</c:v>
                </c:pt>
                <c:pt idx="127">
                  <c:v>1472</c:v>
                </c:pt>
                <c:pt idx="128">
                  <c:v>1475.5</c:v>
                </c:pt>
                <c:pt idx="129">
                  <c:v>1492.5</c:v>
                </c:pt>
                <c:pt idx="130">
                  <c:v>1496</c:v>
                </c:pt>
                <c:pt idx="131">
                  <c:v>1652.5</c:v>
                </c:pt>
                <c:pt idx="132">
                  <c:v>1666.5</c:v>
                </c:pt>
                <c:pt idx="133">
                  <c:v>1676.5</c:v>
                </c:pt>
                <c:pt idx="134">
                  <c:v>1694</c:v>
                </c:pt>
                <c:pt idx="135">
                  <c:v>1694</c:v>
                </c:pt>
                <c:pt idx="136">
                  <c:v>1813</c:v>
                </c:pt>
                <c:pt idx="137">
                  <c:v>1816.5</c:v>
                </c:pt>
                <c:pt idx="138">
                  <c:v>1844</c:v>
                </c:pt>
                <c:pt idx="139">
                  <c:v>1871</c:v>
                </c:pt>
                <c:pt idx="140">
                  <c:v>1885</c:v>
                </c:pt>
                <c:pt idx="141">
                  <c:v>1885</c:v>
                </c:pt>
                <c:pt idx="142">
                  <c:v>1885</c:v>
                </c:pt>
                <c:pt idx="143">
                  <c:v>1885</c:v>
                </c:pt>
                <c:pt idx="144">
                  <c:v>1912.5</c:v>
                </c:pt>
                <c:pt idx="145">
                  <c:v>1917.5</c:v>
                </c:pt>
                <c:pt idx="146">
                  <c:v>1917.5</c:v>
                </c:pt>
                <c:pt idx="147">
                  <c:v>2045.5</c:v>
                </c:pt>
                <c:pt idx="148">
                  <c:v>2090</c:v>
                </c:pt>
                <c:pt idx="149">
                  <c:v>2093</c:v>
                </c:pt>
                <c:pt idx="150">
                  <c:v>2121</c:v>
                </c:pt>
                <c:pt idx="151">
                  <c:v>2288</c:v>
                </c:pt>
                <c:pt idx="152">
                  <c:v>2312</c:v>
                </c:pt>
                <c:pt idx="153">
                  <c:v>2319</c:v>
                </c:pt>
                <c:pt idx="154">
                  <c:v>2424.5</c:v>
                </c:pt>
                <c:pt idx="155">
                  <c:v>2486</c:v>
                </c:pt>
                <c:pt idx="156">
                  <c:v>2503</c:v>
                </c:pt>
                <c:pt idx="157">
                  <c:v>2503</c:v>
                </c:pt>
                <c:pt idx="158">
                  <c:v>2503</c:v>
                </c:pt>
                <c:pt idx="159">
                  <c:v>2510</c:v>
                </c:pt>
                <c:pt idx="160">
                  <c:v>2541</c:v>
                </c:pt>
                <c:pt idx="161">
                  <c:v>2708</c:v>
                </c:pt>
                <c:pt idx="162">
                  <c:v>2708</c:v>
                </c:pt>
                <c:pt idx="163">
                  <c:v>2708</c:v>
                </c:pt>
                <c:pt idx="164">
                  <c:v>2708</c:v>
                </c:pt>
                <c:pt idx="165">
                  <c:v>2715</c:v>
                </c:pt>
                <c:pt idx="166">
                  <c:v>2725</c:v>
                </c:pt>
                <c:pt idx="167">
                  <c:v>2725</c:v>
                </c:pt>
                <c:pt idx="168">
                  <c:v>2725</c:v>
                </c:pt>
                <c:pt idx="169">
                  <c:v>2725</c:v>
                </c:pt>
                <c:pt idx="170">
                  <c:v>2749</c:v>
                </c:pt>
                <c:pt idx="171">
                  <c:v>2758.5</c:v>
                </c:pt>
                <c:pt idx="172">
                  <c:v>2920</c:v>
                </c:pt>
                <c:pt idx="173">
                  <c:v>2930</c:v>
                </c:pt>
                <c:pt idx="174">
                  <c:v>2930</c:v>
                </c:pt>
                <c:pt idx="175">
                  <c:v>2999</c:v>
                </c:pt>
                <c:pt idx="176">
                  <c:v>3159</c:v>
                </c:pt>
                <c:pt idx="177">
                  <c:v>3197</c:v>
                </c:pt>
                <c:pt idx="178">
                  <c:v>3419</c:v>
                </c:pt>
                <c:pt idx="179">
                  <c:v>3641</c:v>
                </c:pt>
                <c:pt idx="180">
                  <c:v>3790.5</c:v>
                </c:pt>
                <c:pt idx="181">
                  <c:v>3951</c:v>
                </c:pt>
                <c:pt idx="182">
                  <c:v>3965</c:v>
                </c:pt>
                <c:pt idx="183">
                  <c:v>4006</c:v>
                </c:pt>
                <c:pt idx="184">
                  <c:v>4006</c:v>
                </c:pt>
                <c:pt idx="185">
                  <c:v>4006</c:v>
                </c:pt>
                <c:pt idx="186">
                  <c:v>4006</c:v>
                </c:pt>
                <c:pt idx="187">
                  <c:v>4006</c:v>
                </c:pt>
                <c:pt idx="188">
                  <c:v>4006</c:v>
                </c:pt>
                <c:pt idx="189">
                  <c:v>4006</c:v>
                </c:pt>
                <c:pt idx="190">
                  <c:v>4006</c:v>
                </c:pt>
                <c:pt idx="191">
                  <c:v>4006</c:v>
                </c:pt>
                <c:pt idx="192">
                  <c:v>4006</c:v>
                </c:pt>
                <c:pt idx="193">
                  <c:v>4006</c:v>
                </c:pt>
                <c:pt idx="194">
                  <c:v>4006</c:v>
                </c:pt>
                <c:pt idx="195">
                  <c:v>4006</c:v>
                </c:pt>
                <c:pt idx="196">
                  <c:v>4006</c:v>
                </c:pt>
                <c:pt idx="197">
                  <c:v>4006</c:v>
                </c:pt>
                <c:pt idx="198">
                  <c:v>4006</c:v>
                </c:pt>
                <c:pt idx="199">
                  <c:v>4006</c:v>
                </c:pt>
                <c:pt idx="200">
                  <c:v>4006</c:v>
                </c:pt>
                <c:pt idx="201">
                  <c:v>4016</c:v>
                </c:pt>
                <c:pt idx="202">
                  <c:v>4181.5</c:v>
                </c:pt>
                <c:pt idx="203">
                  <c:v>4187</c:v>
                </c:pt>
                <c:pt idx="204">
                  <c:v>4515.5</c:v>
                </c:pt>
                <c:pt idx="205">
                  <c:v>4693</c:v>
                </c:pt>
                <c:pt idx="206">
                  <c:v>4700</c:v>
                </c:pt>
                <c:pt idx="207">
                  <c:v>4898</c:v>
                </c:pt>
                <c:pt idx="208">
                  <c:v>5041</c:v>
                </c:pt>
                <c:pt idx="209">
                  <c:v>5085</c:v>
                </c:pt>
                <c:pt idx="210">
                  <c:v>5096</c:v>
                </c:pt>
                <c:pt idx="211">
                  <c:v>5724</c:v>
                </c:pt>
                <c:pt idx="212">
                  <c:v>6178.5</c:v>
                </c:pt>
                <c:pt idx="213">
                  <c:v>6585</c:v>
                </c:pt>
                <c:pt idx="214">
                  <c:v>6592</c:v>
                </c:pt>
                <c:pt idx="215">
                  <c:v>6807</c:v>
                </c:pt>
                <c:pt idx="216">
                  <c:v>6981</c:v>
                </c:pt>
                <c:pt idx="217">
                  <c:v>7196</c:v>
                </c:pt>
                <c:pt idx="218">
                  <c:v>7379</c:v>
                </c:pt>
                <c:pt idx="219">
                  <c:v>7418</c:v>
                </c:pt>
                <c:pt idx="220">
                  <c:v>7661</c:v>
                </c:pt>
                <c:pt idx="221">
                  <c:v>8278</c:v>
                </c:pt>
                <c:pt idx="222">
                  <c:v>8660</c:v>
                </c:pt>
              </c:numCache>
            </c:numRef>
          </c:xVal>
          <c:yVal>
            <c:numRef>
              <c:f>Active!$P$21:$P$919</c:f>
              <c:numCache>
                <c:formatCode>General</c:formatCode>
                <c:ptCount val="899"/>
                <c:pt idx="0">
                  <c:v>-1.7650242294000056</c:v>
                </c:pt>
                <c:pt idx="1">
                  <c:v>-1.7630090901929814</c:v>
                </c:pt>
                <c:pt idx="2">
                  <c:v>-1.7427391605223255</c:v>
                </c:pt>
                <c:pt idx="3">
                  <c:v>-1.5828319375649296</c:v>
                </c:pt>
                <c:pt idx="4">
                  <c:v>-1.5803426479562526</c:v>
                </c:pt>
                <c:pt idx="5">
                  <c:v>-1.5642215343000585</c:v>
                </c:pt>
                <c:pt idx="6">
                  <c:v>-1.5523677742587394</c:v>
                </c:pt>
                <c:pt idx="7">
                  <c:v>-1.5523677742587394</c:v>
                </c:pt>
                <c:pt idx="8">
                  <c:v>-1.5399213262153542</c:v>
                </c:pt>
                <c:pt idx="9">
                  <c:v>-1.5370764238054375</c:v>
                </c:pt>
                <c:pt idx="10">
                  <c:v>-1.5156211181306498</c:v>
                </c:pt>
                <c:pt idx="11">
                  <c:v>-1.5034117452880911</c:v>
                </c:pt>
                <c:pt idx="12">
                  <c:v>-1.4864608684290046</c:v>
                </c:pt>
                <c:pt idx="13">
                  <c:v>-1.4799413004062791</c:v>
                </c:pt>
                <c:pt idx="14">
                  <c:v>-1.460145521137276</c:v>
                </c:pt>
                <c:pt idx="15">
                  <c:v>-1.416879296986461</c:v>
                </c:pt>
                <c:pt idx="16">
                  <c:v>-1.4110709545662146</c:v>
                </c:pt>
                <c:pt idx="17">
                  <c:v>-1.3988615817236558</c:v>
                </c:pt>
                <c:pt idx="18">
                  <c:v>-1.3860595208790309</c:v>
                </c:pt>
                <c:pt idx="19">
                  <c:v>-1.3843999944732464</c:v>
                </c:pt>
                <c:pt idx="20">
                  <c:v>-1.3839258440715936</c:v>
                </c:pt>
                <c:pt idx="21">
                  <c:v>-1.3795399528563055</c:v>
                </c:pt>
                <c:pt idx="22">
                  <c:v>-1.3589144103844102</c:v>
                </c:pt>
                <c:pt idx="23">
                  <c:v>-1.3289243974798726</c:v>
                </c:pt>
                <c:pt idx="24">
                  <c:v>-1.3280946342769802</c:v>
                </c:pt>
                <c:pt idx="25">
                  <c:v>-1.3046241893951682</c:v>
                </c:pt>
                <c:pt idx="26">
                  <c:v>-1.2798498309088111</c:v>
                </c:pt>
                <c:pt idx="27">
                  <c:v>-1.2794942181075715</c:v>
                </c:pt>
                <c:pt idx="28">
                  <c:v>-1.2778346917017869</c:v>
                </c:pt>
                <c:pt idx="29">
                  <c:v>-1.2749897892918702</c:v>
                </c:pt>
                <c:pt idx="30">
                  <c:v>-1.272974650084846</c:v>
                </c:pt>
                <c:pt idx="31">
                  <c:v>-1.2342128547497322</c:v>
                </c:pt>
                <c:pt idx="32">
                  <c:v>-1.2276932867270067</c:v>
                </c:pt>
                <c:pt idx="33">
                  <c:v>-1.2127575490749445</c:v>
                </c:pt>
                <c:pt idx="34">
                  <c:v>-1.2099126466650278</c:v>
                </c:pt>
                <c:pt idx="35">
                  <c:v>-1.2094384962633751</c:v>
                </c:pt>
                <c:pt idx="36">
                  <c:v>-1.2090828834621354</c:v>
                </c:pt>
                <c:pt idx="37">
                  <c:v>-1.2033930786423024</c:v>
                </c:pt>
                <c:pt idx="38">
                  <c:v>-1.1495770080547132</c:v>
                </c:pt>
                <c:pt idx="39">
                  <c:v>-1.1479174816489286</c:v>
                </c:pt>
                <c:pt idx="40">
                  <c:v>-1.1442428160361195</c:v>
                </c:pt>
                <c:pt idx="41">
                  <c:v>-1.1026361182910891</c:v>
                </c:pt>
                <c:pt idx="42">
                  <c:v>-1.0984873022766275</c:v>
                </c:pt>
                <c:pt idx="43">
                  <c:v>-1.0927974974567942</c:v>
                </c:pt>
                <c:pt idx="44">
                  <c:v>-1.0232159260142506</c:v>
                </c:pt>
                <c:pt idx="45">
                  <c:v>-0.99856010512830662</c:v>
                </c:pt>
                <c:pt idx="46">
                  <c:v>-0.99690057872252202</c:v>
                </c:pt>
                <c:pt idx="47">
                  <c:v>-0.99607081551962962</c:v>
                </c:pt>
                <c:pt idx="48">
                  <c:v>-0.97343013384071009</c:v>
                </c:pt>
                <c:pt idx="49">
                  <c:v>-0.97177060743492527</c:v>
                </c:pt>
                <c:pt idx="50">
                  <c:v>-0.92281457846427717</c:v>
                </c:pt>
                <c:pt idx="51">
                  <c:v>-0.92079943925725283</c:v>
                </c:pt>
                <c:pt idx="52">
                  <c:v>-0.91913991285146812</c:v>
                </c:pt>
                <c:pt idx="53">
                  <c:v>-0.89365432876263196</c:v>
                </c:pt>
                <c:pt idx="54">
                  <c:v>-0.6759007568035984</c:v>
                </c:pt>
                <c:pt idx="55">
                  <c:v>-0.66855142557798053</c:v>
                </c:pt>
                <c:pt idx="56">
                  <c:v>-0.6673660495738486</c:v>
                </c:pt>
                <c:pt idx="57">
                  <c:v>-0.66653628637095619</c:v>
                </c:pt>
                <c:pt idx="58">
                  <c:v>-0.66570652316806389</c:v>
                </c:pt>
                <c:pt idx="59">
                  <c:v>-0.64911125911021705</c:v>
                </c:pt>
                <c:pt idx="60">
                  <c:v>-0.64709611990319271</c:v>
                </c:pt>
                <c:pt idx="61">
                  <c:v>-0.64508098069616848</c:v>
                </c:pt>
                <c:pt idx="62">
                  <c:v>-0.63773164947055061</c:v>
                </c:pt>
                <c:pt idx="63">
                  <c:v>-0.62362567502138078</c:v>
                </c:pt>
                <c:pt idx="64">
                  <c:v>-0.60015523013956873</c:v>
                </c:pt>
                <c:pt idx="65">
                  <c:v>-0.59612495172552027</c:v>
                </c:pt>
                <c:pt idx="66">
                  <c:v>-0.58711609409411769</c:v>
                </c:pt>
                <c:pt idx="67">
                  <c:v>-0.56815007802800699</c:v>
                </c:pt>
                <c:pt idx="68">
                  <c:v>-0.51753452265157396</c:v>
                </c:pt>
                <c:pt idx="69">
                  <c:v>-0.51385985703876502</c:v>
                </c:pt>
                <c:pt idx="70">
                  <c:v>-0.51267448103463309</c:v>
                </c:pt>
                <c:pt idx="71">
                  <c:v>-0.49406407776976202</c:v>
                </c:pt>
                <c:pt idx="72">
                  <c:v>-0.48754450974703645</c:v>
                </c:pt>
                <c:pt idx="73">
                  <c:v>-0.46573359127100916</c:v>
                </c:pt>
                <c:pt idx="74">
                  <c:v>-0.46573359127100916</c:v>
                </c:pt>
                <c:pt idx="75">
                  <c:v>-0.46407406486522446</c:v>
                </c:pt>
                <c:pt idx="76">
                  <c:v>-0.45956963604952317</c:v>
                </c:pt>
                <c:pt idx="77">
                  <c:v>-0.43858848077638818</c:v>
                </c:pt>
                <c:pt idx="78">
                  <c:v>-0.43775871757349588</c:v>
                </c:pt>
                <c:pt idx="79">
                  <c:v>-0.43609919116771118</c:v>
                </c:pt>
                <c:pt idx="80">
                  <c:v>-0.43609919116771118</c:v>
                </c:pt>
                <c:pt idx="81">
                  <c:v>-0.41997807751151706</c:v>
                </c:pt>
                <c:pt idx="82">
                  <c:v>-0.41713317510160047</c:v>
                </c:pt>
                <c:pt idx="83">
                  <c:v>-0.41630341189870812</c:v>
                </c:pt>
                <c:pt idx="84">
                  <c:v>-0.41630341189870812</c:v>
                </c:pt>
                <c:pt idx="85">
                  <c:v>-0.41630341189870812</c:v>
                </c:pt>
                <c:pt idx="86">
                  <c:v>-0.41630341189870812</c:v>
                </c:pt>
                <c:pt idx="87">
                  <c:v>-0.41428827269168389</c:v>
                </c:pt>
                <c:pt idx="88">
                  <c:v>-0.4106136070788749</c:v>
                </c:pt>
                <c:pt idx="89">
                  <c:v>-0.4106136070788749</c:v>
                </c:pt>
                <c:pt idx="90">
                  <c:v>-0.39081782780987184</c:v>
                </c:pt>
                <c:pt idx="91">
                  <c:v>-0.38797292539995526</c:v>
                </c:pt>
                <c:pt idx="92">
                  <c:v>-0.38548363579127826</c:v>
                </c:pt>
                <c:pt idx="93">
                  <c:v>-0.36936252213508414</c:v>
                </c:pt>
                <c:pt idx="94">
                  <c:v>-0.3665176197251675</c:v>
                </c:pt>
                <c:pt idx="95">
                  <c:v>-0.34589207725327215</c:v>
                </c:pt>
                <c:pt idx="96">
                  <c:v>-0.34304717484335556</c:v>
                </c:pt>
                <c:pt idx="97">
                  <c:v>-0.34304717484335556</c:v>
                </c:pt>
                <c:pt idx="98">
                  <c:v>-0.34304717484335556</c:v>
                </c:pt>
                <c:pt idx="99">
                  <c:v>-0.34304717484335556</c:v>
                </c:pt>
                <c:pt idx="100">
                  <c:v>-0.34304717484335556</c:v>
                </c:pt>
                <c:pt idx="101">
                  <c:v>-0.34304717484335556</c:v>
                </c:pt>
                <c:pt idx="102">
                  <c:v>-0.34186179883922363</c:v>
                </c:pt>
                <c:pt idx="103">
                  <c:v>-0.34020227243343892</c:v>
                </c:pt>
                <c:pt idx="104">
                  <c:v>-0.34020227243343892</c:v>
                </c:pt>
                <c:pt idx="105">
                  <c:v>-0.34020227243343892</c:v>
                </c:pt>
                <c:pt idx="106">
                  <c:v>-0.34020227243343892</c:v>
                </c:pt>
                <c:pt idx="107">
                  <c:v>-0.34020227243343892</c:v>
                </c:pt>
                <c:pt idx="108">
                  <c:v>-0.3345124676136057</c:v>
                </c:pt>
                <c:pt idx="109">
                  <c:v>-0.31957672996154352</c:v>
                </c:pt>
                <c:pt idx="110">
                  <c:v>-0.31957672996154352</c:v>
                </c:pt>
                <c:pt idx="111">
                  <c:v>-0.31957672996154352</c:v>
                </c:pt>
                <c:pt idx="112">
                  <c:v>-0.315546451547495</c:v>
                </c:pt>
                <c:pt idx="113">
                  <c:v>-0.313057161938818</c:v>
                </c:pt>
                <c:pt idx="114">
                  <c:v>-0.29527652187683917</c:v>
                </c:pt>
                <c:pt idx="115">
                  <c:v>-0.29160185626403023</c:v>
                </c:pt>
                <c:pt idx="116">
                  <c:v>-0.29160185626403023</c:v>
                </c:pt>
                <c:pt idx="117">
                  <c:v>-0.2904164802598983</c:v>
                </c:pt>
                <c:pt idx="118">
                  <c:v>-0.289586717057006</c:v>
                </c:pt>
                <c:pt idx="119">
                  <c:v>-0.28508228824130466</c:v>
                </c:pt>
                <c:pt idx="120">
                  <c:v>-0.27263584019791953</c:v>
                </c:pt>
                <c:pt idx="121">
                  <c:v>-0.271983883395647</c:v>
                </c:pt>
                <c:pt idx="122">
                  <c:v>-0.26611627217519396</c:v>
                </c:pt>
                <c:pt idx="123">
                  <c:v>-0.26487162737085546</c:v>
                </c:pt>
                <c:pt idx="124">
                  <c:v>-0.26445674576940931</c:v>
                </c:pt>
                <c:pt idx="125">
                  <c:v>-0.26368625136672352</c:v>
                </c:pt>
                <c:pt idx="126">
                  <c:v>-0.26244160656238502</c:v>
                </c:pt>
                <c:pt idx="127">
                  <c:v>-0.26161184335949272</c:v>
                </c:pt>
                <c:pt idx="128">
                  <c:v>-0.26119696175804652</c:v>
                </c:pt>
                <c:pt idx="129">
                  <c:v>-0.25918182255102229</c:v>
                </c:pt>
                <c:pt idx="130">
                  <c:v>-0.25876694094957609</c:v>
                </c:pt>
                <c:pt idx="131">
                  <c:v>-0.24021580648491156</c:v>
                </c:pt>
                <c:pt idx="132">
                  <c:v>-0.23855628007912688</c:v>
                </c:pt>
                <c:pt idx="133">
                  <c:v>-0.23737090407499495</c:v>
                </c:pt>
                <c:pt idx="134">
                  <c:v>-0.23529649606776409</c:v>
                </c:pt>
                <c:pt idx="135">
                  <c:v>-0.23529649606776409</c:v>
                </c:pt>
                <c:pt idx="136">
                  <c:v>-0.22119052161859426</c:v>
                </c:pt>
                <c:pt idx="137">
                  <c:v>-0.22077564001714808</c:v>
                </c:pt>
                <c:pt idx="138">
                  <c:v>-0.21751585600578532</c:v>
                </c:pt>
                <c:pt idx="139">
                  <c:v>-0.21431534079462913</c:v>
                </c:pt>
                <c:pt idx="140">
                  <c:v>-0.21265581438884446</c:v>
                </c:pt>
                <c:pt idx="141">
                  <c:v>-0.21265581438884446</c:v>
                </c:pt>
                <c:pt idx="142">
                  <c:v>-0.21265581438884446</c:v>
                </c:pt>
                <c:pt idx="143">
                  <c:v>-0.21265581438884446</c:v>
                </c:pt>
                <c:pt idx="144">
                  <c:v>-0.20939603037748167</c:v>
                </c:pt>
                <c:pt idx="145">
                  <c:v>-0.20880334237541573</c:v>
                </c:pt>
                <c:pt idx="146">
                  <c:v>-0.20880334237541573</c:v>
                </c:pt>
                <c:pt idx="147">
                  <c:v>-0.19363052952252716</c:v>
                </c:pt>
                <c:pt idx="148">
                  <c:v>-0.18835560630414011</c:v>
                </c:pt>
                <c:pt idx="149">
                  <c:v>-0.18799999350290053</c:v>
                </c:pt>
                <c:pt idx="150">
                  <c:v>-0.18468094069133117</c:v>
                </c:pt>
                <c:pt idx="151">
                  <c:v>-0.16488516142232812</c:v>
                </c:pt>
                <c:pt idx="152">
                  <c:v>-0.16204025901241154</c:v>
                </c:pt>
                <c:pt idx="153">
                  <c:v>-0.16121049580951918</c:v>
                </c:pt>
                <c:pt idx="154">
                  <c:v>-0.14870477896592743</c:v>
                </c:pt>
                <c:pt idx="155">
                  <c:v>-0.14141471654051613</c:v>
                </c:pt>
                <c:pt idx="156">
                  <c:v>-0.13939957733349184</c:v>
                </c:pt>
                <c:pt idx="157">
                  <c:v>-0.13939957733349184</c:v>
                </c:pt>
                <c:pt idx="158">
                  <c:v>-0.13939957733349184</c:v>
                </c:pt>
                <c:pt idx="159">
                  <c:v>-0.13856981413059954</c:v>
                </c:pt>
                <c:pt idx="160">
                  <c:v>-0.13489514851779055</c:v>
                </c:pt>
                <c:pt idx="161">
                  <c:v>-0.1150993692487875</c:v>
                </c:pt>
                <c:pt idx="162">
                  <c:v>-0.1150993692487875</c:v>
                </c:pt>
                <c:pt idx="163">
                  <c:v>-0.1150993692487875</c:v>
                </c:pt>
                <c:pt idx="164">
                  <c:v>-0.1150993692487875</c:v>
                </c:pt>
                <c:pt idx="165">
                  <c:v>-0.1142696060458952</c:v>
                </c:pt>
                <c:pt idx="166">
                  <c:v>-0.11308423004176327</c:v>
                </c:pt>
                <c:pt idx="167">
                  <c:v>-0.11308423004176327</c:v>
                </c:pt>
                <c:pt idx="168">
                  <c:v>-0.11308423004176327</c:v>
                </c:pt>
                <c:pt idx="169">
                  <c:v>-0.11308423004176327</c:v>
                </c:pt>
                <c:pt idx="170">
                  <c:v>-0.11023932763184663</c:v>
                </c:pt>
                <c:pt idx="171">
                  <c:v>-0.10911322042792132</c:v>
                </c:pt>
                <c:pt idx="172">
                  <c:v>-8.9969397961190856E-2</c:v>
                </c:pt>
                <c:pt idx="173">
                  <c:v>-8.8784021957058923E-2</c:v>
                </c:pt>
                <c:pt idx="174">
                  <c:v>-8.8784021957058923E-2</c:v>
                </c:pt>
                <c:pt idx="175">
                  <c:v>-8.0604927528548698E-2</c:v>
                </c:pt>
                <c:pt idx="176">
                  <c:v>-6.1638911462437995E-2</c:v>
                </c:pt>
                <c:pt idx="177">
                  <c:v>-5.7134482646736706E-2</c:v>
                </c:pt>
                <c:pt idx="178">
                  <c:v>-3.0819135355008076E-2</c:v>
                </c:pt>
                <c:pt idx="179">
                  <c:v>-4.5037880632795013E-3</c:v>
                </c:pt>
                <c:pt idx="180">
                  <c:v>1.3217583198492699E-2</c:v>
                </c:pt>
                <c:pt idx="181">
                  <c:v>3.2242868064810026E-2</c:v>
                </c:pt>
                <c:pt idx="182">
                  <c:v>3.3902394470594677E-2</c:v>
                </c:pt>
                <c:pt idx="183">
                  <c:v>3.8762436087535546E-2</c:v>
                </c:pt>
                <c:pt idx="184">
                  <c:v>3.8762436087535546E-2</c:v>
                </c:pt>
                <c:pt idx="185">
                  <c:v>3.8762436087535546E-2</c:v>
                </c:pt>
                <c:pt idx="186">
                  <c:v>3.8762436087535546E-2</c:v>
                </c:pt>
                <c:pt idx="187">
                  <c:v>3.8762436087535546E-2</c:v>
                </c:pt>
                <c:pt idx="188">
                  <c:v>3.8762436087535546E-2</c:v>
                </c:pt>
                <c:pt idx="189">
                  <c:v>3.8762436087535546E-2</c:v>
                </c:pt>
                <c:pt idx="190">
                  <c:v>3.8762436087535546E-2</c:v>
                </c:pt>
                <c:pt idx="191">
                  <c:v>3.8762436087535546E-2</c:v>
                </c:pt>
                <c:pt idx="192">
                  <c:v>3.8762436087535546E-2</c:v>
                </c:pt>
                <c:pt idx="193">
                  <c:v>3.8762436087535546E-2</c:v>
                </c:pt>
                <c:pt idx="194">
                  <c:v>3.8762436087535546E-2</c:v>
                </c:pt>
                <c:pt idx="195">
                  <c:v>3.8762436087535546E-2</c:v>
                </c:pt>
                <c:pt idx="196">
                  <c:v>3.8762436087535546E-2</c:v>
                </c:pt>
                <c:pt idx="197">
                  <c:v>3.8762436087535546E-2</c:v>
                </c:pt>
                <c:pt idx="198">
                  <c:v>3.8762436087535546E-2</c:v>
                </c:pt>
                <c:pt idx="199">
                  <c:v>3.8762436087535546E-2</c:v>
                </c:pt>
                <c:pt idx="200">
                  <c:v>3.8762436087535546E-2</c:v>
                </c:pt>
                <c:pt idx="201">
                  <c:v>3.9947812091667478E-2</c:v>
                </c:pt>
                <c:pt idx="202">
                  <c:v>5.9565784960050716E-2</c:v>
                </c:pt>
                <c:pt idx="203">
                  <c:v>6.0217741762323307E-2</c:v>
                </c:pt>
                <c:pt idx="204">
                  <c:v>9.9157343498056882E-2</c:v>
                </c:pt>
                <c:pt idx="205">
                  <c:v>0.12019776757139838</c:v>
                </c:pt>
                <c:pt idx="206">
                  <c:v>0.12102753077429068</c:v>
                </c:pt>
                <c:pt idx="207">
                  <c:v>0.14449797565610273</c:v>
                </c:pt>
                <c:pt idx="208">
                  <c:v>0.1614488525151892</c:v>
                </c:pt>
                <c:pt idx="209">
                  <c:v>0.16666450693336959</c:v>
                </c:pt>
                <c:pt idx="210">
                  <c:v>0.16796842053791478</c:v>
                </c:pt>
                <c:pt idx="211">
                  <c:v>0.24241003359739927</c:v>
                </c:pt>
                <c:pt idx="212">
                  <c:v>0.29628537298519492</c:v>
                </c:pt>
                <c:pt idx="213">
                  <c:v>0.34447090755315751</c:v>
                </c:pt>
                <c:pt idx="214">
                  <c:v>0.34530067075604981</c:v>
                </c:pt>
                <c:pt idx="215">
                  <c:v>0.37078625484488609</c:v>
                </c:pt>
                <c:pt idx="216">
                  <c:v>0.3914117973167815</c:v>
                </c:pt>
                <c:pt idx="217">
                  <c:v>0.41689738140561766</c:v>
                </c:pt>
                <c:pt idx="218">
                  <c:v>0.43858976228123187</c:v>
                </c:pt>
                <c:pt idx="219">
                  <c:v>0.44321272869734635</c:v>
                </c:pt>
                <c:pt idx="220">
                  <c:v>0.47201736559775193</c:v>
                </c:pt>
                <c:pt idx="221">
                  <c:v>0.54515506505269129</c:v>
                </c:pt>
                <c:pt idx="222">
                  <c:v>0.59043642841053057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34C-48FF-9688-7C0525AA1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396248"/>
        <c:axId val="1"/>
      </c:scatterChart>
      <c:valAx>
        <c:axId val="793396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58064516129032"/>
              <c:y val="0.8389057750759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0.05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3962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"/>
          <c:y val="0.92097264437689974"/>
          <c:w val="0.78387096774193543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V0687 Cyg- Sec. O-C Diagr.</a:t>
            </a:r>
          </a:p>
        </c:rich>
      </c:tx>
      <c:layout>
        <c:manualLayout>
          <c:xMode val="edge"/>
          <c:yMode val="edge"/>
          <c:x val="0.29387776527934006"/>
          <c:y val="3.3434650455927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1838320948582"/>
          <c:y val="0.1458966565349544"/>
          <c:w val="0.77347015851219558"/>
          <c:h val="0.63221884498480241"/>
        </c:manualLayout>
      </c:layout>
      <c:scatterChart>
        <c:scatterStyle val="lineMarker"/>
        <c:varyColors val="0"/>
        <c:ser>
          <c:idx val="6"/>
          <c:order val="0"/>
          <c:tx>
            <c:strRef>
              <c:f>Active!$S$20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Active!$F$21:$F$919</c:f>
              <c:numCache>
                <c:formatCode>General</c:formatCode>
                <c:ptCount val="899"/>
                <c:pt idx="0">
                  <c:v>-11211</c:v>
                </c:pt>
                <c:pt idx="1">
                  <c:v>-11194</c:v>
                </c:pt>
                <c:pt idx="2">
                  <c:v>-11023</c:v>
                </c:pt>
                <c:pt idx="3">
                  <c:v>-9674</c:v>
                </c:pt>
                <c:pt idx="4">
                  <c:v>-9653</c:v>
                </c:pt>
                <c:pt idx="5">
                  <c:v>-9517</c:v>
                </c:pt>
                <c:pt idx="6">
                  <c:v>-9417</c:v>
                </c:pt>
                <c:pt idx="7">
                  <c:v>-9417</c:v>
                </c:pt>
                <c:pt idx="8">
                  <c:v>-9312</c:v>
                </c:pt>
                <c:pt idx="9">
                  <c:v>-9288</c:v>
                </c:pt>
                <c:pt idx="10">
                  <c:v>-9107</c:v>
                </c:pt>
                <c:pt idx="11">
                  <c:v>-9004</c:v>
                </c:pt>
                <c:pt idx="12">
                  <c:v>-8861</c:v>
                </c:pt>
                <c:pt idx="13">
                  <c:v>-8806</c:v>
                </c:pt>
                <c:pt idx="14">
                  <c:v>-8639</c:v>
                </c:pt>
                <c:pt idx="15">
                  <c:v>-8274</c:v>
                </c:pt>
                <c:pt idx="16">
                  <c:v>-8225</c:v>
                </c:pt>
                <c:pt idx="17">
                  <c:v>-8122</c:v>
                </c:pt>
                <c:pt idx="18">
                  <c:v>-8014</c:v>
                </c:pt>
                <c:pt idx="19">
                  <c:v>-8000</c:v>
                </c:pt>
                <c:pt idx="20">
                  <c:v>-7996</c:v>
                </c:pt>
                <c:pt idx="21">
                  <c:v>-7959</c:v>
                </c:pt>
                <c:pt idx="22">
                  <c:v>-7785</c:v>
                </c:pt>
                <c:pt idx="23">
                  <c:v>-7532</c:v>
                </c:pt>
                <c:pt idx="24">
                  <c:v>-7525</c:v>
                </c:pt>
                <c:pt idx="25">
                  <c:v>-7327</c:v>
                </c:pt>
                <c:pt idx="26">
                  <c:v>-7118</c:v>
                </c:pt>
                <c:pt idx="27">
                  <c:v>-7115</c:v>
                </c:pt>
                <c:pt idx="28">
                  <c:v>-7101</c:v>
                </c:pt>
                <c:pt idx="29">
                  <c:v>-7077</c:v>
                </c:pt>
                <c:pt idx="30">
                  <c:v>-7060</c:v>
                </c:pt>
                <c:pt idx="31">
                  <c:v>-6733</c:v>
                </c:pt>
                <c:pt idx="32">
                  <c:v>-6678</c:v>
                </c:pt>
                <c:pt idx="33">
                  <c:v>-6552</c:v>
                </c:pt>
                <c:pt idx="34">
                  <c:v>-6528</c:v>
                </c:pt>
                <c:pt idx="35">
                  <c:v>-6524</c:v>
                </c:pt>
                <c:pt idx="36">
                  <c:v>-6521</c:v>
                </c:pt>
                <c:pt idx="37">
                  <c:v>-6473</c:v>
                </c:pt>
                <c:pt idx="38">
                  <c:v>-6019</c:v>
                </c:pt>
                <c:pt idx="39">
                  <c:v>-6005</c:v>
                </c:pt>
                <c:pt idx="40">
                  <c:v>-5974</c:v>
                </c:pt>
                <c:pt idx="41">
                  <c:v>-5623</c:v>
                </c:pt>
                <c:pt idx="42">
                  <c:v>-5588</c:v>
                </c:pt>
                <c:pt idx="43">
                  <c:v>-5540</c:v>
                </c:pt>
                <c:pt idx="44">
                  <c:v>-4953</c:v>
                </c:pt>
                <c:pt idx="45">
                  <c:v>-4745</c:v>
                </c:pt>
                <c:pt idx="46">
                  <c:v>-4731</c:v>
                </c:pt>
                <c:pt idx="47">
                  <c:v>-4724</c:v>
                </c:pt>
                <c:pt idx="48">
                  <c:v>-4533</c:v>
                </c:pt>
                <c:pt idx="49">
                  <c:v>-4519</c:v>
                </c:pt>
                <c:pt idx="50">
                  <c:v>-4106</c:v>
                </c:pt>
                <c:pt idx="51">
                  <c:v>-4089</c:v>
                </c:pt>
                <c:pt idx="52">
                  <c:v>-4075</c:v>
                </c:pt>
                <c:pt idx="53">
                  <c:v>-3860</c:v>
                </c:pt>
                <c:pt idx="54">
                  <c:v>-2023</c:v>
                </c:pt>
                <c:pt idx="55">
                  <c:v>-1961</c:v>
                </c:pt>
                <c:pt idx="56">
                  <c:v>-1951</c:v>
                </c:pt>
                <c:pt idx="57">
                  <c:v>-1944</c:v>
                </c:pt>
                <c:pt idx="58">
                  <c:v>-1937</c:v>
                </c:pt>
                <c:pt idx="59">
                  <c:v>-1797</c:v>
                </c:pt>
                <c:pt idx="60">
                  <c:v>-1780</c:v>
                </c:pt>
                <c:pt idx="61">
                  <c:v>-1763</c:v>
                </c:pt>
                <c:pt idx="62">
                  <c:v>-1701</c:v>
                </c:pt>
                <c:pt idx="63">
                  <c:v>-1582</c:v>
                </c:pt>
                <c:pt idx="64">
                  <c:v>-1384</c:v>
                </c:pt>
                <c:pt idx="65">
                  <c:v>-1350</c:v>
                </c:pt>
                <c:pt idx="66">
                  <c:v>-1274</c:v>
                </c:pt>
                <c:pt idx="67">
                  <c:v>-1114</c:v>
                </c:pt>
                <c:pt idx="68">
                  <c:v>-687</c:v>
                </c:pt>
                <c:pt idx="69">
                  <c:v>-656</c:v>
                </c:pt>
                <c:pt idx="70">
                  <c:v>-646</c:v>
                </c:pt>
                <c:pt idx="71">
                  <c:v>-489</c:v>
                </c:pt>
                <c:pt idx="72">
                  <c:v>-434</c:v>
                </c:pt>
                <c:pt idx="73">
                  <c:v>-250</c:v>
                </c:pt>
                <c:pt idx="74">
                  <c:v>-250</c:v>
                </c:pt>
                <c:pt idx="75">
                  <c:v>-236</c:v>
                </c:pt>
                <c:pt idx="76">
                  <c:v>-198</c:v>
                </c:pt>
                <c:pt idx="77">
                  <c:v>-21</c:v>
                </c:pt>
                <c:pt idx="78">
                  <c:v>-14</c:v>
                </c:pt>
                <c:pt idx="79">
                  <c:v>0</c:v>
                </c:pt>
                <c:pt idx="80">
                  <c:v>0</c:v>
                </c:pt>
                <c:pt idx="81">
                  <c:v>136</c:v>
                </c:pt>
                <c:pt idx="82">
                  <c:v>160</c:v>
                </c:pt>
                <c:pt idx="83">
                  <c:v>167</c:v>
                </c:pt>
                <c:pt idx="84">
                  <c:v>167</c:v>
                </c:pt>
                <c:pt idx="85">
                  <c:v>167</c:v>
                </c:pt>
                <c:pt idx="86">
                  <c:v>167</c:v>
                </c:pt>
                <c:pt idx="87">
                  <c:v>184</c:v>
                </c:pt>
                <c:pt idx="88">
                  <c:v>215</c:v>
                </c:pt>
                <c:pt idx="89">
                  <c:v>215</c:v>
                </c:pt>
                <c:pt idx="90">
                  <c:v>382</c:v>
                </c:pt>
                <c:pt idx="91">
                  <c:v>406</c:v>
                </c:pt>
                <c:pt idx="92">
                  <c:v>427</c:v>
                </c:pt>
                <c:pt idx="93">
                  <c:v>563</c:v>
                </c:pt>
                <c:pt idx="94">
                  <c:v>587</c:v>
                </c:pt>
                <c:pt idx="95">
                  <c:v>761</c:v>
                </c:pt>
                <c:pt idx="96">
                  <c:v>785</c:v>
                </c:pt>
                <c:pt idx="97">
                  <c:v>785</c:v>
                </c:pt>
                <c:pt idx="98">
                  <c:v>785</c:v>
                </c:pt>
                <c:pt idx="99">
                  <c:v>785</c:v>
                </c:pt>
                <c:pt idx="100">
                  <c:v>785</c:v>
                </c:pt>
                <c:pt idx="101">
                  <c:v>785</c:v>
                </c:pt>
                <c:pt idx="102">
                  <c:v>795</c:v>
                </c:pt>
                <c:pt idx="103">
                  <c:v>809</c:v>
                </c:pt>
                <c:pt idx="104">
                  <c:v>809</c:v>
                </c:pt>
                <c:pt idx="105">
                  <c:v>809</c:v>
                </c:pt>
                <c:pt idx="106">
                  <c:v>809</c:v>
                </c:pt>
                <c:pt idx="107">
                  <c:v>809</c:v>
                </c:pt>
                <c:pt idx="108">
                  <c:v>857</c:v>
                </c:pt>
                <c:pt idx="109">
                  <c:v>983</c:v>
                </c:pt>
                <c:pt idx="110">
                  <c:v>983</c:v>
                </c:pt>
                <c:pt idx="111">
                  <c:v>983</c:v>
                </c:pt>
                <c:pt idx="112">
                  <c:v>1017</c:v>
                </c:pt>
                <c:pt idx="113">
                  <c:v>1038</c:v>
                </c:pt>
                <c:pt idx="114">
                  <c:v>1188</c:v>
                </c:pt>
                <c:pt idx="115">
                  <c:v>1219</c:v>
                </c:pt>
                <c:pt idx="116">
                  <c:v>1219</c:v>
                </c:pt>
                <c:pt idx="117">
                  <c:v>1229</c:v>
                </c:pt>
                <c:pt idx="118">
                  <c:v>1236</c:v>
                </c:pt>
                <c:pt idx="119">
                  <c:v>1274</c:v>
                </c:pt>
                <c:pt idx="120">
                  <c:v>1379</c:v>
                </c:pt>
                <c:pt idx="121">
                  <c:v>1384.5</c:v>
                </c:pt>
                <c:pt idx="122">
                  <c:v>1434</c:v>
                </c:pt>
                <c:pt idx="123">
                  <c:v>1444.5</c:v>
                </c:pt>
                <c:pt idx="124">
                  <c:v>1448</c:v>
                </c:pt>
                <c:pt idx="125">
                  <c:v>1454.5</c:v>
                </c:pt>
                <c:pt idx="126">
                  <c:v>1465</c:v>
                </c:pt>
                <c:pt idx="127">
                  <c:v>1472</c:v>
                </c:pt>
                <c:pt idx="128">
                  <c:v>1475.5</c:v>
                </c:pt>
                <c:pt idx="129">
                  <c:v>1492.5</c:v>
                </c:pt>
                <c:pt idx="130">
                  <c:v>1496</c:v>
                </c:pt>
                <c:pt idx="131">
                  <c:v>1652.5</c:v>
                </c:pt>
                <c:pt idx="132">
                  <c:v>1666.5</c:v>
                </c:pt>
                <c:pt idx="133">
                  <c:v>1676.5</c:v>
                </c:pt>
                <c:pt idx="134">
                  <c:v>1694</c:v>
                </c:pt>
                <c:pt idx="135">
                  <c:v>1694</c:v>
                </c:pt>
                <c:pt idx="136">
                  <c:v>1813</c:v>
                </c:pt>
                <c:pt idx="137">
                  <c:v>1816.5</c:v>
                </c:pt>
                <c:pt idx="138">
                  <c:v>1844</c:v>
                </c:pt>
                <c:pt idx="139">
                  <c:v>1871</c:v>
                </c:pt>
                <c:pt idx="140">
                  <c:v>1885</c:v>
                </c:pt>
                <c:pt idx="141">
                  <c:v>1885</c:v>
                </c:pt>
                <c:pt idx="142">
                  <c:v>1885</c:v>
                </c:pt>
                <c:pt idx="143">
                  <c:v>1885</c:v>
                </c:pt>
                <c:pt idx="144">
                  <c:v>1912.5</c:v>
                </c:pt>
                <c:pt idx="145">
                  <c:v>1917.5</c:v>
                </c:pt>
                <c:pt idx="146">
                  <c:v>1917.5</c:v>
                </c:pt>
                <c:pt idx="147">
                  <c:v>2045.5</c:v>
                </c:pt>
                <c:pt idx="148">
                  <c:v>2090</c:v>
                </c:pt>
                <c:pt idx="149">
                  <c:v>2093</c:v>
                </c:pt>
                <c:pt idx="150">
                  <c:v>2121</c:v>
                </c:pt>
                <c:pt idx="151">
                  <c:v>2288</c:v>
                </c:pt>
                <c:pt idx="152">
                  <c:v>2312</c:v>
                </c:pt>
                <c:pt idx="153">
                  <c:v>2319</c:v>
                </c:pt>
                <c:pt idx="154">
                  <c:v>2424.5</c:v>
                </c:pt>
                <c:pt idx="155">
                  <c:v>2486</c:v>
                </c:pt>
                <c:pt idx="156">
                  <c:v>2503</c:v>
                </c:pt>
                <c:pt idx="157">
                  <c:v>2503</c:v>
                </c:pt>
                <c:pt idx="158">
                  <c:v>2503</c:v>
                </c:pt>
                <c:pt idx="159">
                  <c:v>2510</c:v>
                </c:pt>
                <c:pt idx="160">
                  <c:v>2541</c:v>
                </c:pt>
                <c:pt idx="161">
                  <c:v>2708</c:v>
                </c:pt>
                <c:pt idx="162">
                  <c:v>2708</c:v>
                </c:pt>
                <c:pt idx="163">
                  <c:v>2708</c:v>
                </c:pt>
                <c:pt idx="164">
                  <c:v>2708</c:v>
                </c:pt>
                <c:pt idx="165">
                  <c:v>2715</c:v>
                </c:pt>
                <c:pt idx="166">
                  <c:v>2725</c:v>
                </c:pt>
                <c:pt idx="167">
                  <c:v>2725</c:v>
                </c:pt>
                <c:pt idx="168">
                  <c:v>2725</c:v>
                </c:pt>
                <c:pt idx="169">
                  <c:v>2725</c:v>
                </c:pt>
                <c:pt idx="170">
                  <c:v>2749</c:v>
                </c:pt>
                <c:pt idx="171">
                  <c:v>2758.5</c:v>
                </c:pt>
                <c:pt idx="172">
                  <c:v>2920</c:v>
                </c:pt>
                <c:pt idx="173">
                  <c:v>2930</c:v>
                </c:pt>
                <c:pt idx="174">
                  <c:v>2930</c:v>
                </c:pt>
                <c:pt idx="175">
                  <c:v>2999</c:v>
                </c:pt>
                <c:pt idx="176">
                  <c:v>3159</c:v>
                </c:pt>
                <c:pt idx="177">
                  <c:v>3197</c:v>
                </c:pt>
                <c:pt idx="178">
                  <c:v>3419</c:v>
                </c:pt>
                <c:pt idx="179">
                  <c:v>3641</c:v>
                </c:pt>
                <c:pt idx="180">
                  <c:v>3790.5</c:v>
                </c:pt>
                <c:pt idx="181">
                  <c:v>3951</c:v>
                </c:pt>
                <c:pt idx="182">
                  <c:v>3965</c:v>
                </c:pt>
                <c:pt idx="183">
                  <c:v>4006</c:v>
                </c:pt>
                <c:pt idx="184">
                  <c:v>4006</c:v>
                </c:pt>
                <c:pt idx="185">
                  <c:v>4006</c:v>
                </c:pt>
                <c:pt idx="186">
                  <c:v>4006</c:v>
                </c:pt>
                <c:pt idx="187">
                  <c:v>4006</c:v>
                </c:pt>
                <c:pt idx="188">
                  <c:v>4006</c:v>
                </c:pt>
                <c:pt idx="189">
                  <c:v>4006</c:v>
                </c:pt>
                <c:pt idx="190">
                  <c:v>4006</c:v>
                </c:pt>
                <c:pt idx="191">
                  <c:v>4006</c:v>
                </c:pt>
                <c:pt idx="192">
                  <c:v>4006</c:v>
                </c:pt>
                <c:pt idx="193">
                  <c:v>4006</c:v>
                </c:pt>
                <c:pt idx="194">
                  <c:v>4006</c:v>
                </c:pt>
                <c:pt idx="195">
                  <c:v>4006</c:v>
                </c:pt>
                <c:pt idx="196">
                  <c:v>4006</c:v>
                </c:pt>
                <c:pt idx="197">
                  <c:v>4006</c:v>
                </c:pt>
                <c:pt idx="198">
                  <c:v>4006</c:v>
                </c:pt>
                <c:pt idx="199">
                  <c:v>4006</c:v>
                </c:pt>
                <c:pt idx="200">
                  <c:v>4006</c:v>
                </c:pt>
                <c:pt idx="201">
                  <c:v>4016</c:v>
                </c:pt>
                <c:pt idx="202">
                  <c:v>4181.5</c:v>
                </c:pt>
                <c:pt idx="203">
                  <c:v>4187</c:v>
                </c:pt>
                <c:pt idx="204">
                  <c:v>4515.5</c:v>
                </c:pt>
                <c:pt idx="205">
                  <c:v>4693</c:v>
                </c:pt>
                <c:pt idx="206">
                  <c:v>4700</c:v>
                </c:pt>
                <c:pt idx="207">
                  <c:v>4898</c:v>
                </c:pt>
                <c:pt idx="208">
                  <c:v>5041</c:v>
                </c:pt>
                <c:pt idx="209">
                  <c:v>5085</c:v>
                </c:pt>
                <c:pt idx="210">
                  <c:v>5096</c:v>
                </c:pt>
                <c:pt idx="211">
                  <c:v>5724</c:v>
                </c:pt>
                <c:pt idx="212">
                  <c:v>6178.5</c:v>
                </c:pt>
                <c:pt idx="213">
                  <c:v>6585</c:v>
                </c:pt>
                <c:pt idx="214">
                  <c:v>6592</c:v>
                </c:pt>
                <c:pt idx="215">
                  <c:v>6807</c:v>
                </c:pt>
                <c:pt idx="216">
                  <c:v>6981</c:v>
                </c:pt>
                <c:pt idx="217">
                  <c:v>7196</c:v>
                </c:pt>
                <c:pt idx="218">
                  <c:v>7379</c:v>
                </c:pt>
                <c:pt idx="219">
                  <c:v>7418</c:v>
                </c:pt>
                <c:pt idx="220">
                  <c:v>7661</c:v>
                </c:pt>
                <c:pt idx="221">
                  <c:v>8278</c:v>
                </c:pt>
                <c:pt idx="222">
                  <c:v>8660</c:v>
                </c:pt>
              </c:numCache>
            </c:numRef>
          </c:xVal>
          <c:yVal>
            <c:numRef>
              <c:f>Active!$S$21:$S$919</c:f>
              <c:numCache>
                <c:formatCode>General</c:formatCode>
                <c:ptCount val="899"/>
                <c:pt idx="121">
                  <c:v>-0.40218105000531068</c:v>
                </c:pt>
                <c:pt idx="145">
                  <c:v>-0.41025074999924982</c:v>
                </c:pt>
                <c:pt idx="146">
                  <c:v>-0.40525075000186916</c:v>
                </c:pt>
                <c:pt idx="147">
                  <c:v>2.1940500009804964E-3</c:v>
                </c:pt>
                <c:pt idx="155">
                  <c:v>1.5982600001734681E-2</c:v>
                </c:pt>
                <c:pt idx="171">
                  <c:v>-7.1437649996369146E-2</c:v>
                </c:pt>
                <c:pt idx="180">
                  <c:v>-6.7264500030432828E-3</c:v>
                </c:pt>
                <c:pt idx="202">
                  <c:v>0.29699165000783978</c:v>
                </c:pt>
                <c:pt idx="204">
                  <c:v>0.32387105000088923</c:v>
                </c:pt>
                <c:pt idx="212">
                  <c:v>-8.7156500012497418E-3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6D-40F3-B9FE-2C2DED09BDEA}"/>
            </c:ext>
          </c:extLst>
        </c:ser>
        <c:ser>
          <c:idx val="7"/>
          <c:order val="1"/>
          <c:tx>
            <c:strRef>
              <c:f>Active!$P$20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Active!$F$21:$F$919</c:f>
              <c:numCache>
                <c:formatCode>General</c:formatCode>
                <c:ptCount val="899"/>
                <c:pt idx="0">
                  <c:v>-11211</c:v>
                </c:pt>
                <c:pt idx="1">
                  <c:v>-11194</c:v>
                </c:pt>
                <c:pt idx="2">
                  <c:v>-11023</c:v>
                </c:pt>
                <c:pt idx="3">
                  <c:v>-9674</c:v>
                </c:pt>
                <c:pt idx="4">
                  <c:v>-9653</c:v>
                </c:pt>
                <c:pt idx="5">
                  <c:v>-9517</c:v>
                </c:pt>
                <c:pt idx="6">
                  <c:v>-9417</c:v>
                </c:pt>
                <c:pt idx="7">
                  <c:v>-9417</c:v>
                </c:pt>
                <c:pt idx="8">
                  <c:v>-9312</c:v>
                </c:pt>
                <c:pt idx="9">
                  <c:v>-9288</c:v>
                </c:pt>
                <c:pt idx="10">
                  <c:v>-9107</c:v>
                </c:pt>
                <c:pt idx="11">
                  <c:v>-9004</c:v>
                </c:pt>
                <c:pt idx="12">
                  <c:v>-8861</c:v>
                </c:pt>
                <c:pt idx="13">
                  <c:v>-8806</c:v>
                </c:pt>
                <c:pt idx="14">
                  <c:v>-8639</c:v>
                </c:pt>
                <c:pt idx="15">
                  <c:v>-8274</c:v>
                </c:pt>
                <c:pt idx="16">
                  <c:v>-8225</c:v>
                </c:pt>
                <c:pt idx="17">
                  <c:v>-8122</c:v>
                </c:pt>
                <c:pt idx="18">
                  <c:v>-8014</c:v>
                </c:pt>
                <c:pt idx="19">
                  <c:v>-8000</c:v>
                </c:pt>
                <c:pt idx="20">
                  <c:v>-7996</c:v>
                </c:pt>
                <c:pt idx="21">
                  <c:v>-7959</c:v>
                </c:pt>
                <c:pt idx="22">
                  <c:v>-7785</c:v>
                </c:pt>
                <c:pt idx="23">
                  <c:v>-7532</c:v>
                </c:pt>
                <c:pt idx="24">
                  <c:v>-7525</c:v>
                </c:pt>
                <c:pt idx="25">
                  <c:v>-7327</c:v>
                </c:pt>
                <c:pt idx="26">
                  <c:v>-7118</c:v>
                </c:pt>
                <c:pt idx="27">
                  <c:v>-7115</c:v>
                </c:pt>
                <c:pt idx="28">
                  <c:v>-7101</c:v>
                </c:pt>
                <c:pt idx="29">
                  <c:v>-7077</c:v>
                </c:pt>
                <c:pt idx="30">
                  <c:v>-7060</c:v>
                </c:pt>
                <c:pt idx="31">
                  <c:v>-6733</c:v>
                </c:pt>
                <c:pt idx="32">
                  <c:v>-6678</c:v>
                </c:pt>
                <c:pt idx="33">
                  <c:v>-6552</c:v>
                </c:pt>
                <c:pt idx="34">
                  <c:v>-6528</c:v>
                </c:pt>
                <c:pt idx="35">
                  <c:v>-6524</c:v>
                </c:pt>
                <c:pt idx="36">
                  <c:v>-6521</c:v>
                </c:pt>
                <c:pt idx="37">
                  <c:v>-6473</c:v>
                </c:pt>
                <c:pt idx="38">
                  <c:v>-6019</c:v>
                </c:pt>
                <c:pt idx="39">
                  <c:v>-6005</c:v>
                </c:pt>
                <c:pt idx="40">
                  <c:v>-5974</c:v>
                </c:pt>
                <c:pt idx="41">
                  <c:v>-5623</c:v>
                </c:pt>
                <c:pt idx="42">
                  <c:v>-5588</c:v>
                </c:pt>
                <c:pt idx="43">
                  <c:v>-5540</c:v>
                </c:pt>
                <c:pt idx="44">
                  <c:v>-4953</c:v>
                </c:pt>
                <c:pt idx="45">
                  <c:v>-4745</c:v>
                </c:pt>
                <c:pt idx="46">
                  <c:v>-4731</c:v>
                </c:pt>
                <c:pt idx="47">
                  <c:v>-4724</c:v>
                </c:pt>
                <c:pt idx="48">
                  <c:v>-4533</c:v>
                </c:pt>
                <c:pt idx="49">
                  <c:v>-4519</c:v>
                </c:pt>
                <c:pt idx="50">
                  <c:v>-4106</c:v>
                </c:pt>
                <c:pt idx="51">
                  <c:v>-4089</c:v>
                </c:pt>
                <c:pt idx="52">
                  <c:v>-4075</c:v>
                </c:pt>
                <c:pt idx="53">
                  <c:v>-3860</c:v>
                </c:pt>
                <c:pt idx="54">
                  <c:v>-2023</c:v>
                </c:pt>
                <c:pt idx="55">
                  <c:v>-1961</c:v>
                </c:pt>
                <c:pt idx="56">
                  <c:v>-1951</c:v>
                </c:pt>
                <c:pt idx="57">
                  <c:v>-1944</c:v>
                </c:pt>
                <c:pt idx="58">
                  <c:v>-1937</c:v>
                </c:pt>
                <c:pt idx="59">
                  <c:v>-1797</c:v>
                </c:pt>
                <c:pt idx="60">
                  <c:v>-1780</c:v>
                </c:pt>
                <c:pt idx="61">
                  <c:v>-1763</c:v>
                </c:pt>
                <c:pt idx="62">
                  <c:v>-1701</c:v>
                </c:pt>
                <c:pt idx="63">
                  <c:v>-1582</c:v>
                </c:pt>
                <c:pt idx="64">
                  <c:v>-1384</c:v>
                </c:pt>
                <c:pt idx="65">
                  <c:v>-1350</c:v>
                </c:pt>
                <c:pt idx="66">
                  <c:v>-1274</c:v>
                </c:pt>
                <c:pt idx="67">
                  <c:v>-1114</c:v>
                </c:pt>
                <c:pt idx="68">
                  <c:v>-687</c:v>
                </c:pt>
                <c:pt idx="69">
                  <c:v>-656</c:v>
                </c:pt>
                <c:pt idx="70">
                  <c:v>-646</c:v>
                </c:pt>
                <c:pt idx="71">
                  <c:v>-489</c:v>
                </c:pt>
                <c:pt idx="72">
                  <c:v>-434</c:v>
                </c:pt>
                <c:pt idx="73">
                  <c:v>-250</c:v>
                </c:pt>
                <c:pt idx="74">
                  <c:v>-250</c:v>
                </c:pt>
                <c:pt idx="75">
                  <c:v>-236</c:v>
                </c:pt>
                <c:pt idx="76">
                  <c:v>-198</c:v>
                </c:pt>
                <c:pt idx="77">
                  <c:v>-21</c:v>
                </c:pt>
                <c:pt idx="78">
                  <c:v>-14</c:v>
                </c:pt>
                <c:pt idx="79">
                  <c:v>0</c:v>
                </c:pt>
                <c:pt idx="80">
                  <c:v>0</c:v>
                </c:pt>
                <c:pt idx="81">
                  <c:v>136</c:v>
                </c:pt>
                <c:pt idx="82">
                  <c:v>160</c:v>
                </c:pt>
                <c:pt idx="83">
                  <c:v>167</c:v>
                </c:pt>
                <c:pt idx="84">
                  <c:v>167</c:v>
                </c:pt>
                <c:pt idx="85">
                  <c:v>167</c:v>
                </c:pt>
                <c:pt idx="86">
                  <c:v>167</c:v>
                </c:pt>
                <c:pt idx="87">
                  <c:v>184</c:v>
                </c:pt>
                <c:pt idx="88">
                  <c:v>215</c:v>
                </c:pt>
                <c:pt idx="89">
                  <c:v>215</c:v>
                </c:pt>
                <c:pt idx="90">
                  <c:v>382</c:v>
                </c:pt>
                <c:pt idx="91">
                  <c:v>406</c:v>
                </c:pt>
                <c:pt idx="92">
                  <c:v>427</c:v>
                </c:pt>
                <c:pt idx="93">
                  <c:v>563</c:v>
                </c:pt>
                <c:pt idx="94">
                  <c:v>587</c:v>
                </c:pt>
                <c:pt idx="95">
                  <c:v>761</c:v>
                </c:pt>
                <c:pt idx="96">
                  <c:v>785</c:v>
                </c:pt>
                <c:pt idx="97">
                  <c:v>785</c:v>
                </c:pt>
                <c:pt idx="98">
                  <c:v>785</c:v>
                </c:pt>
                <c:pt idx="99">
                  <c:v>785</c:v>
                </c:pt>
                <c:pt idx="100">
                  <c:v>785</c:v>
                </c:pt>
                <c:pt idx="101">
                  <c:v>785</c:v>
                </c:pt>
                <c:pt idx="102">
                  <c:v>795</c:v>
                </c:pt>
                <c:pt idx="103">
                  <c:v>809</c:v>
                </c:pt>
                <c:pt idx="104">
                  <c:v>809</c:v>
                </c:pt>
                <c:pt idx="105">
                  <c:v>809</c:v>
                </c:pt>
                <c:pt idx="106">
                  <c:v>809</c:v>
                </c:pt>
                <c:pt idx="107">
                  <c:v>809</c:v>
                </c:pt>
                <c:pt idx="108">
                  <c:v>857</c:v>
                </c:pt>
                <c:pt idx="109">
                  <c:v>983</c:v>
                </c:pt>
                <c:pt idx="110">
                  <c:v>983</c:v>
                </c:pt>
                <c:pt idx="111">
                  <c:v>983</c:v>
                </c:pt>
                <c:pt idx="112">
                  <c:v>1017</c:v>
                </c:pt>
                <c:pt idx="113">
                  <c:v>1038</c:v>
                </c:pt>
                <c:pt idx="114">
                  <c:v>1188</c:v>
                </c:pt>
                <c:pt idx="115">
                  <c:v>1219</c:v>
                </c:pt>
                <c:pt idx="116">
                  <c:v>1219</c:v>
                </c:pt>
                <c:pt idx="117">
                  <c:v>1229</c:v>
                </c:pt>
                <c:pt idx="118">
                  <c:v>1236</c:v>
                </c:pt>
                <c:pt idx="119">
                  <c:v>1274</c:v>
                </c:pt>
                <c:pt idx="120">
                  <c:v>1379</c:v>
                </c:pt>
                <c:pt idx="121">
                  <c:v>1384.5</c:v>
                </c:pt>
                <c:pt idx="122">
                  <c:v>1434</c:v>
                </c:pt>
                <c:pt idx="123">
                  <c:v>1444.5</c:v>
                </c:pt>
                <c:pt idx="124">
                  <c:v>1448</c:v>
                </c:pt>
                <c:pt idx="125">
                  <c:v>1454.5</c:v>
                </c:pt>
                <c:pt idx="126">
                  <c:v>1465</c:v>
                </c:pt>
                <c:pt idx="127">
                  <c:v>1472</c:v>
                </c:pt>
                <c:pt idx="128">
                  <c:v>1475.5</c:v>
                </c:pt>
                <c:pt idx="129">
                  <c:v>1492.5</c:v>
                </c:pt>
                <c:pt idx="130">
                  <c:v>1496</c:v>
                </c:pt>
                <c:pt idx="131">
                  <c:v>1652.5</c:v>
                </c:pt>
                <c:pt idx="132">
                  <c:v>1666.5</c:v>
                </c:pt>
                <c:pt idx="133">
                  <c:v>1676.5</c:v>
                </c:pt>
                <c:pt idx="134">
                  <c:v>1694</c:v>
                </c:pt>
                <c:pt idx="135">
                  <c:v>1694</c:v>
                </c:pt>
                <c:pt idx="136">
                  <c:v>1813</c:v>
                </c:pt>
                <c:pt idx="137">
                  <c:v>1816.5</c:v>
                </c:pt>
                <c:pt idx="138">
                  <c:v>1844</c:v>
                </c:pt>
                <c:pt idx="139">
                  <c:v>1871</c:v>
                </c:pt>
                <c:pt idx="140">
                  <c:v>1885</c:v>
                </c:pt>
                <c:pt idx="141">
                  <c:v>1885</c:v>
                </c:pt>
                <c:pt idx="142">
                  <c:v>1885</c:v>
                </c:pt>
                <c:pt idx="143">
                  <c:v>1885</c:v>
                </c:pt>
                <c:pt idx="144">
                  <c:v>1912.5</c:v>
                </c:pt>
                <c:pt idx="145">
                  <c:v>1917.5</c:v>
                </c:pt>
                <c:pt idx="146">
                  <c:v>1917.5</c:v>
                </c:pt>
                <c:pt idx="147">
                  <c:v>2045.5</c:v>
                </c:pt>
                <c:pt idx="148">
                  <c:v>2090</c:v>
                </c:pt>
                <c:pt idx="149">
                  <c:v>2093</c:v>
                </c:pt>
                <c:pt idx="150">
                  <c:v>2121</c:v>
                </c:pt>
                <c:pt idx="151">
                  <c:v>2288</c:v>
                </c:pt>
                <c:pt idx="152">
                  <c:v>2312</c:v>
                </c:pt>
                <c:pt idx="153">
                  <c:v>2319</c:v>
                </c:pt>
                <c:pt idx="154">
                  <c:v>2424.5</c:v>
                </c:pt>
                <c:pt idx="155">
                  <c:v>2486</c:v>
                </c:pt>
                <c:pt idx="156">
                  <c:v>2503</c:v>
                </c:pt>
                <c:pt idx="157">
                  <c:v>2503</c:v>
                </c:pt>
                <c:pt idx="158">
                  <c:v>2503</c:v>
                </c:pt>
                <c:pt idx="159">
                  <c:v>2510</c:v>
                </c:pt>
                <c:pt idx="160">
                  <c:v>2541</c:v>
                </c:pt>
                <c:pt idx="161">
                  <c:v>2708</c:v>
                </c:pt>
                <c:pt idx="162">
                  <c:v>2708</c:v>
                </c:pt>
                <c:pt idx="163">
                  <c:v>2708</c:v>
                </c:pt>
                <c:pt idx="164">
                  <c:v>2708</c:v>
                </c:pt>
                <c:pt idx="165">
                  <c:v>2715</c:v>
                </c:pt>
                <c:pt idx="166">
                  <c:v>2725</c:v>
                </c:pt>
                <c:pt idx="167">
                  <c:v>2725</c:v>
                </c:pt>
                <c:pt idx="168">
                  <c:v>2725</c:v>
                </c:pt>
                <c:pt idx="169">
                  <c:v>2725</c:v>
                </c:pt>
                <c:pt idx="170">
                  <c:v>2749</c:v>
                </c:pt>
                <c:pt idx="171">
                  <c:v>2758.5</c:v>
                </c:pt>
                <c:pt idx="172">
                  <c:v>2920</c:v>
                </c:pt>
                <c:pt idx="173">
                  <c:v>2930</c:v>
                </c:pt>
                <c:pt idx="174">
                  <c:v>2930</c:v>
                </c:pt>
                <c:pt idx="175">
                  <c:v>2999</c:v>
                </c:pt>
                <c:pt idx="176">
                  <c:v>3159</c:v>
                </c:pt>
                <c:pt idx="177">
                  <c:v>3197</c:v>
                </c:pt>
                <c:pt idx="178">
                  <c:v>3419</c:v>
                </c:pt>
                <c:pt idx="179">
                  <c:v>3641</c:v>
                </c:pt>
                <c:pt idx="180">
                  <c:v>3790.5</c:v>
                </c:pt>
                <c:pt idx="181">
                  <c:v>3951</c:v>
                </c:pt>
                <c:pt idx="182">
                  <c:v>3965</c:v>
                </c:pt>
                <c:pt idx="183">
                  <c:v>4006</c:v>
                </c:pt>
                <c:pt idx="184">
                  <c:v>4006</c:v>
                </c:pt>
                <c:pt idx="185">
                  <c:v>4006</c:v>
                </c:pt>
                <c:pt idx="186">
                  <c:v>4006</c:v>
                </c:pt>
                <c:pt idx="187">
                  <c:v>4006</c:v>
                </c:pt>
                <c:pt idx="188">
                  <c:v>4006</c:v>
                </c:pt>
                <c:pt idx="189">
                  <c:v>4006</c:v>
                </c:pt>
                <c:pt idx="190">
                  <c:v>4006</c:v>
                </c:pt>
                <c:pt idx="191">
                  <c:v>4006</c:v>
                </c:pt>
                <c:pt idx="192">
                  <c:v>4006</c:v>
                </c:pt>
                <c:pt idx="193">
                  <c:v>4006</c:v>
                </c:pt>
                <c:pt idx="194">
                  <c:v>4006</c:v>
                </c:pt>
                <c:pt idx="195">
                  <c:v>4006</c:v>
                </c:pt>
                <c:pt idx="196">
                  <c:v>4006</c:v>
                </c:pt>
                <c:pt idx="197">
                  <c:v>4006</c:v>
                </c:pt>
                <c:pt idx="198">
                  <c:v>4006</c:v>
                </c:pt>
                <c:pt idx="199">
                  <c:v>4006</c:v>
                </c:pt>
                <c:pt idx="200">
                  <c:v>4006</c:v>
                </c:pt>
                <c:pt idx="201">
                  <c:v>4016</c:v>
                </c:pt>
                <c:pt idx="202">
                  <c:v>4181.5</c:v>
                </c:pt>
                <c:pt idx="203">
                  <c:v>4187</c:v>
                </c:pt>
                <c:pt idx="204">
                  <c:v>4515.5</c:v>
                </c:pt>
                <c:pt idx="205">
                  <c:v>4693</c:v>
                </c:pt>
                <c:pt idx="206">
                  <c:v>4700</c:v>
                </c:pt>
                <c:pt idx="207">
                  <c:v>4898</c:v>
                </c:pt>
                <c:pt idx="208">
                  <c:v>5041</c:v>
                </c:pt>
                <c:pt idx="209">
                  <c:v>5085</c:v>
                </c:pt>
                <c:pt idx="210">
                  <c:v>5096</c:v>
                </c:pt>
                <c:pt idx="211">
                  <c:v>5724</c:v>
                </c:pt>
                <c:pt idx="212">
                  <c:v>6178.5</c:v>
                </c:pt>
                <c:pt idx="213">
                  <c:v>6585</c:v>
                </c:pt>
                <c:pt idx="214">
                  <c:v>6592</c:v>
                </c:pt>
                <c:pt idx="215">
                  <c:v>6807</c:v>
                </c:pt>
                <c:pt idx="216">
                  <c:v>6981</c:v>
                </c:pt>
                <c:pt idx="217">
                  <c:v>7196</c:v>
                </c:pt>
                <c:pt idx="218">
                  <c:v>7379</c:v>
                </c:pt>
                <c:pt idx="219">
                  <c:v>7418</c:v>
                </c:pt>
                <c:pt idx="220">
                  <c:v>7661</c:v>
                </c:pt>
                <c:pt idx="221">
                  <c:v>8278</c:v>
                </c:pt>
                <c:pt idx="222">
                  <c:v>8660</c:v>
                </c:pt>
              </c:numCache>
            </c:numRef>
          </c:xVal>
          <c:yVal>
            <c:numRef>
              <c:f>Active!$P$21:$P$919</c:f>
              <c:numCache>
                <c:formatCode>General</c:formatCode>
                <c:ptCount val="899"/>
                <c:pt idx="0">
                  <c:v>-1.7650242294000056</c:v>
                </c:pt>
                <c:pt idx="1">
                  <c:v>-1.7630090901929814</c:v>
                </c:pt>
                <c:pt idx="2">
                  <c:v>-1.7427391605223255</c:v>
                </c:pt>
                <c:pt idx="3">
                  <c:v>-1.5828319375649296</c:v>
                </c:pt>
                <c:pt idx="4">
                  <c:v>-1.5803426479562526</c:v>
                </c:pt>
                <c:pt idx="5">
                  <c:v>-1.5642215343000585</c:v>
                </c:pt>
                <c:pt idx="6">
                  <c:v>-1.5523677742587394</c:v>
                </c:pt>
                <c:pt idx="7">
                  <c:v>-1.5523677742587394</c:v>
                </c:pt>
                <c:pt idx="8">
                  <c:v>-1.5399213262153542</c:v>
                </c:pt>
                <c:pt idx="9">
                  <c:v>-1.5370764238054375</c:v>
                </c:pt>
                <c:pt idx="10">
                  <c:v>-1.5156211181306498</c:v>
                </c:pt>
                <c:pt idx="11">
                  <c:v>-1.5034117452880911</c:v>
                </c:pt>
                <c:pt idx="12">
                  <c:v>-1.4864608684290046</c:v>
                </c:pt>
                <c:pt idx="13">
                  <c:v>-1.4799413004062791</c:v>
                </c:pt>
                <c:pt idx="14">
                  <c:v>-1.460145521137276</c:v>
                </c:pt>
                <c:pt idx="15">
                  <c:v>-1.416879296986461</c:v>
                </c:pt>
                <c:pt idx="16">
                  <c:v>-1.4110709545662146</c:v>
                </c:pt>
                <c:pt idx="17">
                  <c:v>-1.3988615817236558</c:v>
                </c:pt>
                <c:pt idx="18">
                  <c:v>-1.3860595208790309</c:v>
                </c:pt>
                <c:pt idx="19">
                  <c:v>-1.3843999944732464</c:v>
                </c:pt>
                <c:pt idx="20">
                  <c:v>-1.3839258440715936</c:v>
                </c:pt>
                <c:pt idx="21">
                  <c:v>-1.3795399528563055</c:v>
                </c:pt>
                <c:pt idx="22">
                  <c:v>-1.3589144103844102</c:v>
                </c:pt>
                <c:pt idx="23">
                  <c:v>-1.3289243974798726</c:v>
                </c:pt>
                <c:pt idx="24">
                  <c:v>-1.3280946342769802</c:v>
                </c:pt>
                <c:pt idx="25">
                  <c:v>-1.3046241893951682</c:v>
                </c:pt>
                <c:pt idx="26">
                  <c:v>-1.2798498309088111</c:v>
                </c:pt>
                <c:pt idx="27">
                  <c:v>-1.2794942181075715</c:v>
                </c:pt>
                <c:pt idx="28">
                  <c:v>-1.2778346917017869</c:v>
                </c:pt>
                <c:pt idx="29">
                  <c:v>-1.2749897892918702</c:v>
                </c:pt>
                <c:pt idx="30">
                  <c:v>-1.272974650084846</c:v>
                </c:pt>
                <c:pt idx="31">
                  <c:v>-1.2342128547497322</c:v>
                </c:pt>
                <c:pt idx="32">
                  <c:v>-1.2276932867270067</c:v>
                </c:pt>
                <c:pt idx="33">
                  <c:v>-1.2127575490749445</c:v>
                </c:pt>
                <c:pt idx="34">
                  <c:v>-1.2099126466650278</c:v>
                </c:pt>
                <c:pt idx="35">
                  <c:v>-1.2094384962633751</c:v>
                </c:pt>
                <c:pt idx="36">
                  <c:v>-1.2090828834621354</c:v>
                </c:pt>
                <c:pt idx="37">
                  <c:v>-1.2033930786423024</c:v>
                </c:pt>
                <c:pt idx="38">
                  <c:v>-1.1495770080547132</c:v>
                </c:pt>
                <c:pt idx="39">
                  <c:v>-1.1479174816489286</c:v>
                </c:pt>
                <c:pt idx="40">
                  <c:v>-1.1442428160361195</c:v>
                </c:pt>
                <c:pt idx="41">
                  <c:v>-1.1026361182910891</c:v>
                </c:pt>
                <c:pt idx="42">
                  <c:v>-1.0984873022766275</c:v>
                </c:pt>
                <c:pt idx="43">
                  <c:v>-1.0927974974567942</c:v>
                </c:pt>
                <c:pt idx="44">
                  <c:v>-1.0232159260142506</c:v>
                </c:pt>
                <c:pt idx="45">
                  <c:v>-0.99856010512830662</c:v>
                </c:pt>
                <c:pt idx="46">
                  <c:v>-0.99690057872252202</c:v>
                </c:pt>
                <c:pt idx="47">
                  <c:v>-0.99607081551962962</c:v>
                </c:pt>
                <c:pt idx="48">
                  <c:v>-0.97343013384071009</c:v>
                </c:pt>
                <c:pt idx="49">
                  <c:v>-0.97177060743492527</c:v>
                </c:pt>
                <c:pt idx="50">
                  <c:v>-0.92281457846427717</c:v>
                </c:pt>
                <c:pt idx="51">
                  <c:v>-0.92079943925725283</c:v>
                </c:pt>
                <c:pt idx="52">
                  <c:v>-0.91913991285146812</c:v>
                </c:pt>
                <c:pt idx="53">
                  <c:v>-0.89365432876263196</c:v>
                </c:pt>
                <c:pt idx="54">
                  <c:v>-0.6759007568035984</c:v>
                </c:pt>
                <c:pt idx="55">
                  <c:v>-0.66855142557798053</c:v>
                </c:pt>
                <c:pt idx="56">
                  <c:v>-0.6673660495738486</c:v>
                </c:pt>
                <c:pt idx="57">
                  <c:v>-0.66653628637095619</c:v>
                </c:pt>
                <c:pt idx="58">
                  <c:v>-0.66570652316806389</c:v>
                </c:pt>
                <c:pt idx="59">
                  <c:v>-0.64911125911021705</c:v>
                </c:pt>
                <c:pt idx="60">
                  <c:v>-0.64709611990319271</c:v>
                </c:pt>
                <c:pt idx="61">
                  <c:v>-0.64508098069616848</c:v>
                </c:pt>
                <c:pt idx="62">
                  <c:v>-0.63773164947055061</c:v>
                </c:pt>
                <c:pt idx="63">
                  <c:v>-0.62362567502138078</c:v>
                </c:pt>
                <c:pt idx="64">
                  <c:v>-0.60015523013956873</c:v>
                </c:pt>
                <c:pt idx="65">
                  <c:v>-0.59612495172552027</c:v>
                </c:pt>
                <c:pt idx="66">
                  <c:v>-0.58711609409411769</c:v>
                </c:pt>
                <c:pt idx="67">
                  <c:v>-0.56815007802800699</c:v>
                </c:pt>
                <c:pt idx="68">
                  <c:v>-0.51753452265157396</c:v>
                </c:pt>
                <c:pt idx="69">
                  <c:v>-0.51385985703876502</c:v>
                </c:pt>
                <c:pt idx="70">
                  <c:v>-0.51267448103463309</c:v>
                </c:pt>
                <c:pt idx="71">
                  <c:v>-0.49406407776976202</c:v>
                </c:pt>
                <c:pt idx="72">
                  <c:v>-0.48754450974703645</c:v>
                </c:pt>
                <c:pt idx="73">
                  <c:v>-0.46573359127100916</c:v>
                </c:pt>
                <c:pt idx="74">
                  <c:v>-0.46573359127100916</c:v>
                </c:pt>
                <c:pt idx="75">
                  <c:v>-0.46407406486522446</c:v>
                </c:pt>
                <c:pt idx="76">
                  <c:v>-0.45956963604952317</c:v>
                </c:pt>
                <c:pt idx="77">
                  <c:v>-0.43858848077638818</c:v>
                </c:pt>
                <c:pt idx="78">
                  <c:v>-0.43775871757349588</c:v>
                </c:pt>
                <c:pt idx="79">
                  <c:v>-0.43609919116771118</c:v>
                </c:pt>
                <c:pt idx="80">
                  <c:v>-0.43609919116771118</c:v>
                </c:pt>
                <c:pt idx="81">
                  <c:v>-0.41997807751151706</c:v>
                </c:pt>
                <c:pt idx="82">
                  <c:v>-0.41713317510160047</c:v>
                </c:pt>
                <c:pt idx="83">
                  <c:v>-0.41630341189870812</c:v>
                </c:pt>
                <c:pt idx="84">
                  <c:v>-0.41630341189870812</c:v>
                </c:pt>
                <c:pt idx="85">
                  <c:v>-0.41630341189870812</c:v>
                </c:pt>
                <c:pt idx="86">
                  <c:v>-0.41630341189870812</c:v>
                </c:pt>
                <c:pt idx="87">
                  <c:v>-0.41428827269168389</c:v>
                </c:pt>
                <c:pt idx="88">
                  <c:v>-0.4106136070788749</c:v>
                </c:pt>
                <c:pt idx="89">
                  <c:v>-0.4106136070788749</c:v>
                </c:pt>
                <c:pt idx="90">
                  <c:v>-0.39081782780987184</c:v>
                </c:pt>
                <c:pt idx="91">
                  <c:v>-0.38797292539995526</c:v>
                </c:pt>
                <c:pt idx="92">
                  <c:v>-0.38548363579127826</c:v>
                </c:pt>
                <c:pt idx="93">
                  <c:v>-0.36936252213508414</c:v>
                </c:pt>
                <c:pt idx="94">
                  <c:v>-0.3665176197251675</c:v>
                </c:pt>
                <c:pt idx="95">
                  <c:v>-0.34589207725327215</c:v>
                </c:pt>
                <c:pt idx="96">
                  <c:v>-0.34304717484335556</c:v>
                </c:pt>
                <c:pt idx="97">
                  <c:v>-0.34304717484335556</c:v>
                </c:pt>
                <c:pt idx="98">
                  <c:v>-0.34304717484335556</c:v>
                </c:pt>
                <c:pt idx="99">
                  <c:v>-0.34304717484335556</c:v>
                </c:pt>
                <c:pt idx="100">
                  <c:v>-0.34304717484335556</c:v>
                </c:pt>
                <c:pt idx="101">
                  <c:v>-0.34304717484335556</c:v>
                </c:pt>
                <c:pt idx="102">
                  <c:v>-0.34186179883922363</c:v>
                </c:pt>
                <c:pt idx="103">
                  <c:v>-0.34020227243343892</c:v>
                </c:pt>
                <c:pt idx="104">
                  <c:v>-0.34020227243343892</c:v>
                </c:pt>
                <c:pt idx="105">
                  <c:v>-0.34020227243343892</c:v>
                </c:pt>
                <c:pt idx="106">
                  <c:v>-0.34020227243343892</c:v>
                </c:pt>
                <c:pt idx="107">
                  <c:v>-0.34020227243343892</c:v>
                </c:pt>
                <c:pt idx="108">
                  <c:v>-0.3345124676136057</c:v>
                </c:pt>
                <c:pt idx="109">
                  <c:v>-0.31957672996154352</c:v>
                </c:pt>
                <c:pt idx="110">
                  <c:v>-0.31957672996154352</c:v>
                </c:pt>
                <c:pt idx="111">
                  <c:v>-0.31957672996154352</c:v>
                </c:pt>
                <c:pt idx="112">
                  <c:v>-0.315546451547495</c:v>
                </c:pt>
                <c:pt idx="113">
                  <c:v>-0.313057161938818</c:v>
                </c:pt>
                <c:pt idx="114">
                  <c:v>-0.29527652187683917</c:v>
                </c:pt>
                <c:pt idx="115">
                  <c:v>-0.29160185626403023</c:v>
                </c:pt>
                <c:pt idx="116">
                  <c:v>-0.29160185626403023</c:v>
                </c:pt>
                <c:pt idx="117">
                  <c:v>-0.2904164802598983</c:v>
                </c:pt>
                <c:pt idx="118">
                  <c:v>-0.289586717057006</c:v>
                </c:pt>
                <c:pt idx="119">
                  <c:v>-0.28508228824130466</c:v>
                </c:pt>
                <c:pt idx="120">
                  <c:v>-0.27263584019791953</c:v>
                </c:pt>
                <c:pt idx="121">
                  <c:v>-0.271983883395647</c:v>
                </c:pt>
                <c:pt idx="122">
                  <c:v>-0.26611627217519396</c:v>
                </c:pt>
                <c:pt idx="123">
                  <c:v>-0.26487162737085546</c:v>
                </c:pt>
                <c:pt idx="124">
                  <c:v>-0.26445674576940931</c:v>
                </c:pt>
                <c:pt idx="125">
                  <c:v>-0.26368625136672352</c:v>
                </c:pt>
                <c:pt idx="126">
                  <c:v>-0.26244160656238502</c:v>
                </c:pt>
                <c:pt idx="127">
                  <c:v>-0.26161184335949272</c:v>
                </c:pt>
                <c:pt idx="128">
                  <c:v>-0.26119696175804652</c:v>
                </c:pt>
                <c:pt idx="129">
                  <c:v>-0.25918182255102229</c:v>
                </c:pt>
                <c:pt idx="130">
                  <c:v>-0.25876694094957609</c:v>
                </c:pt>
                <c:pt idx="131">
                  <c:v>-0.24021580648491156</c:v>
                </c:pt>
                <c:pt idx="132">
                  <c:v>-0.23855628007912688</c:v>
                </c:pt>
                <c:pt idx="133">
                  <c:v>-0.23737090407499495</c:v>
                </c:pt>
                <c:pt idx="134">
                  <c:v>-0.23529649606776409</c:v>
                </c:pt>
                <c:pt idx="135">
                  <c:v>-0.23529649606776409</c:v>
                </c:pt>
                <c:pt idx="136">
                  <c:v>-0.22119052161859426</c:v>
                </c:pt>
                <c:pt idx="137">
                  <c:v>-0.22077564001714808</c:v>
                </c:pt>
                <c:pt idx="138">
                  <c:v>-0.21751585600578532</c:v>
                </c:pt>
                <c:pt idx="139">
                  <c:v>-0.21431534079462913</c:v>
                </c:pt>
                <c:pt idx="140">
                  <c:v>-0.21265581438884446</c:v>
                </c:pt>
                <c:pt idx="141">
                  <c:v>-0.21265581438884446</c:v>
                </c:pt>
                <c:pt idx="142">
                  <c:v>-0.21265581438884446</c:v>
                </c:pt>
                <c:pt idx="143">
                  <c:v>-0.21265581438884446</c:v>
                </c:pt>
                <c:pt idx="144">
                  <c:v>-0.20939603037748167</c:v>
                </c:pt>
                <c:pt idx="145">
                  <c:v>-0.20880334237541573</c:v>
                </c:pt>
                <c:pt idx="146">
                  <c:v>-0.20880334237541573</c:v>
                </c:pt>
                <c:pt idx="147">
                  <c:v>-0.19363052952252716</c:v>
                </c:pt>
                <c:pt idx="148">
                  <c:v>-0.18835560630414011</c:v>
                </c:pt>
                <c:pt idx="149">
                  <c:v>-0.18799999350290053</c:v>
                </c:pt>
                <c:pt idx="150">
                  <c:v>-0.18468094069133117</c:v>
                </c:pt>
                <c:pt idx="151">
                  <c:v>-0.16488516142232812</c:v>
                </c:pt>
                <c:pt idx="152">
                  <c:v>-0.16204025901241154</c:v>
                </c:pt>
                <c:pt idx="153">
                  <c:v>-0.16121049580951918</c:v>
                </c:pt>
                <c:pt idx="154">
                  <c:v>-0.14870477896592743</c:v>
                </c:pt>
                <c:pt idx="155">
                  <c:v>-0.14141471654051613</c:v>
                </c:pt>
                <c:pt idx="156">
                  <c:v>-0.13939957733349184</c:v>
                </c:pt>
                <c:pt idx="157">
                  <c:v>-0.13939957733349184</c:v>
                </c:pt>
                <c:pt idx="158">
                  <c:v>-0.13939957733349184</c:v>
                </c:pt>
                <c:pt idx="159">
                  <c:v>-0.13856981413059954</c:v>
                </c:pt>
                <c:pt idx="160">
                  <c:v>-0.13489514851779055</c:v>
                </c:pt>
                <c:pt idx="161">
                  <c:v>-0.1150993692487875</c:v>
                </c:pt>
                <c:pt idx="162">
                  <c:v>-0.1150993692487875</c:v>
                </c:pt>
                <c:pt idx="163">
                  <c:v>-0.1150993692487875</c:v>
                </c:pt>
                <c:pt idx="164">
                  <c:v>-0.1150993692487875</c:v>
                </c:pt>
                <c:pt idx="165">
                  <c:v>-0.1142696060458952</c:v>
                </c:pt>
                <c:pt idx="166">
                  <c:v>-0.11308423004176327</c:v>
                </c:pt>
                <c:pt idx="167">
                  <c:v>-0.11308423004176327</c:v>
                </c:pt>
                <c:pt idx="168">
                  <c:v>-0.11308423004176327</c:v>
                </c:pt>
                <c:pt idx="169">
                  <c:v>-0.11308423004176327</c:v>
                </c:pt>
                <c:pt idx="170">
                  <c:v>-0.11023932763184663</c:v>
                </c:pt>
                <c:pt idx="171">
                  <c:v>-0.10911322042792132</c:v>
                </c:pt>
                <c:pt idx="172">
                  <c:v>-8.9969397961190856E-2</c:v>
                </c:pt>
                <c:pt idx="173">
                  <c:v>-8.8784021957058923E-2</c:v>
                </c:pt>
                <c:pt idx="174">
                  <c:v>-8.8784021957058923E-2</c:v>
                </c:pt>
                <c:pt idx="175">
                  <c:v>-8.0604927528548698E-2</c:v>
                </c:pt>
                <c:pt idx="176">
                  <c:v>-6.1638911462437995E-2</c:v>
                </c:pt>
                <c:pt idx="177">
                  <c:v>-5.7134482646736706E-2</c:v>
                </c:pt>
                <c:pt idx="178">
                  <c:v>-3.0819135355008076E-2</c:v>
                </c:pt>
                <c:pt idx="179">
                  <c:v>-4.5037880632795013E-3</c:v>
                </c:pt>
                <c:pt idx="180">
                  <c:v>1.3217583198492699E-2</c:v>
                </c:pt>
                <c:pt idx="181">
                  <c:v>3.2242868064810026E-2</c:v>
                </c:pt>
                <c:pt idx="182">
                  <c:v>3.3902394470594677E-2</c:v>
                </c:pt>
                <c:pt idx="183">
                  <c:v>3.8762436087535546E-2</c:v>
                </c:pt>
                <c:pt idx="184">
                  <c:v>3.8762436087535546E-2</c:v>
                </c:pt>
                <c:pt idx="185">
                  <c:v>3.8762436087535546E-2</c:v>
                </c:pt>
                <c:pt idx="186">
                  <c:v>3.8762436087535546E-2</c:v>
                </c:pt>
                <c:pt idx="187">
                  <c:v>3.8762436087535546E-2</c:v>
                </c:pt>
                <c:pt idx="188">
                  <c:v>3.8762436087535546E-2</c:v>
                </c:pt>
                <c:pt idx="189">
                  <c:v>3.8762436087535546E-2</c:v>
                </c:pt>
                <c:pt idx="190">
                  <c:v>3.8762436087535546E-2</c:v>
                </c:pt>
                <c:pt idx="191">
                  <c:v>3.8762436087535546E-2</c:v>
                </c:pt>
                <c:pt idx="192">
                  <c:v>3.8762436087535546E-2</c:v>
                </c:pt>
                <c:pt idx="193">
                  <c:v>3.8762436087535546E-2</c:v>
                </c:pt>
                <c:pt idx="194">
                  <c:v>3.8762436087535546E-2</c:v>
                </c:pt>
                <c:pt idx="195">
                  <c:v>3.8762436087535546E-2</c:v>
                </c:pt>
                <c:pt idx="196">
                  <c:v>3.8762436087535546E-2</c:v>
                </c:pt>
                <c:pt idx="197">
                  <c:v>3.8762436087535546E-2</c:v>
                </c:pt>
                <c:pt idx="198">
                  <c:v>3.8762436087535546E-2</c:v>
                </c:pt>
                <c:pt idx="199">
                  <c:v>3.8762436087535546E-2</c:v>
                </c:pt>
                <c:pt idx="200">
                  <c:v>3.8762436087535546E-2</c:v>
                </c:pt>
                <c:pt idx="201">
                  <c:v>3.9947812091667478E-2</c:v>
                </c:pt>
                <c:pt idx="202">
                  <c:v>5.9565784960050716E-2</c:v>
                </c:pt>
                <c:pt idx="203">
                  <c:v>6.0217741762323307E-2</c:v>
                </c:pt>
                <c:pt idx="204">
                  <c:v>9.9157343498056882E-2</c:v>
                </c:pt>
                <c:pt idx="205">
                  <c:v>0.12019776757139838</c:v>
                </c:pt>
                <c:pt idx="206">
                  <c:v>0.12102753077429068</c:v>
                </c:pt>
                <c:pt idx="207">
                  <c:v>0.14449797565610273</c:v>
                </c:pt>
                <c:pt idx="208">
                  <c:v>0.1614488525151892</c:v>
                </c:pt>
                <c:pt idx="209">
                  <c:v>0.16666450693336959</c:v>
                </c:pt>
                <c:pt idx="210">
                  <c:v>0.16796842053791478</c:v>
                </c:pt>
                <c:pt idx="211">
                  <c:v>0.24241003359739927</c:v>
                </c:pt>
                <c:pt idx="212">
                  <c:v>0.29628537298519492</c:v>
                </c:pt>
                <c:pt idx="213">
                  <c:v>0.34447090755315751</c:v>
                </c:pt>
                <c:pt idx="214">
                  <c:v>0.34530067075604981</c:v>
                </c:pt>
                <c:pt idx="215">
                  <c:v>0.37078625484488609</c:v>
                </c:pt>
                <c:pt idx="216">
                  <c:v>0.3914117973167815</c:v>
                </c:pt>
                <c:pt idx="217">
                  <c:v>0.41689738140561766</c:v>
                </c:pt>
                <c:pt idx="218">
                  <c:v>0.43858976228123187</c:v>
                </c:pt>
                <c:pt idx="219">
                  <c:v>0.44321272869734635</c:v>
                </c:pt>
                <c:pt idx="220">
                  <c:v>0.47201736559775193</c:v>
                </c:pt>
                <c:pt idx="221">
                  <c:v>0.54515506505269129</c:v>
                </c:pt>
                <c:pt idx="222">
                  <c:v>0.59043642841053057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6D-40F3-B9FE-2C2DED09B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3398544"/>
        <c:axId val="1"/>
      </c:scatterChart>
      <c:valAx>
        <c:axId val="793398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632695913010873"/>
              <c:y val="0.838905775075987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142857142857141E-2"/>
              <c:y val="0.370820668693009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339854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959226525255768"/>
          <c:y val="0.92097264437689974"/>
          <c:w val="0.33061267341582296"/>
          <c:h val="6.07902735562310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18</xdr:col>
      <xdr:colOff>276225</xdr:colOff>
      <xdr:row>18</xdr:row>
      <xdr:rowOff>38100</xdr:rowOff>
    </xdr:to>
    <xdr:graphicFrame macro="">
      <xdr:nvGraphicFramePr>
        <xdr:cNvPr id="1031" name="Chart 1">
          <a:extLst>
            <a:ext uri="{FF2B5EF4-FFF2-40B4-BE49-F238E27FC236}">
              <a16:creationId xmlns:a16="http://schemas.microsoft.com/office/drawing/2014/main" id="{8263F915-3B62-8B5E-E89D-129BA9938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238125</xdr:colOff>
      <xdr:row>24</xdr:row>
      <xdr:rowOff>76200</xdr:rowOff>
    </xdr:from>
    <xdr:to>
      <xdr:col>21</xdr:col>
      <xdr:colOff>552450</xdr:colOff>
      <xdr:row>43</xdr:row>
      <xdr:rowOff>133350</xdr:rowOff>
    </xdr:to>
    <xdr:graphicFrame macro="">
      <xdr:nvGraphicFramePr>
        <xdr:cNvPr id="1032" name="Chart 2">
          <a:extLst>
            <a:ext uri="{FF2B5EF4-FFF2-40B4-BE49-F238E27FC236}">
              <a16:creationId xmlns:a16="http://schemas.microsoft.com/office/drawing/2014/main" id="{3312E58A-DF44-EBA6-56F9-99ACFBE35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428624</xdr:colOff>
      <xdr:row>0</xdr:row>
      <xdr:rowOff>0</xdr:rowOff>
    </xdr:from>
    <xdr:to>
      <xdr:col>27</xdr:col>
      <xdr:colOff>152399</xdr:colOff>
      <xdr:row>18</xdr:row>
      <xdr:rowOff>47625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93EA0DA0-203B-5A82-7A66-4D1EC2958C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132" TargetMode="External"/><Relationship Id="rId13" Type="http://schemas.openxmlformats.org/officeDocument/2006/relationships/hyperlink" Target="http://var.astro.cz/oejv/issues/oejv0074.pdf" TargetMode="External"/><Relationship Id="rId18" Type="http://schemas.openxmlformats.org/officeDocument/2006/relationships/hyperlink" Target="http://var.astro.cz/oejv/issues/oejv0074.pdf" TargetMode="External"/><Relationship Id="rId26" Type="http://schemas.openxmlformats.org/officeDocument/2006/relationships/hyperlink" Target="http://var.astro.cz/oejv/issues/oejv0003.pdf" TargetMode="External"/><Relationship Id="rId3" Type="http://schemas.openxmlformats.org/officeDocument/2006/relationships/hyperlink" Target="http://www.bav-astro.de/sfs/BAVM_link.php?BAVMnr=36" TargetMode="External"/><Relationship Id="rId21" Type="http://schemas.openxmlformats.org/officeDocument/2006/relationships/hyperlink" Target="http://var.astro.cz/oejv/issues/oejv0074.pdf" TargetMode="External"/><Relationship Id="rId34" Type="http://schemas.openxmlformats.org/officeDocument/2006/relationships/hyperlink" Target="http://www.bav-astro.de/sfs/BAVM_link.php?BAVMnr=241" TargetMode="External"/><Relationship Id="rId7" Type="http://schemas.openxmlformats.org/officeDocument/2006/relationships/hyperlink" Target="http://www.bav-astro.de/sfs/BAVM_link.php?BAVMnr=52" TargetMode="External"/><Relationship Id="rId12" Type="http://schemas.openxmlformats.org/officeDocument/2006/relationships/hyperlink" Target="http://var.astro.cz/oejv/issues/oejv0074.pdf" TargetMode="External"/><Relationship Id="rId17" Type="http://schemas.openxmlformats.org/officeDocument/2006/relationships/hyperlink" Target="http://var.astro.cz/oejv/issues/oejv0074.pdf" TargetMode="External"/><Relationship Id="rId25" Type="http://schemas.openxmlformats.org/officeDocument/2006/relationships/hyperlink" Target="http://www.bav-astro.de/sfs/BAVM_link.php?BAVMnr=178" TargetMode="External"/><Relationship Id="rId33" Type="http://schemas.openxmlformats.org/officeDocument/2006/relationships/hyperlink" Target="http://www.bav-astro.de/sfs/BAVM_link.php?BAVMnr=238" TargetMode="External"/><Relationship Id="rId2" Type="http://schemas.openxmlformats.org/officeDocument/2006/relationships/hyperlink" Target="http://www.konkoly.hu/cgi-bin/IBVS?1255" TargetMode="External"/><Relationship Id="rId16" Type="http://schemas.openxmlformats.org/officeDocument/2006/relationships/hyperlink" Target="http://var.astro.cz/oejv/issues/oejv0074.pdf" TargetMode="External"/><Relationship Id="rId20" Type="http://schemas.openxmlformats.org/officeDocument/2006/relationships/hyperlink" Target="http://var.astro.cz/oejv/issues/oejv0074.pdf" TargetMode="External"/><Relationship Id="rId29" Type="http://schemas.openxmlformats.org/officeDocument/2006/relationships/hyperlink" Target="http://www.bav-astro.de/sfs/BAVM_link.php?BAVMnr=215" TargetMode="External"/><Relationship Id="rId1" Type="http://schemas.openxmlformats.org/officeDocument/2006/relationships/hyperlink" Target="http://www.konkoly.hu/cgi-bin/IBVS?1255" TargetMode="External"/><Relationship Id="rId6" Type="http://schemas.openxmlformats.org/officeDocument/2006/relationships/hyperlink" Target="http://www.bav-astro.de/sfs/BAVM_link.php?BAVMnr=39" TargetMode="External"/><Relationship Id="rId11" Type="http://schemas.openxmlformats.org/officeDocument/2006/relationships/hyperlink" Target="http://var.astro.cz/oejv/issues/oejv0074.pdf" TargetMode="External"/><Relationship Id="rId24" Type="http://schemas.openxmlformats.org/officeDocument/2006/relationships/hyperlink" Target="http://www.konkoly.hu/cgi-bin/IBVS?5588" TargetMode="External"/><Relationship Id="rId32" Type="http://schemas.openxmlformats.org/officeDocument/2006/relationships/hyperlink" Target="http://www.bav-astro.de/sfs/BAVM_link.php?BAVMnr=234" TargetMode="External"/><Relationship Id="rId5" Type="http://schemas.openxmlformats.org/officeDocument/2006/relationships/hyperlink" Target="http://www.bav-astro.de/sfs/BAVM_link.php?BAVMnr=38" TargetMode="External"/><Relationship Id="rId15" Type="http://schemas.openxmlformats.org/officeDocument/2006/relationships/hyperlink" Target="http://var.astro.cz/oejv/issues/oejv0074.pdf" TargetMode="External"/><Relationship Id="rId23" Type="http://schemas.openxmlformats.org/officeDocument/2006/relationships/hyperlink" Target="http://var.astro.cz/oejv/issues/oejv0074.pdf" TargetMode="External"/><Relationship Id="rId28" Type="http://schemas.openxmlformats.org/officeDocument/2006/relationships/hyperlink" Target="http://www.bav-astro.de/sfs/BAVM_link.php?BAVMnr=203" TargetMode="External"/><Relationship Id="rId10" Type="http://schemas.openxmlformats.org/officeDocument/2006/relationships/hyperlink" Target="http://var.astro.cz/oejv/issues/oejv0074.pdf" TargetMode="External"/><Relationship Id="rId19" Type="http://schemas.openxmlformats.org/officeDocument/2006/relationships/hyperlink" Target="http://var.astro.cz/oejv/issues/oejv0074.pdf" TargetMode="External"/><Relationship Id="rId31" Type="http://schemas.openxmlformats.org/officeDocument/2006/relationships/hyperlink" Target="http://www.bav-astro.de/sfs/BAVM_link.php?BAVMnr=232" TargetMode="External"/><Relationship Id="rId4" Type="http://schemas.openxmlformats.org/officeDocument/2006/relationships/hyperlink" Target="http://www.bav-astro.de/sfs/BAVM_link.php?BAVMnr=36" TargetMode="External"/><Relationship Id="rId9" Type="http://schemas.openxmlformats.org/officeDocument/2006/relationships/hyperlink" Target="http://www.bav-astro.de/sfs/BAVM_link.php?BAVMnr=152" TargetMode="External"/><Relationship Id="rId14" Type="http://schemas.openxmlformats.org/officeDocument/2006/relationships/hyperlink" Target="http://var.astro.cz/oejv/issues/oejv0074.pdf" TargetMode="External"/><Relationship Id="rId22" Type="http://schemas.openxmlformats.org/officeDocument/2006/relationships/hyperlink" Target="http://www.konkoly.hu/cgi-bin/IBVS?5588" TargetMode="External"/><Relationship Id="rId27" Type="http://schemas.openxmlformats.org/officeDocument/2006/relationships/hyperlink" Target="http://www.bav-astro.de/sfs/BAVM_link.php?BAVMnr=178" TargetMode="External"/><Relationship Id="rId30" Type="http://schemas.openxmlformats.org/officeDocument/2006/relationships/hyperlink" Target="http://www.bav-astro.de/sfs/BAVM_link.php?BAVMnr=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5"/>
  <sheetViews>
    <sheetView tabSelected="1" workbookViewId="0">
      <pane xSplit="14" ySplit="21" topLeftCell="O224" activePane="bottomRight" state="frozen"/>
      <selection pane="topRight" activeCell="O1" sqref="O1"/>
      <selection pane="bottomLeft" activeCell="A22" sqref="A22"/>
      <selection pane="bottomRight" activeCell="F7" sqref="F7"/>
    </sheetView>
  </sheetViews>
  <sheetFormatPr defaultColWidth="10.28515625" defaultRowHeight="12.95" customHeight="1" x14ac:dyDescent="0.2"/>
  <cols>
    <col min="1" max="1" width="14.42578125" style="25" customWidth="1"/>
    <col min="2" max="2" width="3.85546875" style="25" customWidth="1"/>
    <col min="3" max="3" width="10.42578125" style="25" customWidth="1"/>
    <col min="4" max="4" width="8.28515625" style="25" customWidth="1"/>
    <col min="5" max="5" width="9.42578125" style="25" customWidth="1"/>
    <col min="6" max="6" width="17.85546875" style="25" customWidth="1"/>
    <col min="7" max="7" width="9" style="25" customWidth="1"/>
    <col min="8" max="14" width="8.5703125" style="25" customWidth="1"/>
    <col min="15" max="15" width="8" style="25" customWidth="1"/>
    <col min="16" max="16" width="7.7109375" style="25" customWidth="1"/>
    <col min="17" max="17" width="9.85546875" style="25" customWidth="1"/>
    <col min="18" max="16384" width="10.28515625" style="25"/>
  </cols>
  <sheetData>
    <row r="1" spans="1:6" customFormat="1" ht="20.25" x14ac:dyDescent="0.3">
      <c r="A1" s="1" t="s">
        <v>776</v>
      </c>
    </row>
    <row r="2" spans="1:6" ht="12.95" customHeight="1" x14ac:dyDescent="0.2">
      <c r="A2" s="25" t="s">
        <v>20</v>
      </c>
      <c r="B2" s="26" t="s">
        <v>40</v>
      </c>
    </row>
    <row r="3" spans="1:6" ht="12.95" customHeight="1" thickBot="1" x14ac:dyDescent="0.25"/>
    <row r="4" spans="1:6" ht="12.95" customHeight="1" thickTop="1" thickBot="1" x14ac:dyDescent="0.25">
      <c r="A4" s="27" t="s">
        <v>3</v>
      </c>
      <c r="C4" s="28">
        <v>44913.277999999998</v>
      </c>
      <c r="D4" s="29">
        <v>1.7072309000000001</v>
      </c>
    </row>
    <row r="5" spans="1:6" ht="12.95" customHeight="1" thickTop="1" x14ac:dyDescent="0.2">
      <c r="A5" s="30" t="s">
        <v>32</v>
      </c>
      <c r="C5" s="31">
        <v>-9.5</v>
      </c>
      <c r="D5" s="25" t="s">
        <v>33</v>
      </c>
    </row>
    <row r="6" spans="1:6" ht="12.95" customHeight="1" x14ac:dyDescent="0.2">
      <c r="A6" s="27" t="s">
        <v>4</v>
      </c>
    </row>
    <row r="7" spans="1:6" ht="12.95" customHeight="1" x14ac:dyDescent="0.2">
      <c r="A7" s="25" t="s">
        <v>5</v>
      </c>
      <c r="C7" s="25">
        <v>44913.277999999998</v>
      </c>
    </row>
    <row r="8" spans="1:6" ht="12.95" customHeight="1" x14ac:dyDescent="0.2">
      <c r="A8" s="25" t="s">
        <v>6</v>
      </c>
      <c r="C8" s="25">
        <v>1.7072309000000001</v>
      </c>
    </row>
    <row r="9" spans="1:6" ht="12.95" customHeight="1" x14ac:dyDescent="0.2">
      <c r="A9" s="32" t="s">
        <v>29</v>
      </c>
      <c r="B9" s="32"/>
      <c r="C9" s="33">
        <v>21</v>
      </c>
      <c r="D9" s="33">
        <v>21</v>
      </c>
    </row>
    <row r="10" spans="1:6" ht="12.95" customHeight="1" thickBot="1" x14ac:dyDescent="0.25">
      <c r="C10" s="34" t="s">
        <v>21</v>
      </c>
      <c r="D10" s="34" t="s">
        <v>22</v>
      </c>
    </row>
    <row r="11" spans="1:6" ht="12.95" customHeight="1" x14ac:dyDescent="0.2">
      <c r="A11" s="25" t="s">
        <v>17</v>
      </c>
      <c r="C11" s="35">
        <f ca="1">INTERCEPT(INDIRECT(C14):R$933,INDIRECT(C13):$F$933)</f>
        <v>-1.484578725512492E-3</v>
      </c>
      <c r="D11" s="35">
        <f ca="1">INTERCEPT(INDIRECT(D14):S$933,INDIRECT(D13):$F$933)</f>
        <v>-0.43609919116771118</v>
      </c>
      <c r="E11" s="32" t="s">
        <v>35</v>
      </c>
      <c r="F11" s="25">
        <v>0</v>
      </c>
    </row>
    <row r="12" spans="1:6" ht="12.95" customHeight="1" x14ac:dyDescent="0.2">
      <c r="A12" s="25" t="s">
        <v>18</v>
      </c>
      <c r="C12" s="35">
        <f ca="1">SLOPE(INDIRECT(C14):R$933,INDIRECT(C13):$F$933)</f>
        <v>-9.2929183288675608E-9</v>
      </c>
      <c r="D12" s="35">
        <f ca="1">SLOPE(INDIRECT(D14):S$933,INDIRECT(D13):$F$933)</f>
        <v>1.185376004131919E-4</v>
      </c>
      <c r="E12" s="32" t="s">
        <v>36</v>
      </c>
      <c r="F12" s="36">
        <f ca="1">NOW()+15018.5+$C$5/24</f>
        <v>60313.666660648145</v>
      </c>
    </row>
    <row r="13" spans="1:6" ht="12.95" customHeight="1" x14ac:dyDescent="0.2">
      <c r="A13" s="32" t="s">
        <v>30</v>
      </c>
      <c r="B13" s="32"/>
      <c r="C13" s="33" t="str">
        <f>"F"&amp;C9</f>
        <v>F21</v>
      </c>
      <c r="D13" s="33" t="str">
        <f>"F"&amp;D9</f>
        <v>F21</v>
      </c>
      <c r="E13" s="32" t="s">
        <v>37</v>
      </c>
      <c r="F13" s="36">
        <f ca="1">ROUND(2*(F12-$C$7)/$C$8,0)/2+F11</f>
        <v>9020.5</v>
      </c>
    </row>
    <row r="14" spans="1:6" ht="12.95" customHeight="1" x14ac:dyDescent="0.2">
      <c r="A14" s="32" t="s">
        <v>31</v>
      </c>
      <c r="B14" s="32"/>
      <c r="C14" s="33" t="str">
        <f>"R"&amp;C9</f>
        <v>R21</v>
      </c>
      <c r="D14" s="33" t="str">
        <f>"S"&amp;D9</f>
        <v>S21</v>
      </c>
      <c r="E14" s="32" t="s">
        <v>38</v>
      </c>
      <c r="F14" s="35">
        <f ca="1">ROUND(2*(F12-$C$15)/$C$16,0)/2+F11</f>
        <v>360.5</v>
      </c>
    </row>
    <row r="15" spans="1:6" ht="12.95" customHeight="1" x14ac:dyDescent="0.2">
      <c r="A15" s="37" t="s">
        <v>19</v>
      </c>
      <c r="C15" s="38">
        <f ca="1">($C7+C11)+($C8+C12)*INT(MAX($F21:$F3531))</f>
        <v>59697.896028944604</v>
      </c>
      <c r="D15" s="38">
        <f ca="1">($C7+D11)+($C8+D12)*INT(MAX($F21:$F3531))</f>
        <v>59698.488030428409</v>
      </c>
      <c r="E15" s="32" t="s">
        <v>39</v>
      </c>
      <c r="F15" s="39">
        <f ca="1">+$C$15+$C$16*F14-15018.5-$C$5/24</f>
        <v>45295.248598377846</v>
      </c>
    </row>
    <row r="16" spans="1:6" ht="12.95" customHeight="1" x14ac:dyDescent="0.2">
      <c r="A16" s="27" t="s">
        <v>7</v>
      </c>
      <c r="C16" s="40">
        <f ca="1">+$C8+C12</f>
        <v>1.7072308907070817</v>
      </c>
      <c r="D16" s="35">
        <f ca="1">+$C8+D12</f>
        <v>1.7073494376004132</v>
      </c>
      <c r="E16" s="41"/>
      <c r="F16" s="41" t="s">
        <v>34</v>
      </c>
    </row>
    <row r="17" spans="1:19" ht="12.95" customHeight="1" thickBot="1" x14ac:dyDescent="0.25">
      <c r="A17" s="32" t="s">
        <v>28</v>
      </c>
      <c r="C17" s="25">
        <f>COUNT(C21:C1245)</f>
        <v>223</v>
      </c>
    </row>
    <row r="18" spans="1:19" ht="12.95" customHeight="1" thickTop="1" thickBot="1" x14ac:dyDescent="0.25">
      <c r="A18" s="27" t="s">
        <v>23</v>
      </c>
      <c r="C18" s="28">
        <f ca="1">+C15</f>
        <v>59697.896028944604</v>
      </c>
      <c r="D18" s="29">
        <f ca="1">+C16</f>
        <v>1.7072308907070817</v>
      </c>
      <c r="E18" s="42">
        <f>R19</f>
        <v>204</v>
      </c>
    </row>
    <row r="19" spans="1:19" ht="12.95" customHeight="1" thickTop="1" thickBot="1" x14ac:dyDescent="0.25">
      <c r="A19" s="27" t="s">
        <v>24</v>
      </c>
      <c r="C19" s="28">
        <f ca="1">+D15</f>
        <v>59698.488030428409</v>
      </c>
      <c r="D19" s="29">
        <f ca="1">+D16</f>
        <v>1.7073494376004132</v>
      </c>
      <c r="E19" s="42">
        <f>S19</f>
        <v>10</v>
      </c>
      <c r="F19" s="43" t="s">
        <v>2</v>
      </c>
      <c r="R19" s="25">
        <f>COUNT(R21:R320)</f>
        <v>204</v>
      </c>
      <c r="S19" s="25">
        <f>COUNT(S21:S320)</f>
        <v>10</v>
      </c>
    </row>
    <row r="20" spans="1:19" ht="12.95" customHeight="1" thickTop="1" thickBot="1" x14ac:dyDescent="0.25">
      <c r="A20" s="34" t="s">
        <v>8</v>
      </c>
      <c r="B20" s="34" t="s">
        <v>9</v>
      </c>
      <c r="C20" s="34" t="s">
        <v>10</v>
      </c>
      <c r="D20" s="34" t="s">
        <v>15</v>
      </c>
      <c r="E20" s="34" t="s">
        <v>11</v>
      </c>
      <c r="F20" s="34" t="s">
        <v>12</v>
      </c>
      <c r="G20" s="34" t="s">
        <v>13</v>
      </c>
      <c r="H20" s="44" t="s">
        <v>118</v>
      </c>
      <c r="I20" s="44" t="s">
        <v>101</v>
      </c>
      <c r="J20" s="44" t="s">
        <v>115</v>
      </c>
      <c r="K20" s="44" t="s">
        <v>113</v>
      </c>
      <c r="L20" s="44" t="s">
        <v>769</v>
      </c>
      <c r="M20" s="44" t="s">
        <v>770</v>
      </c>
      <c r="N20" s="44" t="s">
        <v>771</v>
      </c>
      <c r="O20" s="44" t="s">
        <v>25</v>
      </c>
      <c r="P20" s="45" t="s">
        <v>26</v>
      </c>
      <c r="Q20" s="34" t="s">
        <v>16</v>
      </c>
      <c r="R20" s="45" t="s">
        <v>21</v>
      </c>
      <c r="S20" s="45" t="s">
        <v>22</v>
      </c>
    </row>
    <row r="21" spans="1:19" ht="12.95" customHeight="1" x14ac:dyDescent="0.2">
      <c r="A21" s="46" t="s">
        <v>128</v>
      </c>
      <c r="B21" s="47" t="s">
        <v>100</v>
      </c>
      <c r="C21" s="46">
        <v>25773.517</v>
      </c>
      <c r="D21" s="46" t="s">
        <v>101</v>
      </c>
      <c r="E21" s="25">
        <f t="shared" ref="E21:E84" si="0">+(C21-C$7)/C$8</f>
        <v>-11210.997293921986</v>
      </c>
      <c r="F21" s="25">
        <f t="shared" ref="F21:F84" si="1">ROUND(2*E21,0)/2</f>
        <v>-11211</v>
      </c>
      <c r="G21" s="25">
        <f t="shared" ref="G21:G84" si="2">+C21-(C$7+F21*C$8)</f>
        <v>4.6199000025808346E-3</v>
      </c>
      <c r="I21" s="25">
        <f t="shared" ref="I21:I52" si="3">+G21</f>
        <v>4.6199000025808346E-3</v>
      </c>
      <c r="O21" s="25">
        <f t="shared" ref="O21:O84" ca="1" si="4">+C$11+C$12*$F21</f>
        <v>-1.3803958181275576E-3</v>
      </c>
      <c r="P21" s="25">
        <f t="shared" ref="P21:P84" ca="1" si="5">+D$11+D$12*$F21</f>
        <v>-1.7650242294000056</v>
      </c>
      <c r="Q21" s="48">
        <f t="shared" ref="Q21:Q84" si="6">+C21-15018.5</f>
        <v>10755.017</v>
      </c>
      <c r="R21" s="25">
        <f t="shared" ref="R21:R52" si="7">G21</f>
        <v>4.6199000025808346E-3</v>
      </c>
    </row>
    <row r="22" spans="1:19" ht="12.95" customHeight="1" x14ac:dyDescent="0.2">
      <c r="A22" s="46" t="s">
        <v>128</v>
      </c>
      <c r="B22" s="47" t="s">
        <v>100</v>
      </c>
      <c r="C22" s="46">
        <v>25802.522000000001</v>
      </c>
      <c r="D22" s="46" t="s">
        <v>101</v>
      </c>
      <c r="E22" s="25">
        <f t="shared" si="0"/>
        <v>-11194.007793556219</v>
      </c>
      <c r="F22" s="25">
        <f t="shared" si="1"/>
        <v>-11194</v>
      </c>
      <c r="G22" s="25">
        <f t="shared" si="2"/>
        <v>-1.3305399996170308E-2</v>
      </c>
      <c r="I22" s="25">
        <f t="shared" si="3"/>
        <v>-1.3305399996170308E-2</v>
      </c>
      <c r="O22" s="25">
        <f t="shared" ca="1" si="4"/>
        <v>-1.3805537977391485E-3</v>
      </c>
      <c r="P22" s="25">
        <f t="shared" ca="1" si="5"/>
        <v>-1.7630090901929814</v>
      </c>
      <c r="Q22" s="48">
        <f t="shared" si="6"/>
        <v>10784.022000000001</v>
      </c>
      <c r="R22" s="25">
        <f t="shared" si="7"/>
        <v>-1.3305399996170308E-2</v>
      </c>
    </row>
    <row r="23" spans="1:19" ht="12.95" customHeight="1" x14ac:dyDescent="0.2">
      <c r="A23" s="46" t="s">
        <v>128</v>
      </c>
      <c r="B23" s="47" t="s">
        <v>100</v>
      </c>
      <c r="C23" s="46">
        <v>26094.52</v>
      </c>
      <c r="D23" s="46" t="s">
        <v>101</v>
      </c>
      <c r="E23" s="25">
        <f t="shared" si="0"/>
        <v>-11022.971760878974</v>
      </c>
      <c r="F23" s="25">
        <f t="shared" si="1"/>
        <v>-11023</v>
      </c>
      <c r="G23" s="25">
        <f t="shared" si="2"/>
        <v>4.8210700002528029E-2</v>
      </c>
      <c r="I23" s="25">
        <f t="shared" si="3"/>
        <v>4.8210700002528029E-2</v>
      </c>
      <c r="O23" s="25">
        <f t="shared" ca="1" si="4"/>
        <v>-1.3821428867733848E-3</v>
      </c>
      <c r="P23" s="25">
        <f t="shared" ca="1" si="5"/>
        <v>-1.7427391605223255</v>
      </c>
      <c r="Q23" s="48">
        <f t="shared" si="6"/>
        <v>11076.02</v>
      </c>
      <c r="R23" s="25">
        <f t="shared" si="7"/>
        <v>4.8210700002528029E-2</v>
      </c>
    </row>
    <row r="24" spans="1:19" ht="12.95" customHeight="1" x14ac:dyDescent="0.2">
      <c r="A24" s="46" t="s">
        <v>128</v>
      </c>
      <c r="B24" s="47" t="s">
        <v>100</v>
      </c>
      <c r="C24" s="46">
        <v>28397.554</v>
      </c>
      <c r="D24" s="46" t="s">
        <v>101</v>
      </c>
      <c r="E24" s="25">
        <f t="shared" si="0"/>
        <v>-9673.9837593145712</v>
      </c>
      <c r="F24" s="25">
        <f t="shared" si="1"/>
        <v>-9674</v>
      </c>
      <c r="G24" s="25">
        <f t="shared" si="2"/>
        <v>2.7726600001187762E-2</v>
      </c>
      <c r="I24" s="25">
        <f t="shared" si="3"/>
        <v>2.7726600001187762E-2</v>
      </c>
      <c r="O24" s="25">
        <f t="shared" ca="1" si="4"/>
        <v>-1.3946790335990272E-3</v>
      </c>
      <c r="P24" s="25">
        <f t="shared" ca="1" si="5"/>
        <v>-1.5828319375649296</v>
      </c>
      <c r="Q24" s="48">
        <f t="shared" si="6"/>
        <v>13379.054</v>
      </c>
      <c r="R24" s="25">
        <f t="shared" si="7"/>
        <v>2.7726600001187762E-2</v>
      </c>
    </row>
    <row r="25" spans="1:19" ht="12.95" customHeight="1" x14ac:dyDescent="0.2">
      <c r="A25" s="46" t="s">
        <v>128</v>
      </c>
      <c r="B25" s="47" t="s">
        <v>100</v>
      </c>
      <c r="C25" s="46">
        <v>28433.358</v>
      </c>
      <c r="D25" s="46" t="s">
        <v>101</v>
      </c>
      <c r="E25" s="25">
        <f t="shared" si="0"/>
        <v>-9653.0117865134689</v>
      </c>
      <c r="F25" s="25">
        <f t="shared" si="1"/>
        <v>-9653</v>
      </c>
      <c r="G25" s="25">
        <f t="shared" si="2"/>
        <v>-2.0122299996728543E-2</v>
      </c>
      <c r="I25" s="25">
        <f t="shared" si="3"/>
        <v>-2.0122299996728543E-2</v>
      </c>
      <c r="O25" s="25">
        <f t="shared" ca="1" si="4"/>
        <v>-1.3948741848839334E-3</v>
      </c>
      <c r="P25" s="25">
        <f t="shared" ca="1" si="5"/>
        <v>-1.5803426479562526</v>
      </c>
      <c r="Q25" s="48">
        <f t="shared" si="6"/>
        <v>13414.858</v>
      </c>
      <c r="R25" s="25">
        <f t="shared" si="7"/>
        <v>-2.0122299996728543E-2</v>
      </c>
    </row>
    <row r="26" spans="1:19" ht="12.95" customHeight="1" x14ac:dyDescent="0.2">
      <c r="A26" s="46" t="s">
        <v>128</v>
      </c>
      <c r="B26" s="47" t="s">
        <v>100</v>
      </c>
      <c r="C26" s="46">
        <v>28665.53</v>
      </c>
      <c r="D26" s="46" t="s">
        <v>101</v>
      </c>
      <c r="E26" s="25">
        <f t="shared" si="0"/>
        <v>-9517.0184653991437</v>
      </c>
      <c r="F26" s="25">
        <f t="shared" si="1"/>
        <v>-9517</v>
      </c>
      <c r="G26" s="25">
        <f t="shared" si="2"/>
        <v>-3.1524699996225536E-2</v>
      </c>
      <c r="I26" s="25">
        <f t="shared" si="3"/>
        <v>-3.1524699996225536E-2</v>
      </c>
      <c r="O26" s="25">
        <f t="shared" ca="1" si="4"/>
        <v>-1.3961380217766594E-3</v>
      </c>
      <c r="P26" s="25">
        <f t="shared" ca="1" si="5"/>
        <v>-1.5642215343000585</v>
      </c>
      <c r="Q26" s="48">
        <f t="shared" si="6"/>
        <v>13647.029999999999</v>
      </c>
      <c r="R26" s="25">
        <f t="shared" si="7"/>
        <v>-3.1524699996225536E-2</v>
      </c>
    </row>
    <row r="27" spans="1:19" ht="12.95" customHeight="1" x14ac:dyDescent="0.2">
      <c r="A27" s="46" t="s">
        <v>148</v>
      </c>
      <c r="B27" s="47" t="s">
        <v>100</v>
      </c>
      <c r="C27" s="46">
        <v>28836.28</v>
      </c>
      <c r="D27" s="46" t="s">
        <v>101</v>
      </c>
      <c r="E27" s="25">
        <f t="shared" si="0"/>
        <v>-9417.0027030321435</v>
      </c>
      <c r="F27" s="25">
        <f t="shared" si="1"/>
        <v>-9417</v>
      </c>
      <c r="G27" s="25">
        <f t="shared" si="2"/>
        <v>-4.6146999993652571E-3</v>
      </c>
      <c r="I27" s="25">
        <f t="shared" si="3"/>
        <v>-4.6146999993652571E-3</v>
      </c>
      <c r="O27" s="25">
        <f t="shared" ca="1" si="4"/>
        <v>-1.3970673136095462E-3</v>
      </c>
      <c r="P27" s="25">
        <f t="shared" ca="1" si="5"/>
        <v>-1.5523677742587394</v>
      </c>
      <c r="Q27" s="48">
        <f t="shared" si="6"/>
        <v>13817.779999999999</v>
      </c>
      <c r="R27" s="25">
        <f t="shared" si="7"/>
        <v>-4.6146999993652571E-3</v>
      </c>
    </row>
    <row r="28" spans="1:19" ht="12.95" customHeight="1" x14ac:dyDescent="0.2">
      <c r="A28" s="46" t="s">
        <v>128</v>
      </c>
      <c r="B28" s="47" t="s">
        <v>100</v>
      </c>
      <c r="C28" s="46">
        <v>28836.281999999999</v>
      </c>
      <c r="D28" s="46" t="s">
        <v>101</v>
      </c>
      <c r="E28" s="25">
        <f t="shared" si="0"/>
        <v>-9417.0015315444434</v>
      </c>
      <c r="F28" s="25">
        <f t="shared" si="1"/>
        <v>-9417</v>
      </c>
      <c r="G28" s="25">
        <f t="shared" si="2"/>
        <v>-2.6146999989578035E-3</v>
      </c>
      <c r="I28" s="25">
        <f t="shared" si="3"/>
        <v>-2.6146999989578035E-3</v>
      </c>
      <c r="O28" s="25">
        <f t="shared" ca="1" si="4"/>
        <v>-1.3970673136095462E-3</v>
      </c>
      <c r="P28" s="25">
        <f t="shared" ca="1" si="5"/>
        <v>-1.5523677742587394</v>
      </c>
      <c r="Q28" s="48">
        <f t="shared" si="6"/>
        <v>13817.781999999999</v>
      </c>
      <c r="R28" s="25">
        <f t="shared" si="7"/>
        <v>-2.6146999989578035E-3</v>
      </c>
    </row>
    <row r="29" spans="1:19" ht="12.95" customHeight="1" x14ac:dyDescent="0.2">
      <c r="A29" s="46" t="s">
        <v>128</v>
      </c>
      <c r="B29" s="47" t="s">
        <v>100</v>
      </c>
      <c r="C29" s="46">
        <v>29015.562999999998</v>
      </c>
      <c r="D29" s="46" t="s">
        <v>101</v>
      </c>
      <c r="E29" s="25">
        <f t="shared" si="0"/>
        <v>-9311.9887883941174</v>
      </c>
      <c r="F29" s="25">
        <f t="shared" si="1"/>
        <v>-9312</v>
      </c>
      <c r="G29" s="25">
        <f t="shared" si="2"/>
        <v>1.9140799999149749E-2</v>
      </c>
      <c r="I29" s="25">
        <f t="shared" si="3"/>
        <v>1.9140799999149749E-2</v>
      </c>
      <c r="O29" s="25">
        <f t="shared" ca="1" si="4"/>
        <v>-1.3980430700340771E-3</v>
      </c>
      <c r="P29" s="25">
        <f t="shared" ca="1" si="5"/>
        <v>-1.5399213262153542</v>
      </c>
      <c r="Q29" s="48">
        <f t="shared" si="6"/>
        <v>13997.062999999998</v>
      </c>
      <c r="R29" s="25">
        <f t="shared" si="7"/>
        <v>1.9140799999149749E-2</v>
      </c>
    </row>
    <row r="30" spans="1:19" ht="12.95" customHeight="1" x14ac:dyDescent="0.2">
      <c r="A30" s="46" t="s">
        <v>128</v>
      </c>
      <c r="B30" s="47" t="s">
        <v>100</v>
      </c>
      <c r="C30" s="46">
        <v>29056.518</v>
      </c>
      <c r="D30" s="46" t="s">
        <v>101</v>
      </c>
      <c r="E30" s="25">
        <f t="shared" si="0"/>
        <v>-9287.9996490222838</v>
      </c>
      <c r="F30" s="25">
        <f t="shared" si="1"/>
        <v>-9288</v>
      </c>
      <c r="G30" s="25">
        <f t="shared" si="2"/>
        <v>5.9920000421698205E-4</v>
      </c>
      <c r="I30" s="25">
        <f t="shared" si="3"/>
        <v>5.9920000421698205E-4</v>
      </c>
      <c r="O30" s="25">
        <f t="shared" ca="1" si="4"/>
        <v>-1.3982661000739699E-3</v>
      </c>
      <c r="P30" s="25">
        <f t="shared" ca="1" si="5"/>
        <v>-1.5370764238054375</v>
      </c>
      <c r="Q30" s="48">
        <f t="shared" si="6"/>
        <v>14038.018</v>
      </c>
      <c r="R30" s="25">
        <f t="shared" si="7"/>
        <v>5.9920000421698205E-4</v>
      </c>
    </row>
    <row r="31" spans="1:19" ht="12.95" customHeight="1" x14ac:dyDescent="0.2">
      <c r="A31" s="46" t="s">
        <v>128</v>
      </c>
      <c r="B31" s="47" t="s">
        <v>100</v>
      </c>
      <c r="C31" s="46">
        <v>29365.543000000001</v>
      </c>
      <c r="D31" s="46" t="s">
        <v>101</v>
      </c>
      <c r="E31" s="25">
        <f t="shared" si="0"/>
        <v>-9106.9901558131332</v>
      </c>
      <c r="F31" s="25">
        <f t="shared" si="1"/>
        <v>-9107</v>
      </c>
      <c r="G31" s="25">
        <f t="shared" si="2"/>
        <v>1.6806300005555386E-2</v>
      </c>
      <c r="I31" s="25">
        <f t="shared" si="3"/>
        <v>1.6806300005555386E-2</v>
      </c>
      <c r="O31" s="25">
        <f t="shared" ca="1" si="4"/>
        <v>-1.3999481182914951E-3</v>
      </c>
      <c r="P31" s="25">
        <f t="shared" ca="1" si="5"/>
        <v>-1.5156211181306498</v>
      </c>
      <c r="Q31" s="48">
        <f t="shared" si="6"/>
        <v>14347.043000000001</v>
      </c>
      <c r="R31" s="25">
        <f t="shared" si="7"/>
        <v>1.6806300005555386E-2</v>
      </c>
    </row>
    <row r="32" spans="1:19" ht="12.95" customHeight="1" x14ac:dyDescent="0.2">
      <c r="A32" s="46" t="s">
        <v>128</v>
      </c>
      <c r="B32" s="47" t="s">
        <v>100</v>
      </c>
      <c r="C32" s="46">
        <v>29541.322</v>
      </c>
      <c r="D32" s="46" t="s">
        <v>101</v>
      </c>
      <c r="E32" s="25">
        <f t="shared" si="0"/>
        <v>-9004.0286876250884</v>
      </c>
      <c r="F32" s="25">
        <f t="shared" si="1"/>
        <v>-9004</v>
      </c>
      <c r="G32" s="25">
        <f t="shared" si="2"/>
        <v>-4.8976399997627595E-2</v>
      </c>
      <c r="I32" s="25">
        <f t="shared" si="3"/>
        <v>-4.8976399997627595E-2</v>
      </c>
      <c r="O32" s="25">
        <f t="shared" ca="1" si="4"/>
        <v>-1.4009052888793684E-3</v>
      </c>
      <c r="P32" s="25">
        <f t="shared" ca="1" si="5"/>
        <v>-1.5034117452880911</v>
      </c>
      <c r="Q32" s="48">
        <f t="shared" si="6"/>
        <v>14522.822</v>
      </c>
      <c r="R32" s="25">
        <f t="shared" si="7"/>
        <v>-4.8976399997627595E-2</v>
      </c>
    </row>
    <row r="33" spans="1:18" ht="12.95" customHeight="1" x14ac:dyDescent="0.2">
      <c r="A33" s="46" t="s">
        <v>166</v>
      </c>
      <c r="B33" s="47" t="s">
        <v>100</v>
      </c>
      <c r="C33" s="46">
        <v>29785.47</v>
      </c>
      <c r="D33" s="46" t="s">
        <v>101</v>
      </c>
      <c r="E33" s="25">
        <f t="shared" si="0"/>
        <v>-8861.0204981645984</v>
      </c>
      <c r="F33" s="25">
        <f t="shared" si="1"/>
        <v>-8861</v>
      </c>
      <c r="G33" s="25">
        <f t="shared" si="2"/>
        <v>-3.4995099995285273E-2</v>
      </c>
      <c r="I33" s="25">
        <f t="shared" si="3"/>
        <v>-3.4995099995285273E-2</v>
      </c>
      <c r="O33" s="25">
        <f t="shared" ca="1" si="4"/>
        <v>-1.4022341762003965E-3</v>
      </c>
      <c r="P33" s="25">
        <f t="shared" ca="1" si="5"/>
        <v>-1.4864608684290046</v>
      </c>
      <c r="Q33" s="48">
        <f t="shared" si="6"/>
        <v>14766.970000000001</v>
      </c>
      <c r="R33" s="25">
        <f t="shared" si="7"/>
        <v>-3.4995099995285273E-2</v>
      </c>
    </row>
    <row r="34" spans="1:18" ht="12.95" customHeight="1" x14ac:dyDescent="0.2">
      <c r="A34" s="46" t="s">
        <v>166</v>
      </c>
      <c r="B34" s="47" t="s">
        <v>100</v>
      </c>
      <c r="C34" s="46">
        <v>29879.46</v>
      </c>
      <c r="D34" s="46" t="s">
        <v>101</v>
      </c>
      <c r="E34" s="25">
        <f t="shared" si="0"/>
        <v>-8805.966433714384</v>
      </c>
      <c r="F34" s="25">
        <f t="shared" si="1"/>
        <v>-8806</v>
      </c>
      <c r="G34" s="25">
        <f t="shared" si="2"/>
        <v>5.7305400001496309E-2</v>
      </c>
      <c r="I34" s="25">
        <f t="shared" si="3"/>
        <v>5.7305400001496309E-2</v>
      </c>
      <c r="O34" s="25">
        <f t="shared" ca="1" si="4"/>
        <v>-1.4027452867084842E-3</v>
      </c>
      <c r="P34" s="25">
        <f t="shared" ca="1" si="5"/>
        <v>-1.4799413004062791</v>
      </c>
      <c r="Q34" s="48">
        <f t="shared" si="6"/>
        <v>14860.96</v>
      </c>
      <c r="R34" s="25">
        <f t="shared" si="7"/>
        <v>5.7305400001496309E-2</v>
      </c>
    </row>
    <row r="35" spans="1:18" ht="12.95" customHeight="1" x14ac:dyDescent="0.2">
      <c r="A35" s="46" t="s">
        <v>166</v>
      </c>
      <c r="B35" s="47" t="s">
        <v>100</v>
      </c>
      <c r="C35" s="46">
        <v>30164.506000000001</v>
      </c>
      <c r="D35" s="46" t="s">
        <v>101</v>
      </c>
      <c r="E35" s="25">
        <f t="shared" si="0"/>
        <v>-8639.0024922815046</v>
      </c>
      <c r="F35" s="25">
        <f t="shared" si="1"/>
        <v>-8639</v>
      </c>
      <c r="G35" s="25">
        <f t="shared" si="2"/>
        <v>-4.2548999954306055E-3</v>
      </c>
      <c r="I35" s="25">
        <f t="shared" si="3"/>
        <v>-4.2548999954306055E-3</v>
      </c>
      <c r="O35" s="25">
        <f t="shared" ca="1" si="4"/>
        <v>-1.4042972040694051E-3</v>
      </c>
      <c r="P35" s="25">
        <f t="shared" ca="1" si="5"/>
        <v>-1.460145521137276</v>
      </c>
      <c r="Q35" s="48">
        <f t="shared" si="6"/>
        <v>15146.006000000001</v>
      </c>
      <c r="R35" s="25">
        <f t="shared" si="7"/>
        <v>-4.2548999954306055E-3</v>
      </c>
    </row>
    <row r="36" spans="1:18" ht="12.95" customHeight="1" x14ac:dyDescent="0.2">
      <c r="A36" s="46" t="s">
        <v>166</v>
      </c>
      <c r="B36" s="47" t="s">
        <v>100</v>
      </c>
      <c r="C36" s="46">
        <v>30787.67</v>
      </c>
      <c r="D36" s="46" t="s">
        <v>101</v>
      </c>
      <c r="E36" s="25">
        <f t="shared" si="0"/>
        <v>-8273.9880118149213</v>
      </c>
      <c r="F36" s="25">
        <f t="shared" si="1"/>
        <v>-8274</v>
      </c>
      <c r="G36" s="25">
        <f t="shared" si="2"/>
        <v>2.0466599999053869E-2</v>
      </c>
      <c r="I36" s="25">
        <f t="shared" si="3"/>
        <v>2.0466599999053869E-2</v>
      </c>
      <c r="O36" s="25">
        <f t="shared" ca="1" si="4"/>
        <v>-1.4076891192594417E-3</v>
      </c>
      <c r="P36" s="25">
        <f t="shared" ca="1" si="5"/>
        <v>-1.416879296986461</v>
      </c>
      <c r="Q36" s="48">
        <f t="shared" si="6"/>
        <v>15769.169999999998</v>
      </c>
      <c r="R36" s="25">
        <f t="shared" si="7"/>
        <v>2.0466599999053869E-2</v>
      </c>
    </row>
    <row r="37" spans="1:18" ht="12.95" customHeight="1" x14ac:dyDescent="0.2">
      <c r="A37" s="46" t="s">
        <v>180</v>
      </c>
      <c r="B37" s="47" t="s">
        <v>100</v>
      </c>
      <c r="C37" s="46">
        <v>30871.306</v>
      </c>
      <c r="D37" s="46" t="s">
        <v>101</v>
      </c>
      <c r="E37" s="25">
        <f t="shared" si="0"/>
        <v>-8224.9987391863615</v>
      </c>
      <c r="F37" s="25">
        <f t="shared" si="1"/>
        <v>-8225</v>
      </c>
      <c r="G37" s="25">
        <f t="shared" si="2"/>
        <v>2.1525000011024531E-3</v>
      </c>
      <c r="I37" s="25">
        <f t="shared" si="3"/>
        <v>2.1525000011024531E-3</v>
      </c>
      <c r="O37" s="25">
        <f t="shared" ca="1" si="4"/>
        <v>-1.4081444722575563E-3</v>
      </c>
      <c r="P37" s="25">
        <f t="shared" ca="1" si="5"/>
        <v>-1.4110709545662146</v>
      </c>
      <c r="Q37" s="48">
        <f t="shared" si="6"/>
        <v>15852.806</v>
      </c>
      <c r="R37" s="25">
        <f t="shared" si="7"/>
        <v>2.1525000011024531E-3</v>
      </c>
    </row>
    <row r="38" spans="1:18" ht="12.95" customHeight="1" x14ac:dyDescent="0.2">
      <c r="A38" s="46" t="s">
        <v>180</v>
      </c>
      <c r="B38" s="47" t="s">
        <v>100</v>
      </c>
      <c r="C38" s="46">
        <v>31047.174999999999</v>
      </c>
      <c r="D38" s="46" t="s">
        <v>101</v>
      </c>
      <c r="E38" s="25">
        <f t="shared" si="0"/>
        <v>-8121.9845540518263</v>
      </c>
      <c r="F38" s="25">
        <f t="shared" si="1"/>
        <v>-8122</v>
      </c>
      <c r="G38" s="25">
        <f t="shared" si="2"/>
        <v>2.636980000170297E-2</v>
      </c>
      <c r="I38" s="25">
        <f t="shared" si="3"/>
        <v>2.636980000170297E-2</v>
      </c>
      <c r="O38" s="25">
        <f t="shared" ca="1" si="4"/>
        <v>-1.4091016428454295E-3</v>
      </c>
      <c r="P38" s="25">
        <f t="shared" ca="1" si="5"/>
        <v>-1.3988615817236558</v>
      </c>
      <c r="Q38" s="48">
        <f t="shared" si="6"/>
        <v>16028.674999999999</v>
      </c>
      <c r="R38" s="25">
        <f t="shared" si="7"/>
        <v>2.636980000170297E-2</v>
      </c>
    </row>
    <row r="39" spans="1:18" ht="12.95" customHeight="1" x14ac:dyDescent="0.2">
      <c r="A39" s="46" t="s">
        <v>166</v>
      </c>
      <c r="B39" s="47" t="s">
        <v>100</v>
      </c>
      <c r="C39" s="46">
        <v>31231.511999999999</v>
      </c>
      <c r="D39" s="46" t="s">
        <v>101</v>
      </c>
      <c r="E39" s="25">
        <f t="shared" si="0"/>
        <v>-8014.0102899965077</v>
      </c>
      <c r="F39" s="25">
        <f t="shared" si="1"/>
        <v>-8014</v>
      </c>
      <c r="G39" s="25">
        <f t="shared" si="2"/>
        <v>-1.7567399998370092E-2</v>
      </c>
      <c r="I39" s="25">
        <f t="shared" si="3"/>
        <v>-1.7567399998370092E-2</v>
      </c>
      <c r="O39" s="25">
        <f t="shared" ca="1" si="4"/>
        <v>-1.4101052780249473E-3</v>
      </c>
      <c r="P39" s="25">
        <f t="shared" ca="1" si="5"/>
        <v>-1.3860595208790309</v>
      </c>
      <c r="Q39" s="48">
        <f t="shared" si="6"/>
        <v>16213.011999999999</v>
      </c>
      <c r="R39" s="25">
        <f t="shared" si="7"/>
        <v>-1.7567399998370092E-2</v>
      </c>
    </row>
    <row r="40" spans="1:18" ht="12.95" customHeight="1" x14ac:dyDescent="0.2">
      <c r="A40" s="46" t="s">
        <v>166</v>
      </c>
      <c r="B40" s="47" t="s">
        <v>100</v>
      </c>
      <c r="C40" s="46">
        <v>31255.472000000002</v>
      </c>
      <c r="D40" s="46" t="s">
        <v>101</v>
      </c>
      <c r="E40" s="25">
        <f t="shared" si="0"/>
        <v>-7999.9758673533825</v>
      </c>
      <c r="F40" s="25">
        <f t="shared" si="1"/>
        <v>-8000</v>
      </c>
      <c r="G40" s="25">
        <f t="shared" si="2"/>
        <v>4.1200000003300374E-2</v>
      </c>
      <c r="I40" s="25">
        <f t="shared" si="3"/>
        <v>4.1200000003300374E-2</v>
      </c>
      <c r="O40" s="25">
        <f t="shared" ca="1" si="4"/>
        <v>-1.4102353788815515E-3</v>
      </c>
      <c r="P40" s="25">
        <f t="shared" ca="1" si="5"/>
        <v>-1.3843999944732464</v>
      </c>
      <c r="Q40" s="48">
        <f t="shared" si="6"/>
        <v>16236.972000000002</v>
      </c>
      <c r="R40" s="25">
        <f t="shared" si="7"/>
        <v>4.1200000003300374E-2</v>
      </c>
    </row>
    <row r="41" spans="1:18" ht="12.95" customHeight="1" x14ac:dyDescent="0.2">
      <c r="A41" s="46" t="s">
        <v>180</v>
      </c>
      <c r="B41" s="47" t="s">
        <v>100</v>
      </c>
      <c r="C41" s="46">
        <v>31262.248</v>
      </c>
      <c r="D41" s="46" t="s">
        <v>101</v>
      </c>
      <c r="E41" s="25">
        <f t="shared" si="0"/>
        <v>-7996.0068670265973</v>
      </c>
      <c r="F41" s="25">
        <f t="shared" si="1"/>
        <v>-7996</v>
      </c>
      <c r="G41" s="25">
        <f t="shared" si="2"/>
        <v>-1.1723600000550505E-2</v>
      </c>
      <c r="I41" s="25">
        <f t="shared" si="3"/>
        <v>-1.1723600000550505E-2</v>
      </c>
      <c r="O41" s="25">
        <f t="shared" ca="1" si="4"/>
        <v>-1.4102725505548668E-3</v>
      </c>
      <c r="P41" s="25">
        <f t="shared" ca="1" si="5"/>
        <v>-1.3839258440715936</v>
      </c>
      <c r="Q41" s="48">
        <f t="shared" si="6"/>
        <v>16243.748</v>
      </c>
      <c r="R41" s="25">
        <f t="shared" si="7"/>
        <v>-1.1723600000550505E-2</v>
      </c>
    </row>
    <row r="42" spans="1:18" ht="12.95" customHeight="1" x14ac:dyDescent="0.2">
      <c r="A42" s="46" t="s">
        <v>166</v>
      </c>
      <c r="B42" s="47" t="s">
        <v>100</v>
      </c>
      <c r="C42" s="46">
        <v>31325.42</v>
      </c>
      <c r="D42" s="46" t="s">
        <v>101</v>
      </c>
      <c r="E42" s="25">
        <f t="shared" si="0"/>
        <v>-7959.0042565419826</v>
      </c>
      <c r="F42" s="25">
        <f t="shared" si="1"/>
        <v>-7959</v>
      </c>
      <c r="G42" s="25">
        <f t="shared" si="2"/>
        <v>-7.266900000104215E-3</v>
      </c>
      <c r="I42" s="25">
        <f t="shared" si="3"/>
        <v>-7.266900000104215E-3</v>
      </c>
      <c r="O42" s="25">
        <f t="shared" ca="1" si="4"/>
        <v>-1.4106163885330351E-3</v>
      </c>
      <c r="P42" s="25">
        <f t="shared" ca="1" si="5"/>
        <v>-1.3795399528563055</v>
      </c>
      <c r="Q42" s="48">
        <f t="shared" si="6"/>
        <v>16306.919999999998</v>
      </c>
      <c r="R42" s="25">
        <f t="shared" si="7"/>
        <v>-7.266900000104215E-3</v>
      </c>
    </row>
    <row r="43" spans="1:18" ht="12.95" customHeight="1" x14ac:dyDescent="0.2">
      <c r="A43" s="46" t="s">
        <v>166</v>
      </c>
      <c r="B43" s="47" t="s">
        <v>100</v>
      </c>
      <c r="C43" s="46">
        <v>31622.491999999998</v>
      </c>
      <c r="D43" s="46" t="s">
        <v>101</v>
      </c>
      <c r="E43" s="25">
        <f t="shared" si="0"/>
        <v>-7784.9961595704481</v>
      </c>
      <c r="F43" s="25">
        <f t="shared" si="1"/>
        <v>-7785</v>
      </c>
      <c r="G43" s="25">
        <f t="shared" si="2"/>
        <v>6.5565000004426111E-3</v>
      </c>
      <c r="I43" s="25">
        <f t="shared" si="3"/>
        <v>6.5565000004426111E-3</v>
      </c>
      <c r="O43" s="25">
        <f t="shared" ca="1" si="4"/>
        <v>-1.4122333563222579E-3</v>
      </c>
      <c r="P43" s="25">
        <f t="shared" ca="1" si="5"/>
        <v>-1.3589144103844102</v>
      </c>
      <c r="Q43" s="48">
        <f t="shared" si="6"/>
        <v>16603.991999999998</v>
      </c>
      <c r="R43" s="25">
        <f t="shared" si="7"/>
        <v>6.5565000004426111E-3</v>
      </c>
    </row>
    <row r="44" spans="1:18" ht="12.95" customHeight="1" x14ac:dyDescent="0.2">
      <c r="A44" s="46" t="s">
        <v>148</v>
      </c>
      <c r="B44" s="47" t="s">
        <v>100</v>
      </c>
      <c r="C44" s="46">
        <v>32054.400000000001</v>
      </c>
      <c r="D44" s="46" t="s">
        <v>101</v>
      </c>
      <c r="E44" s="25">
        <f t="shared" si="0"/>
        <v>-7532.0087048564992</v>
      </c>
      <c r="F44" s="25">
        <f t="shared" si="1"/>
        <v>-7532</v>
      </c>
      <c r="G44" s="25">
        <f t="shared" si="2"/>
        <v>-1.4861199997540098E-2</v>
      </c>
      <c r="I44" s="25">
        <f t="shared" si="3"/>
        <v>-1.4861199997540098E-2</v>
      </c>
      <c r="O44" s="25">
        <f t="shared" ca="1" si="4"/>
        <v>-1.4145844646594615E-3</v>
      </c>
      <c r="P44" s="25">
        <f t="shared" ca="1" si="5"/>
        <v>-1.3289243974798726</v>
      </c>
      <c r="Q44" s="48">
        <f t="shared" si="6"/>
        <v>17035.900000000001</v>
      </c>
      <c r="R44" s="25">
        <f t="shared" si="7"/>
        <v>-1.4861199997540098E-2</v>
      </c>
    </row>
    <row r="45" spans="1:18" ht="12.95" customHeight="1" x14ac:dyDescent="0.2">
      <c r="A45" s="46" t="s">
        <v>180</v>
      </c>
      <c r="B45" s="47" t="s">
        <v>100</v>
      </c>
      <c r="C45" s="46">
        <v>32066.353999999999</v>
      </c>
      <c r="D45" s="46" t="s">
        <v>101</v>
      </c>
      <c r="E45" s="25">
        <f t="shared" si="0"/>
        <v>-7525.0067228750358</v>
      </c>
      <c r="F45" s="25">
        <f t="shared" si="1"/>
        <v>-7525</v>
      </c>
      <c r="G45" s="25">
        <f t="shared" si="2"/>
        <v>-1.1477499996544793E-2</v>
      </c>
      <c r="I45" s="25">
        <f t="shared" si="3"/>
        <v>-1.1477499996544793E-2</v>
      </c>
      <c r="O45" s="25">
        <f t="shared" ca="1" si="4"/>
        <v>-1.4146495150877635E-3</v>
      </c>
      <c r="P45" s="25">
        <f t="shared" ca="1" si="5"/>
        <v>-1.3280946342769802</v>
      </c>
      <c r="Q45" s="48">
        <f t="shared" si="6"/>
        <v>17047.853999999999</v>
      </c>
      <c r="R45" s="25">
        <f t="shared" si="7"/>
        <v>-1.1477499996544793E-2</v>
      </c>
    </row>
    <row r="46" spans="1:18" ht="12.95" customHeight="1" x14ac:dyDescent="0.2">
      <c r="A46" s="46" t="s">
        <v>148</v>
      </c>
      <c r="B46" s="47" t="s">
        <v>100</v>
      </c>
      <c r="C46" s="46">
        <v>32404.39</v>
      </c>
      <c r="D46" s="46" t="s">
        <v>101</v>
      </c>
      <c r="E46" s="25">
        <f t="shared" si="0"/>
        <v>-7327.0042148370194</v>
      </c>
      <c r="F46" s="25">
        <f t="shared" si="1"/>
        <v>-7327</v>
      </c>
      <c r="G46" s="25">
        <f t="shared" si="2"/>
        <v>-7.1956999963731505E-3</v>
      </c>
      <c r="I46" s="25">
        <f t="shared" si="3"/>
        <v>-7.1956999963731505E-3</v>
      </c>
      <c r="O46" s="25">
        <f t="shared" ca="1" si="4"/>
        <v>-1.4164895129168793E-3</v>
      </c>
      <c r="P46" s="25">
        <f t="shared" ca="1" si="5"/>
        <v>-1.3046241893951682</v>
      </c>
      <c r="Q46" s="48">
        <f t="shared" si="6"/>
        <v>17385.89</v>
      </c>
      <c r="R46" s="25">
        <f t="shared" si="7"/>
        <v>-7.1956999963731505E-3</v>
      </c>
    </row>
    <row r="47" spans="1:18" ht="12.95" customHeight="1" x14ac:dyDescent="0.2">
      <c r="A47" s="46" t="s">
        <v>180</v>
      </c>
      <c r="B47" s="47" t="s">
        <v>100</v>
      </c>
      <c r="C47" s="46">
        <v>32761.263999999999</v>
      </c>
      <c r="D47" s="46" t="s">
        <v>101</v>
      </c>
      <c r="E47" s="25">
        <f t="shared" si="0"/>
        <v>-7117.9674641549645</v>
      </c>
      <c r="F47" s="25">
        <f t="shared" si="1"/>
        <v>-7118</v>
      </c>
      <c r="G47" s="25">
        <f t="shared" si="2"/>
        <v>5.5546200001117541E-2</v>
      </c>
      <c r="I47" s="25">
        <f t="shared" si="3"/>
        <v>5.5546200001117541E-2</v>
      </c>
      <c r="O47" s="25">
        <f t="shared" ca="1" si="4"/>
        <v>-1.4184317328476126E-3</v>
      </c>
      <c r="P47" s="25">
        <f t="shared" ca="1" si="5"/>
        <v>-1.2798498309088111</v>
      </c>
      <c r="Q47" s="48">
        <f t="shared" si="6"/>
        <v>17742.763999999999</v>
      </c>
      <c r="R47" s="25">
        <f t="shared" si="7"/>
        <v>5.5546200001117541E-2</v>
      </c>
    </row>
    <row r="48" spans="1:18" ht="12.95" customHeight="1" x14ac:dyDescent="0.2">
      <c r="A48" s="46" t="s">
        <v>180</v>
      </c>
      <c r="B48" s="47" t="s">
        <v>100</v>
      </c>
      <c r="C48" s="46">
        <v>32766.304</v>
      </c>
      <c r="D48" s="46" t="s">
        <v>101</v>
      </c>
      <c r="E48" s="25">
        <f t="shared" si="0"/>
        <v>-7115.0153151515697</v>
      </c>
      <c r="F48" s="25">
        <f t="shared" si="1"/>
        <v>-7115</v>
      </c>
      <c r="G48" s="25">
        <f t="shared" si="2"/>
        <v>-2.6146499996684724E-2</v>
      </c>
      <c r="I48" s="25">
        <f t="shared" si="3"/>
        <v>-2.6146499996684724E-2</v>
      </c>
      <c r="O48" s="25">
        <f t="shared" ca="1" si="4"/>
        <v>-1.4184596116025992E-3</v>
      </c>
      <c r="P48" s="25">
        <f t="shared" ca="1" si="5"/>
        <v>-1.2794942181075715</v>
      </c>
      <c r="Q48" s="48">
        <f t="shared" si="6"/>
        <v>17747.804</v>
      </c>
      <c r="R48" s="25">
        <f t="shared" si="7"/>
        <v>-2.6146499996684724E-2</v>
      </c>
    </row>
    <row r="49" spans="1:18" ht="12.95" customHeight="1" x14ac:dyDescent="0.2">
      <c r="A49" s="46" t="s">
        <v>180</v>
      </c>
      <c r="B49" s="47" t="s">
        <v>100</v>
      </c>
      <c r="C49" s="46">
        <v>32790.180999999997</v>
      </c>
      <c r="D49" s="46" t="s">
        <v>101</v>
      </c>
      <c r="E49" s="25">
        <f t="shared" si="0"/>
        <v>-7101.0295092479882</v>
      </c>
      <c r="F49" s="25">
        <f t="shared" si="1"/>
        <v>-7101</v>
      </c>
      <c r="G49" s="25">
        <f t="shared" si="2"/>
        <v>-5.0379100001009647E-2</v>
      </c>
      <c r="I49" s="25">
        <f t="shared" si="3"/>
        <v>-5.0379100001009647E-2</v>
      </c>
      <c r="O49" s="25">
        <f t="shared" ca="1" si="4"/>
        <v>-1.4185897124592034E-3</v>
      </c>
      <c r="P49" s="25">
        <f t="shared" ca="1" si="5"/>
        <v>-1.2778346917017869</v>
      </c>
      <c r="Q49" s="48">
        <f t="shared" si="6"/>
        <v>17771.680999999997</v>
      </c>
      <c r="R49" s="25">
        <f t="shared" si="7"/>
        <v>-5.0379100001009647E-2</v>
      </c>
    </row>
    <row r="50" spans="1:18" ht="12.95" customHeight="1" x14ac:dyDescent="0.2">
      <c r="A50" s="46" t="s">
        <v>180</v>
      </c>
      <c r="B50" s="47" t="s">
        <v>100</v>
      </c>
      <c r="C50" s="46">
        <v>32831.216999999997</v>
      </c>
      <c r="D50" s="46" t="s">
        <v>101</v>
      </c>
      <c r="E50" s="25">
        <f t="shared" si="0"/>
        <v>-7076.9929246243146</v>
      </c>
      <c r="F50" s="25">
        <f t="shared" si="1"/>
        <v>-7077</v>
      </c>
      <c r="G50" s="25">
        <f t="shared" si="2"/>
        <v>1.2079300002369564E-2</v>
      </c>
      <c r="I50" s="25">
        <f t="shared" si="3"/>
        <v>1.2079300002369564E-2</v>
      </c>
      <c r="O50" s="25">
        <f t="shared" ca="1" si="4"/>
        <v>-1.4188127424990963E-3</v>
      </c>
      <c r="P50" s="25">
        <f t="shared" ca="1" si="5"/>
        <v>-1.2749897892918702</v>
      </c>
      <c r="Q50" s="48">
        <f t="shared" si="6"/>
        <v>17812.716999999997</v>
      </c>
      <c r="R50" s="25">
        <f t="shared" si="7"/>
        <v>1.2079300002369564E-2</v>
      </c>
    </row>
    <row r="51" spans="1:18" ht="12.95" customHeight="1" x14ac:dyDescent="0.2">
      <c r="A51" s="46" t="s">
        <v>180</v>
      </c>
      <c r="B51" s="47" t="s">
        <v>100</v>
      </c>
      <c r="C51" s="46">
        <v>32860.194000000003</v>
      </c>
      <c r="D51" s="46" t="s">
        <v>101</v>
      </c>
      <c r="E51" s="25">
        <f t="shared" si="0"/>
        <v>-7060.0198250863396</v>
      </c>
      <c r="F51" s="25">
        <f t="shared" si="1"/>
        <v>-7060</v>
      </c>
      <c r="G51" s="25">
        <f t="shared" si="2"/>
        <v>-3.3845999991171993E-2</v>
      </c>
      <c r="I51" s="25">
        <f t="shared" si="3"/>
        <v>-3.3845999991171993E-2</v>
      </c>
      <c r="O51" s="25">
        <f t="shared" ca="1" si="4"/>
        <v>-1.4189707221106871E-3</v>
      </c>
      <c r="P51" s="25">
        <f t="shared" ca="1" si="5"/>
        <v>-1.272974650084846</v>
      </c>
      <c r="Q51" s="48">
        <f t="shared" si="6"/>
        <v>17841.694000000003</v>
      </c>
      <c r="R51" s="25">
        <f t="shared" si="7"/>
        <v>-3.3845999991171993E-2</v>
      </c>
    </row>
    <row r="52" spans="1:18" ht="12.95" customHeight="1" x14ac:dyDescent="0.2">
      <c r="A52" s="46" t="s">
        <v>166</v>
      </c>
      <c r="B52" s="47" t="s">
        <v>100</v>
      </c>
      <c r="C52" s="46">
        <v>33418.506000000001</v>
      </c>
      <c r="D52" s="46" t="s">
        <v>101</v>
      </c>
      <c r="E52" s="25">
        <f t="shared" si="0"/>
        <v>-6732.9920047721698</v>
      </c>
      <c r="F52" s="25">
        <f t="shared" si="1"/>
        <v>-6733</v>
      </c>
      <c r="G52" s="25">
        <f t="shared" si="2"/>
        <v>1.3649700005771592E-2</v>
      </c>
      <c r="I52" s="25">
        <f t="shared" si="3"/>
        <v>1.3649700005771592E-2</v>
      </c>
      <c r="O52" s="25">
        <f t="shared" ca="1" si="4"/>
        <v>-1.4220095064042266E-3</v>
      </c>
      <c r="P52" s="25">
        <f t="shared" ca="1" si="5"/>
        <v>-1.2342128547497322</v>
      </c>
      <c r="Q52" s="48">
        <f t="shared" si="6"/>
        <v>18400.006000000001</v>
      </c>
      <c r="R52" s="25">
        <f t="shared" si="7"/>
        <v>1.3649700005771592E-2</v>
      </c>
    </row>
    <row r="53" spans="1:18" ht="12.95" customHeight="1" x14ac:dyDescent="0.2">
      <c r="A53" s="46" t="s">
        <v>229</v>
      </c>
      <c r="B53" s="47" t="s">
        <v>100</v>
      </c>
      <c r="C53" s="46">
        <v>33512.29</v>
      </c>
      <c r="D53" s="46" t="s">
        <v>101</v>
      </c>
      <c r="E53" s="25">
        <f t="shared" si="0"/>
        <v>-6678.0586035550295</v>
      </c>
      <c r="F53" s="25">
        <f t="shared" si="1"/>
        <v>-6678</v>
      </c>
      <c r="G53" s="25">
        <f t="shared" si="2"/>
        <v>-0.10004979999939678</v>
      </c>
      <c r="I53" s="25">
        <f t="shared" ref="I53:I84" si="8">+G53</f>
        <v>-0.10004979999939678</v>
      </c>
      <c r="O53" s="25">
        <f t="shared" ca="1" si="4"/>
        <v>-1.4225206169123145E-3</v>
      </c>
      <c r="P53" s="25">
        <f t="shared" ca="1" si="5"/>
        <v>-1.2276932867270067</v>
      </c>
      <c r="Q53" s="48">
        <f t="shared" si="6"/>
        <v>18493.79</v>
      </c>
      <c r="R53" s="25">
        <f t="shared" ref="R53:R84" si="9">G53</f>
        <v>-0.10004979999939678</v>
      </c>
    </row>
    <row r="54" spans="1:18" ht="12.95" customHeight="1" x14ac:dyDescent="0.2">
      <c r="A54" s="46" t="s">
        <v>229</v>
      </c>
      <c r="B54" s="47" t="s">
        <v>100</v>
      </c>
      <c r="C54" s="46">
        <v>33727.292999999998</v>
      </c>
      <c r="D54" s="46" t="s">
        <v>101</v>
      </c>
      <c r="E54" s="25">
        <f t="shared" si="0"/>
        <v>-6552.1219185992941</v>
      </c>
      <c r="F54" s="25">
        <f t="shared" si="1"/>
        <v>-6552</v>
      </c>
      <c r="G54" s="25">
        <f t="shared" si="2"/>
        <v>-0.20814319999772124</v>
      </c>
      <c r="I54" s="25">
        <f t="shared" si="8"/>
        <v>-0.20814319999772124</v>
      </c>
      <c r="O54" s="25">
        <f t="shared" ca="1" si="4"/>
        <v>-1.4236915246217518E-3</v>
      </c>
      <c r="P54" s="25">
        <f t="shared" ca="1" si="5"/>
        <v>-1.2127575490749445</v>
      </c>
      <c r="Q54" s="48">
        <f t="shared" si="6"/>
        <v>18708.792999999998</v>
      </c>
      <c r="R54" s="25">
        <f t="shared" si="9"/>
        <v>-0.20814319999772124</v>
      </c>
    </row>
    <row r="55" spans="1:18" ht="12.95" customHeight="1" x14ac:dyDescent="0.2">
      <c r="A55" s="46" t="s">
        <v>148</v>
      </c>
      <c r="B55" s="47" t="s">
        <v>100</v>
      </c>
      <c r="C55" s="46">
        <v>33768.485999999997</v>
      </c>
      <c r="D55" s="46" t="s">
        <v>101</v>
      </c>
      <c r="E55" s="25">
        <f t="shared" si="0"/>
        <v>-6527.9933721911902</v>
      </c>
      <c r="F55" s="25">
        <f t="shared" si="1"/>
        <v>-6528</v>
      </c>
      <c r="G55" s="25">
        <f t="shared" si="2"/>
        <v>1.1315199997625314E-2</v>
      </c>
      <c r="I55" s="25">
        <f t="shared" si="8"/>
        <v>1.1315199997625314E-2</v>
      </c>
      <c r="O55" s="25">
        <f t="shared" ca="1" si="4"/>
        <v>-1.4239145546616446E-3</v>
      </c>
      <c r="P55" s="25">
        <f t="shared" ca="1" si="5"/>
        <v>-1.2099126466650278</v>
      </c>
      <c r="Q55" s="48">
        <f t="shared" si="6"/>
        <v>18749.985999999997</v>
      </c>
      <c r="R55" s="25">
        <f t="shared" si="9"/>
        <v>1.1315199997625314E-2</v>
      </c>
    </row>
    <row r="56" spans="1:18" ht="12.95" customHeight="1" x14ac:dyDescent="0.2">
      <c r="A56" s="46" t="s">
        <v>148</v>
      </c>
      <c r="B56" s="47" t="s">
        <v>100</v>
      </c>
      <c r="C56" s="46">
        <v>33775.33</v>
      </c>
      <c r="D56" s="46" t="s">
        <v>101</v>
      </c>
      <c r="E56" s="25">
        <f t="shared" si="0"/>
        <v>-6523.9845412826089</v>
      </c>
      <c r="F56" s="25">
        <f t="shared" si="1"/>
        <v>-6524</v>
      </c>
      <c r="G56" s="25">
        <f t="shared" si="2"/>
        <v>2.6391600003989879E-2</v>
      </c>
      <c r="I56" s="25">
        <f t="shared" si="8"/>
        <v>2.6391600003989879E-2</v>
      </c>
      <c r="O56" s="25">
        <f t="shared" ca="1" si="4"/>
        <v>-1.42395172633496E-3</v>
      </c>
      <c r="P56" s="25">
        <f t="shared" ca="1" si="5"/>
        <v>-1.2094384962633751</v>
      </c>
      <c r="Q56" s="48">
        <f t="shared" si="6"/>
        <v>18756.830000000002</v>
      </c>
      <c r="R56" s="25">
        <f t="shared" si="9"/>
        <v>2.6391600003989879E-2</v>
      </c>
    </row>
    <row r="57" spans="1:18" ht="12.95" customHeight="1" x14ac:dyDescent="0.2">
      <c r="A57" s="46" t="s">
        <v>148</v>
      </c>
      <c r="B57" s="47" t="s">
        <v>100</v>
      </c>
      <c r="C57" s="46">
        <v>33780.430999999997</v>
      </c>
      <c r="D57" s="46" t="s">
        <v>101</v>
      </c>
      <c r="E57" s="25">
        <f t="shared" si="0"/>
        <v>-6520.9966619043744</v>
      </c>
      <c r="F57" s="25">
        <f t="shared" si="1"/>
        <v>-6521</v>
      </c>
      <c r="G57" s="25">
        <f t="shared" si="2"/>
        <v>5.6989000004250556E-3</v>
      </c>
      <c r="I57" s="25">
        <f t="shared" si="8"/>
        <v>5.6989000004250556E-3</v>
      </c>
      <c r="O57" s="25">
        <f t="shared" ca="1" si="4"/>
        <v>-1.4239796050899466E-3</v>
      </c>
      <c r="P57" s="25">
        <f t="shared" ca="1" si="5"/>
        <v>-1.2090828834621354</v>
      </c>
      <c r="Q57" s="48">
        <f t="shared" si="6"/>
        <v>18761.930999999997</v>
      </c>
      <c r="R57" s="25">
        <f t="shared" si="9"/>
        <v>5.6989000004250556E-3</v>
      </c>
    </row>
    <row r="58" spans="1:18" ht="12.95" customHeight="1" x14ac:dyDescent="0.2">
      <c r="A58" s="46" t="s">
        <v>148</v>
      </c>
      <c r="B58" s="47" t="s">
        <v>100</v>
      </c>
      <c r="C58" s="46">
        <v>33862.374000000003</v>
      </c>
      <c r="D58" s="46" t="s">
        <v>101</v>
      </c>
      <c r="E58" s="25">
        <f t="shared" si="0"/>
        <v>-6472.9990536136584</v>
      </c>
      <c r="F58" s="25">
        <f t="shared" si="1"/>
        <v>-6473</v>
      </c>
      <c r="G58" s="25">
        <f t="shared" si="2"/>
        <v>1.61570000636857E-3</v>
      </c>
      <c r="I58" s="25">
        <f t="shared" si="8"/>
        <v>1.61570000636857E-3</v>
      </c>
      <c r="O58" s="25">
        <f t="shared" ca="1" si="4"/>
        <v>-1.4244256651697322E-3</v>
      </c>
      <c r="P58" s="25">
        <f t="shared" ca="1" si="5"/>
        <v>-1.2033930786423024</v>
      </c>
      <c r="Q58" s="48">
        <f t="shared" si="6"/>
        <v>18843.874000000003</v>
      </c>
      <c r="R58" s="25">
        <f t="shared" si="9"/>
        <v>1.61570000636857E-3</v>
      </c>
    </row>
    <row r="59" spans="1:18" ht="12.95" customHeight="1" x14ac:dyDescent="0.2">
      <c r="A59" s="46" t="s">
        <v>229</v>
      </c>
      <c r="B59" s="47" t="s">
        <v>100</v>
      </c>
      <c r="C59" s="46">
        <v>34637.470999999998</v>
      </c>
      <c r="D59" s="46" t="s">
        <v>101</v>
      </c>
      <c r="E59" s="25">
        <f t="shared" si="0"/>
        <v>-6018.9907528032672</v>
      </c>
      <c r="F59" s="25">
        <f t="shared" si="1"/>
        <v>-6019</v>
      </c>
      <c r="G59" s="25">
        <f t="shared" si="2"/>
        <v>1.5787099997396581E-2</v>
      </c>
      <c r="I59" s="25">
        <f t="shared" si="8"/>
        <v>1.5787099997396581E-2</v>
      </c>
      <c r="O59" s="25">
        <f t="shared" ca="1" si="4"/>
        <v>-1.428644650091038E-3</v>
      </c>
      <c r="P59" s="25">
        <f t="shared" ca="1" si="5"/>
        <v>-1.1495770080547132</v>
      </c>
      <c r="Q59" s="48">
        <f t="shared" si="6"/>
        <v>19618.970999999998</v>
      </c>
      <c r="R59" s="25">
        <f t="shared" si="9"/>
        <v>1.5787099997396581E-2</v>
      </c>
    </row>
    <row r="60" spans="1:18" ht="12.95" customHeight="1" x14ac:dyDescent="0.2">
      <c r="A60" s="46" t="s">
        <v>252</v>
      </c>
      <c r="B60" s="47" t="s">
        <v>100</v>
      </c>
      <c r="C60" s="46">
        <v>34661.364999999998</v>
      </c>
      <c r="D60" s="46" t="s">
        <v>101</v>
      </c>
      <c r="E60" s="25">
        <f t="shared" si="0"/>
        <v>-6004.9949892542363</v>
      </c>
      <c r="F60" s="25">
        <f t="shared" si="1"/>
        <v>-6005</v>
      </c>
      <c r="G60" s="25">
        <f t="shared" si="2"/>
        <v>8.5544999965350144E-3</v>
      </c>
      <c r="I60" s="25">
        <f t="shared" si="8"/>
        <v>8.5544999965350144E-3</v>
      </c>
      <c r="O60" s="25">
        <f t="shared" ca="1" si="4"/>
        <v>-1.4287747509476422E-3</v>
      </c>
      <c r="P60" s="25">
        <f t="shared" ca="1" si="5"/>
        <v>-1.1479174816489286</v>
      </c>
      <c r="Q60" s="48">
        <f t="shared" si="6"/>
        <v>19642.864999999998</v>
      </c>
      <c r="R60" s="25">
        <f t="shared" si="9"/>
        <v>8.5544999965350144E-3</v>
      </c>
    </row>
    <row r="61" spans="1:18" ht="12.95" customHeight="1" x14ac:dyDescent="0.2">
      <c r="A61" s="46" t="s">
        <v>229</v>
      </c>
      <c r="B61" s="47" t="s">
        <v>100</v>
      </c>
      <c r="C61" s="46">
        <v>34714.305</v>
      </c>
      <c r="D61" s="46" t="s">
        <v>101</v>
      </c>
      <c r="E61" s="25">
        <f t="shared" si="0"/>
        <v>-5973.9857098415905</v>
      </c>
      <c r="F61" s="25">
        <f t="shared" si="1"/>
        <v>-5974</v>
      </c>
      <c r="G61" s="25">
        <f t="shared" si="2"/>
        <v>2.4396600005275104E-2</v>
      </c>
      <c r="I61" s="25">
        <f t="shared" si="8"/>
        <v>2.4396600005275104E-2</v>
      </c>
      <c r="O61" s="25">
        <f t="shared" ca="1" si="4"/>
        <v>-1.429062831415837E-3</v>
      </c>
      <c r="P61" s="25">
        <f t="shared" ca="1" si="5"/>
        <v>-1.1442428160361195</v>
      </c>
      <c r="Q61" s="48">
        <f t="shared" si="6"/>
        <v>19695.805</v>
      </c>
      <c r="R61" s="25">
        <f t="shared" si="9"/>
        <v>2.4396600005275104E-2</v>
      </c>
    </row>
    <row r="62" spans="1:18" ht="12.95" customHeight="1" x14ac:dyDescent="0.2">
      <c r="A62" s="46" t="s">
        <v>229</v>
      </c>
      <c r="B62" s="47" t="s">
        <v>100</v>
      </c>
      <c r="C62" s="46">
        <v>35313.485000000001</v>
      </c>
      <c r="D62" s="46" t="s">
        <v>101</v>
      </c>
      <c r="E62" s="25">
        <f t="shared" si="0"/>
        <v>-5623.0197098705257</v>
      </c>
      <c r="F62" s="25">
        <f t="shared" si="1"/>
        <v>-5623</v>
      </c>
      <c r="G62" s="25">
        <f t="shared" si="2"/>
        <v>-3.3649299999524374E-2</v>
      </c>
      <c r="I62" s="25">
        <f t="shared" si="8"/>
        <v>-3.3649299999524374E-2</v>
      </c>
      <c r="O62" s="25">
        <f t="shared" ca="1" si="4"/>
        <v>-1.4323246457492696E-3</v>
      </c>
      <c r="P62" s="25">
        <f t="shared" ca="1" si="5"/>
        <v>-1.1026361182910891</v>
      </c>
      <c r="Q62" s="48">
        <f t="shared" si="6"/>
        <v>20294.985000000001</v>
      </c>
      <c r="R62" s="25">
        <f t="shared" si="9"/>
        <v>-3.3649299999524374E-2</v>
      </c>
    </row>
    <row r="63" spans="1:18" ht="12.95" customHeight="1" x14ac:dyDescent="0.2">
      <c r="A63" s="46" t="s">
        <v>229</v>
      </c>
      <c r="B63" s="47" t="s">
        <v>100</v>
      </c>
      <c r="C63" s="46">
        <v>35373.305999999997</v>
      </c>
      <c r="D63" s="46" t="s">
        <v>101</v>
      </c>
      <c r="E63" s="25">
        <f t="shared" si="0"/>
        <v>-5587.9799270268604</v>
      </c>
      <c r="F63" s="25">
        <f t="shared" si="1"/>
        <v>-5588</v>
      </c>
      <c r="G63" s="25">
        <f t="shared" si="2"/>
        <v>3.4269199997652322E-2</v>
      </c>
      <c r="I63" s="25">
        <f t="shared" si="8"/>
        <v>3.4269199997652322E-2</v>
      </c>
      <c r="O63" s="25">
        <f t="shared" ca="1" si="4"/>
        <v>-1.43264989789078E-3</v>
      </c>
      <c r="P63" s="25">
        <f t="shared" ca="1" si="5"/>
        <v>-1.0984873022766275</v>
      </c>
      <c r="Q63" s="48">
        <f t="shared" si="6"/>
        <v>20354.805999999997</v>
      </c>
      <c r="R63" s="25">
        <f t="shared" si="9"/>
        <v>3.4269199997652322E-2</v>
      </c>
    </row>
    <row r="64" spans="1:18" ht="12.95" customHeight="1" x14ac:dyDescent="0.2">
      <c r="A64" s="46" t="s">
        <v>265</v>
      </c>
      <c r="B64" s="47" t="s">
        <v>100</v>
      </c>
      <c r="C64" s="46">
        <v>35455.214</v>
      </c>
      <c r="D64" s="46" t="s">
        <v>101</v>
      </c>
      <c r="E64" s="25">
        <f t="shared" si="0"/>
        <v>-5540.0028197708925</v>
      </c>
      <c r="F64" s="25">
        <f t="shared" si="1"/>
        <v>-5540</v>
      </c>
      <c r="G64" s="25">
        <f t="shared" si="2"/>
        <v>-4.8139999998966232E-3</v>
      </c>
      <c r="I64" s="25">
        <f t="shared" si="8"/>
        <v>-4.8139999998966232E-3</v>
      </c>
      <c r="O64" s="25">
        <f t="shared" ca="1" si="4"/>
        <v>-1.4330959579705656E-3</v>
      </c>
      <c r="P64" s="25">
        <f t="shared" ca="1" si="5"/>
        <v>-1.0927974974567942</v>
      </c>
      <c r="Q64" s="48">
        <f t="shared" si="6"/>
        <v>20436.714</v>
      </c>
      <c r="R64" s="25">
        <f t="shared" si="9"/>
        <v>-4.8139999998966232E-3</v>
      </c>
    </row>
    <row r="65" spans="1:18" ht="12.95" customHeight="1" x14ac:dyDescent="0.2">
      <c r="A65" s="46" t="s">
        <v>269</v>
      </c>
      <c r="B65" s="47" t="s">
        <v>100</v>
      </c>
      <c r="C65" s="46">
        <v>36457.375999999997</v>
      </c>
      <c r="D65" s="46" t="s">
        <v>101</v>
      </c>
      <c r="E65" s="25">
        <f t="shared" si="0"/>
        <v>-4952.9925916875109</v>
      </c>
      <c r="F65" s="25">
        <f t="shared" si="1"/>
        <v>-4953</v>
      </c>
      <c r="G65" s="25">
        <f t="shared" si="2"/>
        <v>1.2647700001252815E-2</v>
      </c>
      <c r="I65" s="25">
        <f t="shared" si="8"/>
        <v>1.2647700001252815E-2</v>
      </c>
      <c r="O65" s="25">
        <f t="shared" ca="1" si="4"/>
        <v>-1.438550901029611E-3</v>
      </c>
      <c r="P65" s="25">
        <f t="shared" ca="1" si="5"/>
        <v>-1.0232159260142506</v>
      </c>
      <c r="Q65" s="48">
        <f t="shared" si="6"/>
        <v>21438.875999999997</v>
      </c>
      <c r="R65" s="25">
        <f t="shared" si="9"/>
        <v>1.2647700001252815E-2</v>
      </c>
    </row>
    <row r="66" spans="1:18" ht="12.95" customHeight="1" x14ac:dyDescent="0.2">
      <c r="A66" s="46" t="s">
        <v>229</v>
      </c>
      <c r="B66" s="47" t="s">
        <v>100</v>
      </c>
      <c r="C66" s="46">
        <v>36812.466999999997</v>
      </c>
      <c r="D66" s="46" t="s">
        <v>101</v>
      </c>
      <c r="E66" s="25">
        <f t="shared" si="0"/>
        <v>-4745.000222289792</v>
      </c>
      <c r="F66" s="25">
        <f t="shared" si="1"/>
        <v>-4745</v>
      </c>
      <c r="G66" s="25">
        <f t="shared" si="2"/>
        <v>-3.7950000114506111E-4</v>
      </c>
      <c r="I66" s="25">
        <f t="shared" si="8"/>
        <v>-3.7950000114506111E-4</v>
      </c>
      <c r="O66" s="25">
        <f t="shared" ca="1" si="4"/>
        <v>-1.4404838280420154E-3</v>
      </c>
      <c r="P66" s="25">
        <f t="shared" ca="1" si="5"/>
        <v>-0.99856010512830662</v>
      </c>
      <c r="Q66" s="48">
        <f t="shared" si="6"/>
        <v>21793.966999999997</v>
      </c>
      <c r="R66" s="25">
        <f t="shared" si="9"/>
        <v>-3.7950000114506111E-4</v>
      </c>
    </row>
    <row r="67" spans="1:18" ht="12.95" customHeight="1" x14ac:dyDescent="0.2">
      <c r="A67" s="46" t="s">
        <v>269</v>
      </c>
      <c r="B67" s="47" t="s">
        <v>100</v>
      </c>
      <c r="C67" s="46">
        <v>36836.353999999999</v>
      </c>
      <c r="D67" s="46" t="s">
        <v>101</v>
      </c>
      <c r="E67" s="25">
        <f t="shared" si="0"/>
        <v>-4731.0085589477076</v>
      </c>
      <c r="F67" s="25">
        <f t="shared" si="1"/>
        <v>-4731</v>
      </c>
      <c r="G67" s="25">
        <f t="shared" si="2"/>
        <v>-1.4612099999794737E-2</v>
      </c>
      <c r="I67" s="25">
        <f t="shared" si="8"/>
        <v>-1.4612099999794737E-2</v>
      </c>
      <c r="O67" s="25">
        <f t="shared" ca="1" si="4"/>
        <v>-1.4406139288986196E-3</v>
      </c>
      <c r="P67" s="25">
        <f t="shared" ca="1" si="5"/>
        <v>-0.99690057872252202</v>
      </c>
      <c r="Q67" s="48">
        <f t="shared" si="6"/>
        <v>21817.853999999999</v>
      </c>
      <c r="R67" s="25">
        <f t="shared" si="9"/>
        <v>-1.4612099999794737E-2</v>
      </c>
    </row>
    <row r="68" spans="1:18" ht="12.95" customHeight="1" x14ac:dyDescent="0.2">
      <c r="A68" s="46" t="s">
        <v>229</v>
      </c>
      <c r="B68" s="47" t="s">
        <v>100</v>
      </c>
      <c r="C68" s="46">
        <v>36848.322</v>
      </c>
      <c r="D68" s="46" t="s">
        <v>101</v>
      </c>
      <c r="E68" s="25">
        <f t="shared" si="0"/>
        <v>-4723.9983765523448</v>
      </c>
      <c r="F68" s="25">
        <f t="shared" si="1"/>
        <v>-4724</v>
      </c>
      <c r="G68" s="25">
        <f t="shared" si="2"/>
        <v>2.7716000040527433E-3</v>
      </c>
      <c r="I68" s="25">
        <f t="shared" si="8"/>
        <v>2.7716000040527433E-3</v>
      </c>
      <c r="O68" s="25">
        <f t="shared" ca="1" si="4"/>
        <v>-1.4406789793269216E-3</v>
      </c>
      <c r="P68" s="25">
        <f t="shared" ca="1" si="5"/>
        <v>-0.99607081551962962</v>
      </c>
      <c r="Q68" s="48">
        <f t="shared" si="6"/>
        <v>21829.822</v>
      </c>
      <c r="R68" s="25">
        <f t="shared" si="9"/>
        <v>2.7716000040527433E-3</v>
      </c>
    </row>
    <row r="69" spans="1:18" ht="12.95" customHeight="1" x14ac:dyDescent="0.2">
      <c r="A69" s="46" t="s">
        <v>229</v>
      </c>
      <c r="B69" s="47" t="s">
        <v>100</v>
      </c>
      <c r="C69" s="46">
        <v>37174.404999999999</v>
      </c>
      <c r="D69" s="46" t="s">
        <v>101</v>
      </c>
      <c r="E69" s="25">
        <f t="shared" si="0"/>
        <v>-4532.9972647519435</v>
      </c>
      <c r="F69" s="25">
        <f t="shared" si="1"/>
        <v>-4533</v>
      </c>
      <c r="G69" s="25">
        <f t="shared" si="2"/>
        <v>4.6696999997948296E-3</v>
      </c>
      <c r="I69" s="25">
        <f t="shared" si="8"/>
        <v>4.6696999997948296E-3</v>
      </c>
      <c r="O69" s="25">
        <f t="shared" ca="1" si="4"/>
        <v>-1.4424539267277354E-3</v>
      </c>
      <c r="P69" s="25">
        <f t="shared" ca="1" si="5"/>
        <v>-0.97343013384071009</v>
      </c>
      <c r="Q69" s="48">
        <f t="shared" si="6"/>
        <v>22155.904999999999</v>
      </c>
      <c r="R69" s="25">
        <f t="shared" si="9"/>
        <v>4.6696999997948296E-3</v>
      </c>
    </row>
    <row r="70" spans="1:18" ht="12.95" customHeight="1" x14ac:dyDescent="0.2">
      <c r="A70" s="46" t="s">
        <v>229</v>
      </c>
      <c r="B70" s="47" t="s">
        <v>100</v>
      </c>
      <c r="C70" s="46">
        <v>37198.305</v>
      </c>
      <c r="D70" s="46" t="s">
        <v>101</v>
      </c>
      <c r="E70" s="25">
        <f t="shared" si="0"/>
        <v>-4518.9979867398124</v>
      </c>
      <c r="F70" s="25">
        <f t="shared" si="1"/>
        <v>-4519</v>
      </c>
      <c r="G70" s="25">
        <f t="shared" si="2"/>
        <v>3.437100000155624E-3</v>
      </c>
      <c r="I70" s="25">
        <f t="shared" si="8"/>
        <v>3.437100000155624E-3</v>
      </c>
      <c r="O70" s="25">
        <f t="shared" ca="1" si="4"/>
        <v>-1.4425840275843396E-3</v>
      </c>
      <c r="P70" s="25">
        <f t="shared" ca="1" si="5"/>
        <v>-0.97177060743492527</v>
      </c>
      <c r="Q70" s="48">
        <f t="shared" si="6"/>
        <v>22179.805</v>
      </c>
      <c r="R70" s="25">
        <f t="shared" si="9"/>
        <v>3.437100000155624E-3</v>
      </c>
    </row>
    <row r="71" spans="1:18" ht="12.95" customHeight="1" x14ac:dyDescent="0.2">
      <c r="A71" s="46" t="s">
        <v>269</v>
      </c>
      <c r="B71" s="47" t="s">
        <v>100</v>
      </c>
      <c r="C71" s="46">
        <v>37903.394</v>
      </c>
      <c r="D71" s="46" t="s">
        <v>101</v>
      </c>
      <c r="E71" s="25">
        <f t="shared" si="0"/>
        <v>-4105.9964413718135</v>
      </c>
      <c r="F71" s="25">
        <f t="shared" si="1"/>
        <v>-4106</v>
      </c>
      <c r="G71" s="25">
        <f t="shared" si="2"/>
        <v>6.0754000005545095E-3</v>
      </c>
      <c r="I71" s="25">
        <f t="shared" si="8"/>
        <v>6.0754000005545095E-3</v>
      </c>
      <c r="O71" s="25">
        <f t="shared" ca="1" si="4"/>
        <v>-1.4464220028541617E-3</v>
      </c>
      <c r="P71" s="25">
        <f t="shared" ca="1" si="5"/>
        <v>-0.92281457846427717</v>
      </c>
      <c r="Q71" s="48">
        <f t="shared" si="6"/>
        <v>22884.894</v>
      </c>
      <c r="R71" s="25">
        <f t="shared" si="9"/>
        <v>6.0754000005545095E-3</v>
      </c>
    </row>
    <row r="72" spans="1:18" ht="12.95" customHeight="1" x14ac:dyDescent="0.2">
      <c r="A72" s="46" t="s">
        <v>288</v>
      </c>
      <c r="B72" s="47" t="s">
        <v>100</v>
      </c>
      <c r="C72" s="46">
        <v>37932.408000000003</v>
      </c>
      <c r="D72" s="46" t="s">
        <v>101</v>
      </c>
      <c r="E72" s="25">
        <f t="shared" si="0"/>
        <v>-4089.0016693113948</v>
      </c>
      <c r="F72" s="25">
        <f t="shared" si="1"/>
        <v>-4089</v>
      </c>
      <c r="G72" s="25">
        <f t="shared" si="2"/>
        <v>-2.8498999963630922E-3</v>
      </c>
      <c r="I72" s="25">
        <f t="shared" si="8"/>
        <v>-2.8498999963630922E-3</v>
      </c>
      <c r="O72" s="25">
        <f t="shared" ca="1" si="4"/>
        <v>-1.4465799824657526E-3</v>
      </c>
      <c r="P72" s="25">
        <f t="shared" ca="1" si="5"/>
        <v>-0.92079943925725283</v>
      </c>
      <c r="Q72" s="48">
        <f t="shared" si="6"/>
        <v>22913.908000000003</v>
      </c>
      <c r="R72" s="25">
        <f t="shared" si="9"/>
        <v>-2.8498999963630922E-3</v>
      </c>
    </row>
    <row r="73" spans="1:18" ht="12.95" customHeight="1" x14ac:dyDescent="0.2">
      <c r="A73" s="46" t="s">
        <v>288</v>
      </c>
      <c r="B73" s="47" t="s">
        <v>100</v>
      </c>
      <c r="C73" s="46">
        <v>37956.317999999999</v>
      </c>
      <c r="D73" s="46" t="s">
        <v>101</v>
      </c>
      <c r="E73" s="25">
        <f t="shared" si="0"/>
        <v>-4074.9965338607676</v>
      </c>
      <c r="F73" s="25">
        <f t="shared" si="1"/>
        <v>-4075</v>
      </c>
      <c r="G73" s="25">
        <f t="shared" si="2"/>
        <v>5.9174999987590127E-3</v>
      </c>
      <c r="I73" s="25">
        <f t="shared" si="8"/>
        <v>5.9174999987590127E-3</v>
      </c>
      <c r="O73" s="25">
        <f t="shared" ca="1" si="4"/>
        <v>-1.4467100833223567E-3</v>
      </c>
      <c r="P73" s="25">
        <f t="shared" ca="1" si="5"/>
        <v>-0.91913991285146812</v>
      </c>
      <c r="Q73" s="48">
        <f t="shared" si="6"/>
        <v>22937.817999999999</v>
      </c>
      <c r="R73" s="25">
        <f t="shared" si="9"/>
        <v>5.9174999987590127E-3</v>
      </c>
    </row>
    <row r="74" spans="1:18" ht="12.95" customHeight="1" x14ac:dyDescent="0.2">
      <c r="A74" s="46" t="s">
        <v>288</v>
      </c>
      <c r="B74" s="47" t="s">
        <v>100</v>
      </c>
      <c r="C74" s="46">
        <v>38323.368999999999</v>
      </c>
      <c r="D74" s="46" t="s">
        <v>101</v>
      </c>
      <c r="E74" s="25">
        <f t="shared" si="0"/>
        <v>-3859.9986680184848</v>
      </c>
      <c r="F74" s="25">
        <f t="shared" si="1"/>
        <v>-3860</v>
      </c>
      <c r="G74" s="25">
        <f t="shared" si="2"/>
        <v>2.2739999985788018E-3</v>
      </c>
      <c r="I74" s="25">
        <f t="shared" si="8"/>
        <v>2.2739999985788018E-3</v>
      </c>
      <c r="O74" s="25">
        <f t="shared" ca="1" si="4"/>
        <v>-1.4487080607630631E-3</v>
      </c>
      <c r="P74" s="25">
        <f t="shared" ca="1" si="5"/>
        <v>-0.89365432876263196</v>
      </c>
      <c r="Q74" s="48">
        <f t="shared" si="6"/>
        <v>23304.868999999999</v>
      </c>
      <c r="R74" s="25">
        <f t="shared" si="9"/>
        <v>2.2739999985788018E-3</v>
      </c>
    </row>
    <row r="75" spans="1:18" ht="12.95" customHeight="1" x14ac:dyDescent="0.2">
      <c r="A75" s="25" t="s">
        <v>41</v>
      </c>
      <c r="C75" s="5">
        <v>41459.555</v>
      </c>
      <c r="D75" s="5"/>
      <c r="E75" s="25">
        <f t="shared" si="0"/>
        <v>-2022.9970064389051</v>
      </c>
      <c r="F75" s="25">
        <f t="shared" si="1"/>
        <v>-2023</v>
      </c>
      <c r="G75" s="25">
        <f t="shared" si="2"/>
        <v>5.1107000035699457E-3</v>
      </c>
      <c r="I75" s="25">
        <f t="shared" si="8"/>
        <v>5.1107000035699457E-3</v>
      </c>
      <c r="O75" s="25">
        <f t="shared" ca="1" si="4"/>
        <v>-1.4657791517331928E-3</v>
      </c>
      <c r="P75" s="25">
        <f t="shared" ca="1" si="5"/>
        <v>-0.6759007568035984</v>
      </c>
      <c r="Q75" s="48">
        <f t="shared" si="6"/>
        <v>26441.055</v>
      </c>
      <c r="R75" s="25">
        <f t="shared" si="9"/>
        <v>5.1107000035699457E-3</v>
      </c>
    </row>
    <row r="76" spans="1:18" ht="12.95" customHeight="1" x14ac:dyDescent="0.2">
      <c r="A76" s="25" t="s">
        <v>42</v>
      </c>
      <c r="C76" s="5">
        <v>41565.4</v>
      </c>
      <c r="D76" s="5"/>
      <c r="E76" s="25">
        <f t="shared" si="0"/>
        <v>-1960.9989486483619</v>
      </c>
      <c r="F76" s="25">
        <f t="shared" si="1"/>
        <v>-1961</v>
      </c>
      <c r="G76" s="25">
        <f t="shared" si="2"/>
        <v>1.7949000030057505E-3</v>
      </c>
      <c r="I76" s="25">
        <f t="shared" si="8"/>
        <v>1.7949000030057505E-3</v>
      </c>
      <c r="O76" s="25">
        <f t="shared" ca="1" si="4"/>
        <v>-1.4663553126695826E-3</v>
      </c>
      <c r="P76" s="25">
        <f t="shared" ca="1" si="5"/>
        <v>-0.66855142557798053</v>
      </c>
      <c r="Q76" s="48">
        <f t="shared" si="6"/>
        <v>26546.9</v>
      </c>
      <c r="R76" s="25">
        <f t="shared" si="9"/>
        <v>1.7949000030057505E-3</v>
      </c>
    </row>
    <row r="77" spans="1:18" ht="12.95" customHeight="1" x14ac:dyDescent="0.2">
      <c r="A77" s="25" t="s">
        <v>42</v>
      </c>
      <c r="C77" s="5">
        <v>41582.47</v>
      </c>
      <c r="D77" s="5"/>
      <c r="E77" s="25">
        <f t="shared" si="0"/>
        <v>-1951.0003011309116</v>
      </c>
      <c r="F77" s="25">
        <f t="shared" si="1"/>
        <v>-1951</v>
      </c>
      <c r="G77" s="25">
        <f t="shared" si="2"/>
        <v>-5.1410000014584512E-4</v>
      </c>
      <c r="I77" s="25">
        <f t="shared" si="8"/>
        <v>-5.1410000014584512E-4</v>
      </c>
      <c r="O77" s="25">
        <f t="shared" ca="1" si="4"/>
        <v>-1.4664482418528713E-3</v>
      </c>
      <c r="P77" s="25">
        <f t="shared" ca="1" si="5"/>
        <v>-0.6673660495738486</v>
      </c>
      <c r="Q77" s="48">
        <f t="shared" si="6"/>
        <v>26563.97</v>
      </c>
      <c r="R77" s="25">
        <f t="shared" si="9"/>
        <v>-5.1410000014584512E-4</v>
      </c>
    </row>
    <row r="78" spans="1:18" ht="12.95" customHeight="1" x14ac:dyDescent="0.2">
      <c r="A78" s="25" t="s">
        <v>43</v>
      </c>
      <c r="C78" s="5">
        <v>41594.428</v>
      </c>
      <c r="D78" s="5"/>
      <c r="E78" s="25">
        <f t="shared" si="0"/>
        <v>-1943.9959761740479</v>
      </c>
      <c r="F78" s="25">
        <f t="shared" si="1"/>
        <v>-1944</v>
      </c>
      <c r="G78" s="25">
        <f t="shared" si="2"/>
        <v>6.8696000016643666E-3</v>
      </c>
      <c r="I78" s="25">
        <f t="shared" si="8"/>
        <v>6.8696000016643666E-3</v>
      </c>
      <c r="O78" s="25">
        <f t="shared" ca="1" si="4"/>
        <v>-1.4665132922811735E-3</v>
      </c>
      <c r="P78" s="25">
        <f t="shared" ca="1" si="5"/>
        <v>-0.66653628637095619</v>
      </c>
      <c r="Q78" s="48">
        <f t="shared" si="6"/>
        <v>26575.928</v>
      </c>
      <c r="R78" s="25">
        <f t="shared" si="9"/>
        <v>6.8696000016643666E-3</v>
      </c>
    </row>
    <row r="79" spans="1:18" ht="12.95" customHeight="1" x14ac:dyDescent="0.2">
      <c r="A79" s="25" t="s">
        <v>43</v>
      </c>
      <c r="C79" s="5">
        <v>41606.383999999998</v>
      </c>
      <c r="D79" s="5"/>
      <c r="E79" s="25">
        <f t="shared" si="0"/>
        <v>-1936.9928227048842</v>
      </c>
      <c r="F79" s="25">
        <f t="shared" si="1"/>
        <v>-1937</v>
      </c>
      <c r="G79" s="25">
        <f t="shared" si="2"/>
        <v>1.2253300003067125E-2</v>
      </c>
      <c r="I79" s="25">
        <f t="shared" si="8"/>
        <v>1.2253300003067125E-2</v>
      </c>
      <c r="O79" s="25">
        <f t="shared" ca="1" si="4"/>
        <v>-1.4665783427094754E-3</v>
      </c>
      <c r="P79" s="25">
        <f t="shared" ca="1" si="5"/>
        <v>-0.66570652316806389</v>
      </c>
      <c r="Q79" s="48">
        <f t="shared" si="6"/>
        <v>26587.883999999998</v>
      </c>
      <c r="R79" s="25">
        <f t="shared" si="9"/>
        <v>1.2253300003067125E-2</v>
      </c>
    </row>
    <row r="80" spans="1:18" ht="12.95" customHeight="1" x14ac:dyDescent="0.2">
      <c r="A80" s="25" t="s">
        <v>44</v>
      </c>
      <c r="C80" s="5">
        <v>41845.396000000001</v>
      </c>
      <c r="D80" s="5"/>
      <c r="E80" s="25">
        <f t="shared" si="0"/>
        <v>-1796.993013657378</v>
      </c>
      <c r="F80" s="25">
        <f t="shared" si="1"/>
        <v>-1797</v>
      </c>
      <c r="G80" s="25">
        <f t="shared" si="2"/>
        <v>1.1927300001843832E-2</v>
      </c>
      <c r="I80" s="25">
        <f t="shared" si="8"/>
        <v>1.1927300001843832E-2</v>
      </c>
      <c r="O80" s="25">
        <f t="shared" ca="1" si="4"/>
        <v>-1.467879351275517E-3</v>
      </c>
      <c r="P80" s="25">
        <f t="shared" ca="1" si="5"/>
        <v>-0.64911125911021705</v>
      </c>
      <c r="Q80" s="48">
        <f t="shared" si="6"/>
        <v>26826.896000000001</v>
      </c>
      <c r="R80" s="25">
        <f t="shared" si="9"/>
        <v>1.1927300001843832E-2</v>
      </c>
    </row>
    <row r="81" spans="1:18" ht="12.95" customHeight="1" x14ac:dyDescent="0.2">
      <c r="A81" s="25" t="s">
        <v>44</v>
      </c>
      <c r="C81" s="5">
        <v>41874.413</v>
      </c>
      <c r="D81" s="5"/>
      <c r="E81" s="25">
        <f t="shared" si="0"/>
        <v>-1779.9964843654118</v>
      </c>
      <c r="F81" s="25">
        <f t="shared" si="1"/>
        <v>-1780</v>
      </c>
      <c r="G81" s="25">
        <f t="shared" si="2"/>
        <v>6.0020000018994324E-3</v>
      </c>
      <c r="I81" s="25">
        <f t="shared" si="8"/>
        <v>6.0020000018994324E-3</v>
      </c>
      <c r="O81" s="25">
        <f t="shared" ca="1" si="4"/>
        <v>-1.4680373308871076E-3</v>
      </c>
      <c r="P81" s="25">
        <f t="shared" ca="1" si="5"/>
        <v>-0.64709611990319271</v>
      </c>
      <c r="Q81" s="48">
        <f t="shared" si="6"/>
        <v>26855.913</v>
      </c>
      <c r="R81" s="25">
        <f t="shared" si="9"/>
        <v>6.0020000018994324E-3</v>
      </c>
    </row>
    <row r="82" spans="1:18" ht="12.95" customHeight="1" x14ac:dyDescent="0.2">
      <c r="A82" s="25" t="s">
        <v>45</v>
      </c>
      <c r="C82" s="5">
        <v>41903.434999999998</v>
      </c>
      <c r="D82" s="5"/>
      <c r="E82" s="25">
        <f t="shared" si="0"/>
        <v>-1762.9970263541977</v>
      </c>
      <c r="F82" s="25">
        <f t="shared" si="1"/>
        <v>-1763</v>
      </c>
      <c r="G82" s="25">
        <f t="shared" si="2"/>
        <v>5.0766999993356876E-3</v>
      </c>
      <c r="I82" s="25">
        <f t="shared" si="8"/>
        <v>5.0766999993356876E-3</v>
      </c>
      <c r="O82" s="25">
        <f t="shared" ca="1" si="4"/>
        <v>-1.4681953104986984E-3</v>
      </c>
      <c r="P82" s="25">
        <f t="shared" ca="1" si="5"/>
        <v>-0.64508098069616848</v>
      </c>
      <c r="Q82" s="48">
        <f t="shared" si="6"/>
        <v>26884.934999999998</v>
      </c>
      <c r="R82" s="25">
        <f t="shared" si="9"/>
        <v>5.0766999993356876E-3</v>
      </c>
    </row>
    <row r="83" spans="1:18" ht="12.95" customHeight="1" x14ac:dyDescent="0.2">
      <c r="A83" s="25" t="s">
        <v>46</v>
      </c>
      <c r="C83" s="5">
        <v>42009.284</v>
      </c>
      <c r="D83" s="5"/>
      <c r="E83" s="25">
        <f t="shared" si="0"/>
        <v>-1700.9966255882543</v>
      </c>
      <c r="F83" s="25">
        <f t="shared" si="1"/>
        <v>-1701</v>
      </c>
      <c r="G83" s="25">
        <f t="shared" si="2"/>
        <v>5.7608999995863996E-3</v>
      </c>
      <c r="I83" s="25">
        <f t="shared" si="8"/>
        <v>5.7608999995863996E-3</v>
      </c>
      <c r="O83" s="25">
        <f t="shared" ca="1" si="4"/>
        <v>-1.4687714714350882E-3</v>
      </c>
      <c r="P83" s="25">
        <f t="shared" ca="1" si="5"/>
        <v>-0.63773164947055061</v>
      </c>
      <c r="Q83" s="48">
        <f t="shared" si="6"/>
        <v>26990.784</v>
      </c>
      <c r="R83" s="25">
        <f t="shared" si="9"/>
        <v>5.7608999995863996E-3</v>
      </c>
    </row>
    <row r="84" spans="1:18" ht="12.95" customHeight="1" x14ac:dyDescent="0.2">
      <c r="A84" s="25" t="s">
        <v>47</v>
      </c>
      <c r="C84" s="5">
        <v>42212.425999999999</v>
      </c>
      <c r="D84" s="5"/>
      <c r="E84" s="25">
        <f t="shared" si="0"/>
        <v>-1582.0074484359432</v>
      </c>
      <c r="F84" s="25">
        <f t="shared" si="1"/>
        <v>-1582</v>
      </c>
      <c r="G84" s="25">
        <f t="shared" si="2"/>
        <v>-1.2716199998976663E-2</v>
      </c>
      <c r="I84" s="25">
        <f t="shared" si="8"/>
        <v>-1.2716199998976663E-2</v>
      </c>
      <c r="O84" s="25">
        <f t="shared" ca="1" si="4"/>
        <v>-1.4698773287162234E-3</v>
      </c>
      <c r="P84" s="25">
        <f t="shared" ca="1" si="5"/>
        <v>-0.62362567502138078</v>
      </c>
      <c r="Q84" s="48">
        <f t="shared" si="6"/>
        <v>27193.925999999999</v>
      </c>
      <c r="R84" s="25">
        <f t="shared" si="9"/>
        <v>-1.2716199998976663E-2</v>
      </c>
    </row>
    <row r="85" spans="1:18" ht="12.95" customHeight="1" x14ac:dyDescent="0.2">
      <c r="A85" s="25" t="s">
        <v>48</v>
      </c>
      <c r="C85" s="5">
        <v>42550.472000000002</v>
      </c>
      <c r="D85" s="5"/>
      <c r="E85" s="25">
        <f t="shared" ref="E85:E148" si="10">+(C85-C$7)/C$8</f>
        <v>-1383.9990829594267</v>
      </c>
      <c r="F85" s="25">
        <f t="shared" ref="F85:F148" si="11">ROUND(2*E85,0)/2</f>
        <v>-1384</v>
      </c>
      <c r="G85" s="25">
        <f t="shared" ref="G85:G148" si="12">+C85-(C$7+F85*C$8)</f>
        <v>1.5656000032322481E-3</v>
      </c>
      <c r="I85" s="25">
        <f t="shared" ref="I85:I100" si="13">+G85</f>
        <v>1.5656000032322481E-3</v>
      </c>
      <c r="O85" s="25">
        <f t="shared" ref="O85:O148" ca="1" si="14">+C$11+C$12*$F85</f>
        <v>-1.4717173265453392E-3</v>
      </c>
      <c r="P85" s="25">
        <f t="shared" ref="P85:P148" ca="1" si="15">+D$11+D$12*$F85</f>
        <v>-0.60015523013956873</v>
      </c>
      <c r="Q85" s="48">
        <f t="shared" ref="Q85:Q148" si="16">+C85-15018.5</f>
        <v>27531.972000000002</v>
      </c>
      <c r="R85" s="25">
        <f t="shared" ref="R85:R116" si="17">G85</f>
        <v>1.5656000032322481E-3</v>
      </c>
    </row>
    <row r="86" spans="1:18" ht="12.95" customHeight="1" x14ac:dyDescent="0.2">
      <c r="A86" s="25" t="s">
        <v>49</v>
      </c>
      <c r="C86" s="5">
        <v>42608.508000000002</v>
      </c>
      <c r="D86" s="5"/>
      <c r="E86" s="25">
        <f t="shared" si="10"/>
        <v>-1350.0048528877942</v>
      </c>
      <c r="F86" s="25">
        <f t="shared" si="11"/>
        <v>-1350</v>
      </c>
      <c r="G86" s="25">
        <f t="shared" si="12"/>
        <v>-8.2849999962490983E-3</v>
      </c>
      <c r="I86" s="25">
        <f t="shared" si="13"/>
        <v>-8.2849999962490983E-3</v>
      </c>
      <c r="O86" s="25">
        <f t="shared" ca="1" si="14"/>
        <v>-1.4720332857685208E-3</v>
      </c>
      <c r="P86" s="25">
        <f t="shared" ca="1" si="15"/>
        <v>-0.59612495172552027</v>
      </c>
      <c r="Q86" s="48">
        <f t="shared" si="16"/>
        <v>27590.008000000002</v>
      </c>
      <c r="R86" s="25">
        <f t="shared" si="17"/>
        <v>-8.2849999962490983E-3</v>
      </c>
    </row>
    <row r="87" spans="1:18" ht="12.95" customHeight="1" x14ac:dyDescent="0.2">
      <c r="A87" s="25" t="s">
        <v>50</v>
      </c>
      <c r="C87" s="5">
        <v>42738.271000000001</v>
      </c>
      <c r="D87" s="5"/>
      <c r="E87" s="25">
        <f t="shared" si="10"/>
        <v>-1273.9969736958237</v>
      </c>
      <c r="F87" s="25">
        <f t="shared" si="11"/>
        <v>-1274</v>
      </c>
      <c r="G87" s="25">
        <f t="shared" si="12"/>
        <v>5.1665999999386258E-3</v>
      </c>
      <c r="I87" s="25">
        <f t="shared" si="13"/>
        <v>5.1665999999386258E-3</v>
      </c>
      <c r="O87" s="25">
        <f t="shared" ca="1" si="14"/>
        <v>-1.4727395475615146E-3</v>
      </c>
      <c r="P87" s="25">
        <f t="shared" ca="1" si="15"/>
        <v>-0.58711609409411769</v>
      </c>
      <c r="Q87" s="48">
        <f t="shared" si="16"/>
        <v>27719.771000000001</v>
      </c>
      <c r="R87" s="25">
        <f t="shared" si="17"/>
        <v>5.1665999999386258E-3</v>
      </c>
    </row>
    <row r="88" spans="1:18" ht="12.95" customHeight="1" x14ac:dyDescent="0.2">
      <c r="A88" s="25" t="s">
        <v>51</v>
      </c>
      <c r="C88" s="5">
        <v>43011.415000000001</v>
      </c>
      <c r="D88" s="5"/>
      <c r="E88" s="25">
        <f t="shared" si="10"/>
        <v>-1114.0045555642166</v>
      </c>
      <c r="F88" s="25">
        <f t="shared" si="11"/>
        <v>-1114</v>
      </c>
      <c r="G88" s="25">
        <f t="shared" si="12"/>
        <v>-7.7773999946657568E-3</v>
      </c>
      <c r="I88" s="25">
        <f t="shared" si="13"/>
        <v>-7.7773999946657568E-3</v>
      </c>
      <c r="O88" s="25">
        <f t="shared" ca="1" si="14"/>
        <v>-1.4742264144941334E-3</v>
      </c>
      <c r="P88" s="25">
        <f t="shared" ca="1" si="15"/>
        <v>-0.56815007802800699</v>
      </c>
      <c r="Q88" s="48">
        <f t="shared" si="16"/>
        <v>27992.915000000001</v>
      </c>
      <c r="R88" s="25">
        <f t="shared" si="17"/>
        <v>-7.7773999946657568E-3</v>
      </c>
    </row>
    <row r="89" spans="1:18" ht="12.95" customHeight="1" x14ac:dyDescent="0.2">
      <c r="A89" s="25" t="s">
        <v>52</v>
      </c>
      <c r="C89" s="5">
        <v>43740.408000000003</v>
      </c>
      <c r="D89" s="5"/>
      <c r="E89" s="25">
        <f t="shared" si="10"/>
        <v>-687.00138920868596</v>
      </c>
      <c r="F89" s="25">
        <f t="shared" si="11"/>
        <v>-687</v>
      </c>
      <c r="G89" s="25">
        <f t="shared" si="12"/>
        <v>-2.3716999930911697E-3</v>
      </c>
      <c r="I89" s="25">
        <f t="shared" si="13"/>
        <v>-2.3716999930911697E-3</v>
      </c>
      <c r="O89" s="25">
        <f t="shared" ca="1" si="14"/>
        <v>-1.47819449062056E-3</v>
      </c>
      <c r="P89" s="25">
        <f t="shared" ca="1" si="15"/>
        <v>-0.51753452265157396</v>
      </c>
      <c r="Q89" s="48">
        <f t="shared" si="16"/>
        <v>28721.908000000003</v>
      </c>
      <c r="R89" s="25">
        <f t="shared" si="17"/>
        <v>-2.3716999930911697E-3</v>
      </c>
    </row>
    <row r="90" spans="1:18" ht="12.95" customHeight="1" x14ac:dyDescent="0.2">
      <c r="A90" s="25" t="s">
        <v>53</v>
      </c>
      <c r="C90" s="5">
        <v>43793.334999999999</v>
      </c>
      <c r="D90" s="5"/>
      <c r="E90" s="25">
        <f t="shared" si="10"/>
        <v>-655.99972446609252</v>
      </c>
      <c r="F90" s="25">
        <f t="shared" si="11"/>
        <v>-656</v>
      </c>
      <c r="G90" s="25">
        <f t="shared" si="12"/>
        <v>4.704000020865351E-4</v>
      </c>
      <c r="I90" s="25">
        <f t="shared" si="13"/>
        <v>4.704000020865351E-4</v>
      </c>
      <c r="O90" s="25">
        <f t="shared" ca="1" si="14"/>
        <v>-1.4784825710887548E-3</v>
      </c>
      <c r="P90" s="25">
        <f t="shared" ca="1" si="15"/>
        <v>-0.51385985703876502</v>
      </c>
      <c r="Q90" s="48">
        <f t="shared" si="16"/>
        <v>28774.834999999999</v>
      </c>
      <c r="R90" s="25">
        <f t="shared" si="17"/>
        <v>4.704000020865351E-4</v>
      </c>
    </row>
    <row r="91" spans="1:18" ht="12.95" customHeight="1" x14ac:dyDescent="0.2">
      <c r="A91" s="25" t="s">
        <v>53</v>
      </c>
      <c r="C91" s="5">
        <v>43810.404999999999</v>
      </c>
      <c r="D91" s="5"/>
      <c r="E91" s="25">
        <f t="shared" si="10"/>
        <v>-646.00107694864209</v>
      </c>
      <c r="F91" s="25">
        <f t="shared" si="11"/>
        <v>-646</v>
      </c>
      <c r="G91" s="25">
        <f t="shared" si="12"/>
        <v>-1.8386000010650605E-3</v>
      </c>
      <c r="I91" s="25">
        <f t="shared" si="13"/>
        <v>-1.8386000010650605E-3</v>
      </c>
      <c r="O91" s="25">
        <f t="shared" ca="1" si="14"/>
        <v>-1.4785755002720436E-3</v>
      </c>
      <c r="P91" s="25">
        <f t="shared" ca="1" si="15"/>
        <v>-0.51267448103463309</v>
      </c>
      <c r="Q91" s="48">
        <f t="shared" si="16"/>
        <v>28791.904999999999</v>
      </c>
      <c r="R91" s="25">
        <f t="shared" si="17"/>
        <v>-1.8386000010650605E-3</v>
      </c>
    </row>
    <row r="92" spans="1:18" ht="12.95" customHeight="1" x14ac:dyDescent="0.2">
      <c r="A92" s="25" t="s">
        <v>54</v>
      </c>
      <c r="C92" s="5">
        <v>44078.438000000002</v>
      </c>
      <c r="D92" s="5"/>
      <c r="E92" s="25">
        <f t="shared" si="10"/>
        <v>-489.00239563376954</v>
      </c>
      <c r="F92" s="25">
        <f t="shared" si="11"/>
        <v>-489</v>
      </c>
      <c r="G92" s="25">
        <f t="shared" si="12"/>
        <v>-4.0898999941418879E-3</v>
      </c>
      <c r="I92" s="25">
        <f t="shared" si="13"/>
        <v>-4.0898999941418879E-3</v>
      </c>
      <c r="O92" s="25">
        <f t="shared" ca="1" si="14"/>
        <v>-1.4800344884496758E-3</v>
      </c>
      <c r="P92" s="25">
        <f t="shared" ca="1" si="15"/>
        <v>-0.49406407776976202</v>
      </c>
      <c r="Q92" s="48">
        <f t="shared" si="16"/>
        <v>29059.938000000002</v>
      </c>
      <c r="R92" s="25">
        <f t="shared" si="17"/>
        <v>-4.0898999941418879E-3</v>
      </c>
    </row>
    <row r="93" spans="1:18" ht="12.95" customHeight="1" x14ac:dyDescent="0.2">
      <c r="A93" s="46" t="s">
        <v>359</v>
      </c>
      <c r="B93" s="47" t="s">
        <v>100</v>
      </c>
      <c r="C93" s="46">
        <v>44172.33</v>
      </c>
      <c r="D93" s="46" t="s">
        <v>101</v>
      </c>
      <c r="E93" s="25">
        <f t="shared" si="10"/>
        <v>-434.00573408084205</v>
      </c>
      <c r="F93" s="25">
        <f t="shared" si="11"/>
        <v>-434</v>
      </c>
      <c r="G93" s="25">
        <f t="shared" si="12"/>
        <v>-9.7893999991356395E-3</v>
      </c>
      <c r="I93" s="25">
        <f t="shared" si="13"/>
        <v>-9.7893999991356395E-3</v>
      </c>
      <c r="O93" s="25">
        <f t="shared" ca="1" si="14"/>
        <v>-1.4805455989577634E-3</v>
      </c>
      <c r="P93" s="25">
        <f t="shared" ca="1" si="15"/>
        <v>-0.48754450974703645</v>
      </c>
      <c r="Q93" s="48">
        <f t="shared" si="16"/>
        <v>29153.83</v>
      </c>
      <c r="R93" s="25">
        <f t="shared" si="17"/>
        <v>-9.7893999991356395E-3</v>
      </c>
    </row>
    <row r="94" spans="1:18" ht="12.95" customHeight="1" x14ac:dyDescent="0.2">
      <c r="A94" s="46" t="s">
        <v>359</v>
      </c>
      <c r="B94" s="47" t="s">
        <v>100</v>
      </c>
      <c r="C94" s="46">
        <v>44486.474999999999</v>
      </c>
      <c r="D94" s="46" t="s">
        <v>101</v>
      </c>
      <c r="E94" s="25">
        <f t="shared" si="10"/>
        <v>-249.99723236030923</v>
      </c>
      <c r="F94" s="25">
        <f t="shared" si="11"/>
        <v>-250</v>
      </c>
      <c r="G94" s="25">
        <f t="shared" si="12"/>
        <v>4.7249999988707714E-3</v>
      </c>
      <c r="I94" s="25">
        <f t="shared" si="13"/>
        <v>4.7249999988707714E-3</v>
      </c>
      <c r="O94" s="25">
        <f t="shared" ca="1" si="14"/>
        <v>-1.482255495930275E-3</v>
      </c>
      <c r="P94" s="25">
        <f t="shared" ca="1" si="15"/>
        <v>-0.46573359127100916</v>
      </c>
      <c r="Q94" s="48">
        <f t="shared" si="16"/>
        <v>29467.974999999999</v>
      </c>
      <c r="R94" s="25">
        <f t="shared" si="17"/>
        <v>4.7249999988707714E-3</v>
      </c>
    </row>
    <row r="95" spans="1:18" ht="12.95" customHeight="1" x14ac:dyDescent="0.2">
      <c r="A95" s="46" t="s">
        <v>359</v>
      </c>
      <c r="B95" s="47" t="s">
        <v>100</v>
      </c>
      <c r="C95" s="46">
        <v>44486.478000000003</v>
      </c>
      <c r="D95" s="46" t="s">
        <v>101</v>
      </c>
      <c r="E95" s="25">
        <f t="shared" si="10"/>
        <v>-249.99547512875711</v>
      </c>
      <c r="F95" s="25">
        <f t="shared" si="11"/>
        <v>-250</v>
      </c>
      <c r="G95" s="25">
        <f t="shared" si="12"/>
        <v>7.7250000031199306E-3</v>
      </c>
      <c r="I95" s="25">
        <f t="shared" si="13"/>
        <v>7.7250000031199306E-3</v>
      </c>
      <c r="O95" s="25">
        <f t="shared" ca="1" si="14"/>
        <v>-1.482255495930275E-3</v>
      </c>
      <c r="P95" s="25">
        <f t="shared" ca="1" si="15"/>
        <v>-0.46573359127100916</v>
      </c>
      <c r="Q95" s="48">
        <f t="shared" si="16"/>
        <v>29467.978000000003</v>
      </c>
      <c r="R95" s="25">
        <f t="shared" si="17"/>
        <v>7.7250000031199306E-3</v>
      </c>
    </row>
    <row r="96" spans="1:18" ht="12.95" customHeight="1" x14ac:dyDescent="0.2">
      <c r="A96" s="25" t="s">
        <v>55</v>
      </c>
      <c r="C96" s="5">
        <v>44510.374000000003</v>
      </c>
      <c r="D96" s="5"/>
      <c r="E96" s="25">
        <f t="shared" si="10"/>
        <v>-235.99854009202562</v>
      </c>
      <c r="F96" s="25">
        <f t="shared" si="11"/>
        <v>-236</v>
      </c>
      <c r="G96" s="25">
        <f t="shared" si="12"/>
        <v>2.4924000026658177E-3</v>
      </c>
      <c r="I96" s="25">
        <f t="shared" si="13"/>
        <v>2.4924000026658177E-3</v>
      </c>
      <c r="O96" s="25">
        <f t="shared" ca="1" si="14"/>
        <v>-1.4823855967868792E-3</v>
      </c>
      <c r="P96" s="25">
        <f t="shared" ca="1" si="15"/>
        <v>-0.46407406486522446</v>
      </c>
      <c r="Q96" s="48">
        <f t="shared" si="16"/>
        <v>29491.874000000003</v>
      </c>
      <c r="R96" s="25">
        <f t="shared" si="17"/>
        <v>2.4924000026658177E-3</v>
      </c>
    </row>
    <row r="97" spans="1:18" ht="12.95" customHeight="1" x14ac:dyDescent="0.2">
      <c r="A97" s="25" t="s">
        <v>56</v>
      </c>
      <c r="C97" s="5">
        <v>44575.243000000002</v>
      </c>
      <c r="D97" s="5"/>
      <c r="E97" s="25">
        <f t="shared" si="10"/>
        <v>-198.0019222941643</v>
      </c>
      <c r="F97" s="25">
        <f t="shared" si="11"/>
        <v>-198</v>
      </c>
      <c r="G97" s="25">
        <f t="shared" si="12"/>
        <v>-3.2817999963299371E-3</v>
      </c>
      <c r="I97" s="25">
        <f t="shared" si="13"/>
        <v>-3.2817999963299371E-3</v>
      </c>
      <c r="O97" s="25">
        <f t="shared" ca="1" si="14"/>
        <v>-1.4827387276833762E-3</v>
      </c>
      <c r="P97" s="25">
        <f t="shared" ca="1" si="15"/>
        <v>-0.45956963604952317</v>
      </c>
      <c r="Q97" s="48">
        <f t="shared" si="16"/>
        <v>29556.743000000002</v>
      </c>
      <c r="R97" s="25">
        <f t="shared" si="17"/>
        <v>-3.2817999963299371E-3</v>
      </c>
    </row>
    <row r="98" spans="1:18" ht="12.95" customHeight="1" x14ac:dyDescent="0.2">
      <c r="A98" s="25" t="s">
        <v>57</v>
      </c>
      <c r="C98" s="5">
        <v>44877.432000000001</v>
      </c>
      <c r="D98" s="5"/>
      <c r="E98" s="25">
        <f t="shared" si="10"/>
        <v>-20.996574042795107</v>
      </c>
      <c r="F98" s="25">
        <f t="shared" si="11"/>
        <v>-21</v>
      </c>
      <c r="G98" s="25">
        <f t="shared" si="12"/>
        <v>5.8489000002737157E-3</v>
      </c>
      <c r="I98" s="25">
        <f t="shared" si="13"/>
        <v>5.8489000002737157E-3</v>
      </c>
      <c r="O98" s="25">
        <f t="shared" ca="1" si="14"/>
        <v>-1.4843835742275858E-3</v>
      </c>
      <c r="P98" s="25">
        <f t="shared" ca="1" si="15"/>
        <v>-0.43858848077638818</v>
      </c>
      <c r="Q98" s="48">
        <f t="shared" si="16"/>
        <v>29858.932000000001</v>
      </c>
      <c r="R98" s="25">
        <f t="shared" si="17"/>
        <v>5.8489000002737157E-3</v>
      </c>
    </row>
    <row r="99" spans="1:18" ht="12.95" customHeight="1" x14ac:dyDescent="0.2">
      <c r="A99" s="25" t="s">
        <v>58</v>
      </c>
      <c r="C99" s="5">
        <v>44889.374000000003</v>
      </c>
      <c r="D99" s="5"/>
      <c r="E99" s="25">
        <f t="shared" si="10"/>
        <v>-14.001620987527225</v>
      </c>
      <c r="F99" s="25">
        <f t="shared" si="11"/>
        <v>-14</v>
      </c>
      <c r="G99" s="25">
        <f t="shared" si="12"/>
        <v>-2.767399993899744E-3</v>
      </c>
      <c r="I99" s="25">
        <f t="shared" si="13"/>
        <v>-2.767399993899744E-3</v>
      </c>
      <c r="O99" s="25">
        <f t="shared" ca="1" si="14"/>
        <v>-1.4844486246558878E-3</v>
      </c>
      <c r="P99" s="25">
        <f t="shared" ca="1" si="15"/>
        <v>-0.43775871757349588</v>
      </c>
      <c r="Q99" s="48">
        <f t="shared" si="16"/>
        <v>29870.874000000003</v>
      </c>
      <c r="R99" s="25">
        <f t="shared" si="17"/>
        <v>-2.767399993899744E-3</v>
      </c>
    </row>
    <row r="100" spans="1:18" ht="12.95" customHeight="1" x14ac:dyDescent="0.2">
      <c r="A100" s="25" t="s">
        <v>58</v>
      </c>
      <c r="C100" s="5">
        <v>44913.273999999998</v>
      </c>
      <c r="D100" s="5"/>
      <c r="E100" s="25">
        <f t="shared" si="10"/>
        <v>-2.342975399997099E-3</v>
      </c>
      <c r="F100" s="25">
        <f t="shared" si="11"/>
        <v>0</v>
      </c>
      <c r="G100" s="25">
        <f t="shared" si="12"/>
        <v>-4.0000000008149073E-3</v>
      </c>
      <c r="I100" s="25">
        <f t="shared" si="13"/>
        <v>-4.0000000008149073E-3</v>
      </c>
      <c r="O100" s="25">
        <f t="shared" ca="1" si="14"/>
        <v>-1.484578725512492E-3</v>
      </c>
      <c r="P100" s="25">
        <f t="shared" ca="1" si="15"/>
        <v>-0.43609919116771118</v>
      </c>
      <c r="Q100" s="48">
        <f t="shared" si="16"/>
        <v>29894.773999999998</v>
      </c>
      <c r="R100" s="25">
        <f t="shared" si="17"/>
        <v>-4.0000000008149073E-3</v>
      </c>
    </row>
    <row r="101" spans="1:18" ht="12.95" customHeight="1" x14ac:dyDescent="0.2">
      <c r="A101" s="25" t="s">
        <v>14</v>
      </c>
      <c r="C101" s="5">
        <v>44913.277999999998</v>
      </c>
      <c r="D101" s="5" t="s">
        <v>27</v>
      </c>
      <c r="E101" s="25">
        <f t="shared" si="10"/>
        <v>0</v>
      </c>
      <c r="F101" s="25">
        <f t="shared" si="11"/>
        <v>0</v>
      </c>
      <c r="G101" s="25">
        <f t="shared" si="12"/>
        <v>0</v>
      </c>
      <c r="H101" s="25">
        <f>+G101</f>
        <v>0</v>
      </c>
      <c r="O101" s="25">
        <f t="shared" ca="1" si="14"/>
        <v>-1.484578725512492E-3</v>
      </c>
      <c r="P101" s="25">
        <f t="shared" ca="1" si="15"/>
        <v>-0.43609919116771118</v>
      </c>
      <c r="Q101" s="48">
        <f t="shared" si="16"/>
        <v>29894.777999999998</v>
      </c>
      <c r="R101" s="25">
        <f t="shared" si="17"/>
        <v>0</v>
      </c>
    </row>
    <row r="102" spans="1:18" ht="12.95" customHeight="1" x14ac:dyDescent="0.2">
      <c r="A102" s="25" t="s">
        <v>59</v>
      </c>
      <c r="C102" s="5">
        <v>45145.46</v>
      </c>
      <c r="D102" s="5"/>
      <c r="E102" s="25">
        <f t="shared" si="10"/>
        <v>135.99917855282533</v>
      </c>
      <c r="F102" s="25">
        <f t="shared" si="11"/>
        <v>136</v>
      </c>
      <c r="G102" s="25">
        <f t="shared" si="12"/>
        <v>-1.4023999974597245E-3</v>
      </c>
      <c r="I102" s="25">
        <f t="shared" ref="I102:I133" si="18">+G102</f>
        <v>-1.4023999974597245E-3</v>
      </c>
      <c r="O102" s="25">
        <f t="shared" ca="1" si="14"/>
        <v>-1.4858425624052179E-3</v>
      </c>
      <c r="P102" s="25">
        <f t="shared" ca="1" si="15"/>
        <v>-0.41997807751151706</v>
      </c>
      <c r="Q102" s="48">
        <f t="shared" si="16"/>
        <v>30126.959999999999</v>
      </c>
      <c r="R102" s="25">
        <f t="shared" si="17"/>
        <v>-1.4023999974597245E-3</v>
      </c>
    </row>
    <row r="103" spans="1:18" ht="12.95" customHeight="1" x14ac:dyDescent="0.2">
      <c r="A103" s="25" t="s">
        <v>60</v>
      </c>
      <c r="C103" s="5">
        <v>45186.432999999997</v>
      </c>
      <c r="D103" s="5"/>
      <c r="E103" s="25">
        <f t="shared" si="10"/>
        <v>159.99886131395513</v>
      </c>
      <c r="F103" s="25">
        <f t="shared" si="11"/>
        <v>160</v>
      </c>
      <c r="G103" s="25">
        <f t="shared" si="12"/>
        <v>-1.9440000032773241E-3</v>
      </c>
      <c r="I103" s="25">
        <f t="shared" si="18"/>
        <v>-1.9440000032773241E-3</v>
      </c>
      <c r="O103" s="25">
        <f t="shared" ca="1" si="14"/>
        <v>-1.4860655924451107E-3</v>
      </c>
      <c r="P103" s="25">
        <f t="shared" ca="1" si="15"/>
        <v>-0.41713317510160047</v>
      </c>
      <c r="Q103" s="48">
        <f t="shared" si="16"/>
        <v>30167.932999999997</v>
      </c>
      <c r="R103" s="25">
        <f t="shared" si="17"/>
        <v>-1.9440000032773241E-3</v>
      </c>
    </row>
    <row r="104" spans="1:18" ht="12.95" customHeight="1" x14ac:dyDescent="0.2">
      <c r="A104" s="25" t="s">
        <v>61</v>
      </c>
      <c r="C104" s="5">
        <v>45198.381999999998</v>
      </c>
      <c r="D104" s="5"/>
      <c r="E104" s="25">
        <f t="shared" si="10"/>
        <v>166.9979145761709</v>
      </c>
      <c r="F104" s="25">
        <f t="shared" si="11"/>
        <v>167</v>
      </c>
      <c r="G104" s="25">
        <f t="shared" si="12"/>
        <v>-3.560299999662675E-3</v>
      </c>
      <c r="I104" s="25">
        <f t="shared" si="18"/>
        <v>-3.560299999662675E-3</v>
      </c>
      <c r="O104" s="25">
        <f t="shared" ca="1" si="14"/>
        <v>-1.4861306428734129E-3</v>
      </c>
      <c r="P104" s="25">
        <f t="shared" ca="1" si="15"/>
        <v>-0.41630341189870812</v>
      </c>
      <c r="Q104" s="48">
        <f t="shared" si="16"/>
        <v>30179.881999999998</v>
      </c>
      <c r="R104" s="25">
        <f t="shared" si="17"/>
        <v>-3.560299999662675E-3</v>
      </c>
    </row>
    <row r="105" spans="1:18" ht="12.95" customHeight="1" x14ac:dyDescent="0.2">
      <c r="A105" s="25" t="s">
        <v>61</v>
      </c>
      <c r="C105" s="5">
        <v>45198.383999999998</v>
      </c>
      <c r="D105" s="5"/>
      <c r="E105" s="25">
        <f t="shared" si="10"/>
        <v>166.99908606387089</v>
      </c>
      <c r="F105" s="25">
        <f t="shared" si="11"/>
        <v>167</v>
      </c>
      <c r="G105" s="25">
        <f t="shared" si="12"/>
        <v>-1.5602999992552213E-3</v>
      </c>
      <c r="I105" s="25">
        <f t="shared" si="18"/>
        <v>-1.5602999992552213E-3</v>
      </c>
      <c r="O105" s="25">
        <f t="shared" ca="1" si="14"/>
        <v>-1.4861306428734129E-3</v>
      </c>
      <c r="P105" s="25">
        <f t="shared" ca="1" si="15"/>
        <v>-0.41630341189870812</v>
      </c>
      <c r="Q105" s="48">
        <f t="shared" si="16"/>
        <v>30179.883999999998</v>
      </c>
      <c r="R105" s="25">
        <f t="shared" si="17"/>
        <v>-1.5602999992552213E-3</v>
      </c>
    </row>
    <row r="106" spans="1:18" ht="12.95" customHeight="1" x14ac:dyDescent="0.2">
      <c r="A106" s="25" t="s">
        <v>61</v>
      </c>
      <c r="C106" s="5">
        <v>45198.385000000002</v>
      </c>
      <c r="D106" s="5"/>
      <c r="E106" s="25">
        <f t="shared" si="10"/>
        <v>166.99967180772302</v>
      </c>
      <c r="F106" s="25">
        <f t="shared" si="11"/>
        <v>167</v>
      </c>
      <c r="G106" s="25">
        <f t="shared" si="12"/>
        <v>-5.6029999541351572E-4</v>
      </c>
      <c r="I106" s="25">
        <f t="shared" si="18"/>
        <v>-5.6029999541351572E-4</v>
      </c>
      <c r="O106" s="25">
        <f t="shared" ca="1" si="14"/>
        <v>-1.4861306428734129E-3</v>
      </c>
      <c r="P106" s="25">
        <f t="shared" ca="1" si="15"/>
        <v>-0.41630341189870812</v>
      </c>
      <c r="Q106" s="48">
        <f t="shared" si="16"/>
        <v>30179.885000000002</v>
      </c>
      <c r="R106" s="25">
        <f t="shared" si="17"/>
        <v>-5.6029999541351572E-4</v>
      </c>
    </row>
    <row r="107" spans="1:18" ht="12.95" customHeight="1" x14ac:dyDescent="0.2">
      <c r="A107" s="25" t="s">
        <v>61</v>
      </c>
      <c r="C107" s="5">
        <v>45198.39</v>
      </c>
      <c r="D107" s="5"/>
      <c r="E107" s="25">
        <f t="shared" si="10"/>
        <v>167.00260052697089</v>
      </c>
      <c r="F107" s="25">
        <f t="shared" si="11"/>
        <v>167</v>
      </c>
      <c r="G107" s="25">
        <f t="shared" si="12"/>
        <v>4.4397000019671395E-3</v>
      </c>
      <c r="I107" s="25">
        <f t="shared" si="18"/>
        <v>4.4397000019671395E-3</v>
      </c>
      <c r="O107" s="25">
        <f t="shared" ca="1" si="14"/>
        <v>-1.4861306428734129E-3</v>
      </c>
      <c r="P107" s="25">
        <f t="shared" ca="1" si="15"/>
        <v>-0.41630341189870812</v>
      </c>
      <c r="Q107" s="48">
        <f t="shared" si="16"/>
        <v>30179.89</v>
      </c>
      <c r="R107" s="25">
        <f t="shared" si="17"/>
        <v>4.4397000019671395E-3</v>
      </c>
    </row>
    <row r="108" spans="1:18" ht="12.95" customHeight="1" x14ac:dyDescent="0.2">
      <c r="A108" s="25" t="s">
        <v>60</v>
      </c>
      <c r="C108" s="5">
        <v>45227.406000000003</v>
      </c>
      <c r="D108" s="5"/>
      <c r="E108" s="25">
        <f t="shared" si="10"/>
        <v>183.99854407508923</v>
      </c>
      <c r="F108" s="25">
        <f t="shared" si="11"/>
        <v>184</v>
      </c>
      <c r="G108" s="25">
        <f t="shared" si="12"/>
        <v>-2.4855999945430085E-3</v>
      </c>
      <c r="I108" s="25">
        <f t="shared" si="18"/>
        <v>-2.4855999945430085E-3</v>
      </c>
      <c r="O108" s="25">
        <f t="shared" ca="1" si="14"/>
        <v>-1.4862886224850035E-3</v>
      </c>
      <c r="P108" s="25">
        <f t="shared" ca="1" si="15"/>
        <v>-0.41428827269168389</v>
      </c>
      <c r="Q108" s="48">
        <f t="shared" si="16"/>
        <v>30208.906000000003</v>
      </c>
      <c r="R108" s="25">
        <f t="shared" si="17"/>
        <v>-2.4855999945430085E-3</v>
      </c>
    </row>
    <row r="109" spans="1:18" ht="12.95" customHeight="1" x14ac:dyDescent="0.2">
      <c r="A109" s="25" t="s">
        <v>62</v>
      </c>
      <c r="C109" s="5">
        <v>45280.339</v>
      </c>
      <c r="D109" s="5"/>
      <c r="E109" s="25">
        <f t="shared" si="10"/>
        <v>215.00372328078262</v>
      </c>
      <c r="F109" s="25">
        <f t="shared" si="11"/>
        <v>215</v>
      </c>
      <c r="G109" s="25">
        <f t="shared" si="12"/>
        <v>6.3565000018570572E-3</v>
      </c>
      <c r="I109" s="25">
        <f t="shared" si="18"/>
        <v>6.3565000018570572E-3</v>
      </c>
      <c r="O109" s="25">
        <f t="shared" ca="1" si="14"/>
        <v>-1.4865767029531986E-3</v>
      </c>
      <c r="P109" s="25">
        <f t="shared" ca="1" si="15"/>
        <v>-0.4106136070788749</v>
      </c>
      <c r="Q109" s="48">
        <f t="shared" si="16"/>
        <v>30261.839</v>
      </c>
      <c r="R109" s="25">
        <f t="shared" si="17"/>
        <v>6.3565000018570572E-3</v>
      </c>
    </row>
    <row r="110" spans="1:18" ht="12.95" customHeight="1" x14ac:dyDescent="0.2">
      <c r="A110" s="25" t="s">
        <v>62</v>
      </c>
      <c r="C110" s="5">
        <v>45280.353000000003</v>
      </c>
      <c r="D110" s="5"/>
      <c r="E110" s="25">
        <f t="shared" si="10"/>
        <v>215.01192369468262</v>
      </c>
      <c r="F110" s="25">
        <f t="shared" si="11"/>
        <v>215</v>
      </c>
      <c r="G110" s="25">
        <f t="shared" si="12"/>
        <v>2.0356500004709233E-2</v>
      </c>
      <c r="I110" s="25">
        <f t="shared" si="18"/>
        <v>2.0356500004709233E-2</v>
      </c>
      <c r="O110" s="25">
        <f t="shared" ca="1" si="14"/>
        <v>-1.4865767029531986E-3</v>
      </c>
      <c r="P110" s="25">
        <f t="shared" ca="1" si="15"/>
        <v>-0.4106136070788749</v>
      </c>
      <c r="Q110" s="48">
        <f t="shared" si="16"/>
        <v>30261.853000000003</v>
      </c>
      <c r="R110" s="25">
        <f t="shared" si="17"/>
        <v>2.0356500004709233E-2</v>
      </c>
    </row>
    <row r="111" spans="1:18" ht="12.95" customHeight="1" x14ac:dyDescent="0.2">
      <c r="A111" s="25" t="s">
        <v>63</v>
      </c>
      <c r="C111" s="5">
        <v>45565.436000000002</v>
      </c>
      <c r="D111" s="5"/>
      <c r="E111" s="25">
        <f t="shared" si="10"/>
        <v>381.99753765000565</v>
      </c>
      <c r="F111" s="25">
        <f t="shared" si="11"/>
        <v>382</v>
      </c>
      <c r="G111" s="25">
        <f t="shared" si="12"/>
        <v>-4.2037999955937266E-3</v>
      </c>
      <c r="I111" s="25">
        <f t="shared" si="18"/>
        <v>-4.2037999955937266E-3</v>
      </c>
      <c r="O111" s="25">
        <f t="shared" ca="1" si="14"/>
        <v>-1.4881286203141193E-3</v>
      </c>
      <c r="P111" s="25">
        <f t="shared" ca="1" si="15"/>
        <v>-0.39081782780987184</v>
      </c>
      <c r="Q111" s="48">
        <f t="shared" si="16"/>
        <v>30546.936000000002</v>
      </c>
      <c r="R111" s="25">
        <f t="shared" si="17"/>
        <v>-4.2037999955937266E-3</v>
      </c>
    </row>
    <row r="112" spans="1:18" ht="12.95" customHeight="1" x14ac:dyDescent="0.2">
      <c r="A112" s="25" t="s">
        <v>64</v>
      </c>
      <c r="C112" s="5">
        <v>45606.41</v>
      </c>
      <c r="D112" s="5"/>
      <c r="E112" s="25">
        <f t="shared" si="10"/>
        <v>405.99780615498759</v>
      </c>
      <c r="F112" s="25">
        <f t="shared" si="11"/>
        <v>406</v>
      </c>
      <c r="G112" s="25">
        <f t="shared" si="12"/>
        <v>-3.7453999975696206E-3</v>
      </c>
      <c r="I112" s="25">
        <f t="shared" si="18"/>
        <v>-3.7453999975696206E-3</v>
      </c>
      <c r="O112" s="25">
        <f t="shared" ca="1" si="14"/>
        <v>-1.4883516503540121E-3</v>
      </c>
      <c r="P112" s="25">
        <f t="shared" ca="1" si="15"/>
        <v>-0.38797292539995526</v>
      </c>
      <c r="Q112" s="48">
        <f t="shared" si="16"/>
        <v>30587.910000000003</v>
      </c>
      <c r="R112" s="25">
        <f t="shared" si="17"/>
        <v>-3.7453999975696206E-3</v>
      </c>
    </row>
    <row r="113" spans="1:18" ht="12.95" customHeight="1" x14ac:dyDescent="0.2">
      <c r="A113" s="25" t="s">
        <v>65</v>
      </c>
      <c r="C113" s="5">
        <v>45642.27</v>
      </c>
      <c r="D113" s="5"/>
      <c r="E113" s="25">
        <f t="shared" si="10"/>
        <v>427.00258061167841</v>
      </c>
      <c r="F113" s="25">
        <f t="shared" si="11"/>
        <v>427</v>
      </c>
      <c r="G113" s="25">
        <f t="shared" si="12"/>
        <v>4.4056999977328815E-3</v>
      </c>
      <c r="I113" s="25">
        <f t="shared" si="18"/>
        <v>4.4056999977328815E-3</v>
      </c>
      <c r="O113" s="25">
        <f t="shared" ca="1" si="14"/>
        <v>-1.4885468016389183E-3</v>
      </c>
      <c r="P113" s="25">
        <f t="shared" ca="1" si="15"/>
        <v>-0.38548363579127826</v>
      </c>
      <c r="Q113" s="48">
        <f t="shared" si="16"/>
        <v>30623.769999999997</v>
      </c>
      <c r="R113" s="25">
        <f t="shared" si="17"/>
        <v>4.4056999977328815E-3</v>
      </c>
    </row>
    <row r="114" spans="1:18" ht="12.95" customHeight="1" x14ac:dyDescent="0.2">
      <c r="A114" s="25" t="s">
        <v>66</v>
      </c>
      <c r="C114" s="5">
        <v>45874.451000000001</v>
      </c>
      <c r="D114" s="5"/>
      <c r="E114" s="25">
        <f t="shared" si="10"/>
        <v>563.00117342065585</v>
      </c>
      <c r="F114" s="25">
        <f t="shared" si="11"/>
        <v>563</v>
      </c>
      <c r="G114" s="25">
        <f t="shared" si="12"/>
        <v>2.0033000037074089E-3</v>
      </c>
      <c r="I114" s="25">
        <f t="shared" si="18"/>
        <v>2.0033000037074089E-3</v>
      </c>
      <c r="O114" s="25">
        <f t="shared" ca="1" si="14"/>
        <v>-1.4898106385316445E-3</v>
      </c>
      <c r="P114" s="25">
        <f t="shared" ca="1" si="15"/>
        <v>-0.36936252213508414</v>
      </c>
      <c r="Q114" s="48">
        <f t="shared" si="16"/>
        <v>30855.951000000001</v>
      </c>
      <c r="R114" s="25">
        <f t="shared" si="17"/>
        <v>2.0033000037074089E-3</v>
      </c>
    </row>
    <row r="115" spans="1:18" ht="12.95" customHeight="1" x14ac:dyDescent="0.2">
      <c r="A115" s="25" t="s">
        <v>67</v>
      </c>
      <c r="C115" s="5">
        <v>45915.430999999997</v>
      </c>
      <c r="D115" s="5"/>
      <c r="E115" s="25">
        <f t="shared" si="10"/>
        <v>587.0049563887336</v>
      </c>
      <c r="F115" s="25">
        <f t="shared" si="11"/>
        <v>587</v>
      </c>
      <c r="G115" s="25">
        <f t="shared" si="12"/>
        <v>8.4616999956779182E-3</v>
      </c>
      <c r="I115" s="25">
        <f t="shared" si="18"/>
        <v>8.4616999956779182E-3</v>
      </c>
      <c r="O115" s="25">
        <f t="shared" ca="1" si="14"/>
        <v>-1.4900336685715373E-3</v>
      </c>
      <c r="P115" s="25">
        <f t="shared" ca="1" si="15"/>
        <v>-0.3665176197251675</v>
      </c>
      <c r="Q115" s="48">
        <f t="shared" si="16"/>
        <v>30896.930999999997</v>
      </c>
      <c r="R115" s="25">
        <f t="shared" si="17"/>
        <v>8.4616999956779182E-3</v>
      </c>
    </row>
    <row r="116" spans="1:18" ht="12.95" customHeight="1" x14ac:dyDescent="0.2">
      <c r="A116" s="25" t="s">
        <v>68</v>
      </c>
      <c r="C116" s="5">
        <v>46212.476999999999</v>
      </c>
      <c r="D116" s="5"/>
      <c r="E116" s="25">
        <f t="shared" si="10"/>
        <v>760.99782402017229</v>
      </c>
      <c r="F116" s="25">
        <f t="shared" si="11"/>
        <v>761</v>
      </c>
      <c r="G116" s="25">
        <f t="shared" si="12"/>
        <v>-3.7148999981582165E-3</v>
      </c>
      <c r="I116" s="25">
        <f t="shared" si="18"/>
        <v>-3.7148999981582165E-3</v>
      </c>
      <c r="O116" s="25">
        <f t="shared" ca="1" si="14"/>
        <v>-1.4916506363607601E-3</v>
      </c>
      <c r="P116" s="25">
        <f t="shared" ca="1" si="15"/>
        <v>-0.34589207725327215</v>
      </c>
      <c r="Q116" s="48">
        <f t="shared" si="16"/>
        <v>31193.976999999999</v>
      </c>
      <c r="R116" s="25">
        <f t="shared" si="17"/>
        <v>-3.7148999981582165E-3</v>
      </c>
    </row>
    <row r="117" spans="1:18" ht="12.95" customHeight="1" x14ac:dyDescent="0.2">
      <c r="A117" s="25" t="s">
        <v>69</v>
      </c>
      <c r="C117" s="5">
        <v>46253.442000000003</v>
      </c>
      <c r="D117" s="5"/>
      <c r="E117" s="25">
        <f t="shared" si="10"/>
        <v>784.99282083050639</v>
      </c>
      <c r="F117" s="25">
        <f t="shared" si="11"/>
        <v>785</v>
      </c>
      <c r="G117" s="25">
        <f t="shared" si="12"/>
        <v>-1.2256499998329673E-2</v>
      </c>
      <c r="I117" s="25">
        <f t="shared" si="18"/>
        <v>-1.2256499998329673E-2</v>
      </c>
      <c r="O117" s="25">
        <f t="shared" ca="1" si="14"/>
        <v>-1.4918736664006531E-3</v>
      </c>
      <c r="P117" s="25">
        <f t="shared" ca="1" si="15"/>
        <v>-0.34304717484335556</v>
      </c>
      <c r="Q117" s="48">
        <f t="shared" si="16"/>
        <v>31234.942000000003</v>
      </c>
      <c r="R117" s="25">
        <f t="shared" ref="R117:R141" si="19">G117</f>
        <v>-1.2256499998329673E-2</v>
      </c>
    </row>
    <row r="118" spans="1:18" ht="12.95" customHeight="1" x14ac:dyDescent="0.2">
      <c r="A118" s="25" t="s">
        <v>69</v>
      </c>
      <c r="C118" s="5">
        <v>46253.455000000002</v>
      </c>
      <c r="D118" s="5"/>
      <c r="E118" s="25">
        <f t="shared" si="10"/>
        <v>785.00043550055432</v>
      </c>
      <c r="F118" s="25">
        <f t="shared" si="11"/>
        <v>785</v>
      </c>
      <c r="G118" s="25">
        <f t="shared" si="12"/>
        <v>7.435000006807968E-4</v>
      </c>
      <c r="I118" s="25">
        <f t="shared" si="18"/>
        <v>7.435000006807968E-4</v>
      </c>
      <c r="O118" s="25">
        <f t="shared" ca="1" si="14"/>
        <v>-1.4918736664006531E-3</v>
      </c>
      <c r="P118" s="25">
        <f t="shared" ca="1" si="15"/>
        <v>-0.34304717484335556</v>
      </c>
      <c r="Q118" s="48">
        <f t="shared" si="16"/>
        <v>31234.955000000002</v>
      </c>
      <c r="R118" s="25">
        <f t="shared" si="19"/>
        <v>7.435000006807968E-4</v>
      </c>
    </row>
    <row r="119" spans="1:18" ht="12.95" customHeight="1" x14ac:dyDescent="0.2">
      <c r="A119" s="25" t="s">
        <v>69</v>
      </c>
      <c r="C119" s="5">
        <v>46253.455999999998</v>
      </c>
      <c r="D119" s="5"/>
      <c r="E119" s="25">
        <f t="shared" si="10"/>
        <v>785.00102124440218</v>
      </c>
      <c r="F119" s="25">
        <f t="shared" si="11"/>
        <v>785</v>
      </c>
      <c r="G119" s="25">
        <f t="shared" si="12"/>
        <v>1.7434999972465448E-3</v>
      </c>
      <c r="I119" s="25">
        <f t="shared" si="18"/>
        <v>1.7434999972465448E-3</v>
      </c>
      <c r="O119" s="25">
        <f t="shared" ca="1" si="14"/>
        <v>-1.4918736664006531E-3</v>
      </c>
      <c r="P119" s="25">
        <f t="shared" ca="1" si="15"/>
        <v>-0.34304717484335556</v>
      </c>
      <c r="Q119" s="48">
        <f t="shared" si="16"/>
        <v>31234.955999999998</v>
      </c>
      <c r="R119" s="25">
        <f t="shared" si="19"/>
        <v>1.7434999972465448E-3</v>
      </c>
    </row>
    <row r="120" spans="1:18" ht="12.95" customHeight="1" x14ac:dyDescent="0.2">
      <c r="A120" s="25" t="s">
        <v>69</v>
      </c>
      <c r="C120" s="5">
        <v>46253.462</v>
      </c>
      <c r="D120" s="5"/>
      <c r="E120" s="25">
        <f t="shared" si="10"/>
        <v>785.0045357075021</v>
      </c>
      <c r="F120" s="25">
        <f t="shared" si="11"/>
        <v>785</v>
      </c>
      <c r="G120" s="25">
        <f t="shared" si="12"/>
        <v>7.7434999984689057E-3</v>
      </c>
      <c r="I120" s="25">
        <f t="shared" si="18"/>
        <v>7.7434999984689057E-3</v>
      </c>
      <c r="O120" s="25">
        <f t="shared" ca="1" si="14"/>
        <v>-1.4918736664006531E-3</v>
      </c>
      <c r="P120" s="25">
        <f t="shared" ca="1" si="15"/>
        <v>-0.34304717484335556</v>
      </c>
      <c r="Q120" s="48">
        <f t="shared" si="16"/>
        <v>31234.962</v>
      </c>
      <c r="R120" s="25">
        <f t="shared" si="19"/>
        <v>7.7434999984689057E-3</v>
      </c>
    </row>
    <row r="121" spans="1:18" ht="12.95" customHeight="1" x14ac:dyDescent="0.2">
      <c r="A121" s="25" t="s">
        <v>69</v>
      </c>
      <c r="C121" s="5">
        <v>46253.463000000003</v>
      </c>
      <c r="D121" s="5"/>
      <c r="E121" s="25">
        <f t="shared" si="10"/>
        <v>785.00512145135428</v>
      </c>
      <c r="F121" s="25">
        <f t="shared" si="11"/>
        <v>785</v>
      </c>
      <c r="G121" s="25">
        <f t="shared" si="12"/>
        <v>8.7435000023106113E-3</v>
      </c>
      <c r="I121" s="25">
        <f t="shared" si="18"/>
        <v>8.7435000023106113E-3</v>
      </c>
      <c r="O121" s="25">
        <f t="shared" ca="1" si="14"/>
        <v>-1.4918736664006531E-3</v>
      </c>
      <c r="P121" s="25">
        <f t="shared" ca="1" si="15"/>
        <v>-0.34304717484335556</v>
      </c>
      <c r="Q121" s="48">
        <f t="shared" si="16"/>
        <v>31234.963000000003</v>
      </c>
      <c r="R121" s="25">
        <f t="shared" si="19"/>
        <v>8.7435000023106113E-3</v>
      </c>
    </row>
    <row r="122" spans="1:18" ht="12.95" customHeight="1" x14ac:dyDescent="0.2">
      <c r="A122" s="25" t="s">
        <v>69</v>
      </c>
      <c r="C122" s="5">
        <v>46253.474000000002</v>
      </c>
      <c r="D122" s="5"/>
      <c r="E122" s="25">
        <f t="shared" si="10"/>
        <v>785.01156463370216</v>
      </c>
      <c r="F122" s="25">
        <f t="shared" si="11"/>
        <v>785</v>
      </c>
      <c r="G122" s="25">
        <f t="shared" si="12"/>
        <v>1.9743500000913627E-2</v>
      </c>
      <c r="I122" s="25">
        <f t="shared" si="18"/>
        <v>1.9743500000913627E-2</v>
      </c>
      <c r="O122" s="25">
        <f t="shared" ca="1" si="14"/>
        <v>-1.4918736664006531E-3</v>
      </c>
      <c r="P122" s="25">
        <f t="shared" ca="1" si="15"/>
        <v>-0.34304717484335556</v>
      </c>
      <c r="Q122" s="48">
        <f t="shared" si="16"/>
        <v>31234.974000000002</v>
      </c>
      <c r="R122" s="25">
        <f t="shared" si="19"/>
        <v>1.9743500000913627E-2</v>
      </c>
    </row>
    <row r="123" spans="1:18" ht="12.95" customHeight="1" x14ac:dyDescent="0.2">
      <c r="A123" s="25" t="s">
        <v>69</v>
      </c>
      <c r="C123" s="5">
        <v>46270.529000000002</v>
      </c>
      <c r="D123" s="5"/>
      <c r="E123" s="25">
        <f t="shared" si="10"/>
        <v>795.00142599340472</v>
      </c>
      <c r="F123" s="25">
        <f t="shared" si="11"/>
        <v>795</v>
      </c>
      <c r="G123" s="25">
        <f t="shared" si="12"/>
        <v>2.4345000056200661E-3</v>
      </c>
      <c r="I123" s="25">
        <f t="shared" si="18"/>
        <v>2.4345000056200661E-3</v>
      </c>
      <c r="O123" s="25">
        <f t="shared" ca="1" si="14"/>
        <v>-1.4919665955839417E-3</v>
      </c>
      <c r="P123" s="25">
        <f t="shared" ca="1" si="15"/>
        <v>-0.34186179883922363</v>
      </c>
      <c r="Q123" s="48">
        <f t="shared" si="16"/>
        <v>31252.029000000002</v>
      </c>
      <c r="R123" s="25">
        <f t="shared" si="19"/>
        <v>2.4345000056200661E-3</v>
      </c>
    </row>
    <row r="124" spans="1:18" ht="12.95" customHeight="1" x14ac:dyDescent="0.2">
      <c r="A124" s="25" t="s">
        <v>69</v>
      </c>
      <c r="C124" s="5">
        <v>46294.438000000002</v>
      </c>
      <c r="D124" s="5"/>
      <c r="E124" s="25">
        <f t="shared" si="10"/>
        <v>809.00597570018408</v>
      </c>
      <c r="F124" s="25">
        <f t="shared" si="11"/>
        <v>809</v>
      </c>
      <c r="G124" s="25">
        <f t="shared" si="12"/>
        <v>1.0201900004176423E-2</v>
      </c>
      <c r="I124" s="25">
        <f t="shared" si="18"/>
        <v>1.0201900004176423E-2</v>
      </c>
      <c r="O124" s="25">
        <f t="shared" ca="1" si="14"/>
        <v>-1.4920966964405459E-3</v>
      </c>
      <c r="P124" s="25">
        <f t="shared" ca="1" si="15"/>
        <v>-0.34020227243343892</v>
      </c>
      <c r="Q124" s="48">
        <f t="shared" si="16"/>
        <v>31275.938000000002</v>
      </c>
      <c r="R124" s="25">
        <f t="shared" si="19"/>
        <v>1.0201900004176423E-2</v>
      </c>
    </row>
    <row r="125" spans="1:18" ht="12.95" customHeight="1" x14ac:dyDescent="0.2">
      <c r="A125" s="25" t="s">
        <v>69</v>
      </c>
      <c r="C125" s="5">
        <v>46294.440999999999</v>
      </c>
      <c r="D125" s="5"/>
      <c r="E125" s="25">
        <f t="shared" si="10"/>
        <v>809.00773293173199</v>
      </c>
      <c r="F125" s="25">
        <f t="shared" si="11"/>
        <v>809</v>
      </c>
      <c r="G125" s="25">
        <f t="shared" si="12"/>
        <v>1.3201900001149625E-2</v>
      </c>
      <c r="I125" s="25">
        <f t="shared" si="18"/>
        <v>1.3201900001149625E-2</v>
      </c>
      <c r="O125" s="25">
        <f t="shared" ca="1" si="14"/>
        <v>-1.4920966964405459E-3</v>
      </c>
      <c r="P125" s="25">
        <f t="shared" ca="1" si="15"/>
        <v>-0.34020227243343892</v>
      </c>
      <c r="Q125" s="48">
        <f t="shared" si="16"/>
        <v>31275.940999999999</v>
      </c>
      <c r="R125" s="25">
        <f t="shared" si="19"/>
        <v>1.3201900001149625E-2</v>
      </c>
    </row>
    <row r="126" spans="1:18" ht="12.95" customHeight="1" x14ac:dyDescent="0.2">
      <c r="A126" s="25" t="s">
        <v>69</v>
      </c>
      <c r="C126" s="5">
        <v>46294.444000000003</v>
      </c>
      <c r="D126" s="5"/>
      <c r="E126" s="25">
        <f t="shared" si="10"/>
        <v>809.00949016328411</v>
      </c>
      <c r="F126" s="25">
        <f t="shared" si="11"/>
        <v>809</v>
      </c>
      <c r="G126" s="25">
        <f t="shared" si="12"/>
        <v>1.6201900005398784E-2</v>
      </c>
      <c r="I126" s="25">
        <f t="shared" si="18"/>
        <v>1.6201900005398784E-2</v>
      </c>
      <c r="O126" s="25">
        <f t="shared" ca="1" si="14"/>
        <v>-1.4920966964405459E-3</v>
      </c>
      <c r="P126" s="25">
        <f t="shared" ca="1" si="15"/>
        <v>-0.34020227243343892</v>
      </c>
      <c r="Q126" s="48">
        <f t="shared" si="16"/>
        <v>31275.944000000003</v>
      </c>
      <c r="R126" s="25">
        <f t="shared" si="19"/>
        <v>1.6201900005398784E-2</v>
      </c>
    </row>
    <row r="127" spans="1:18" ht="12.95" customHeight="1" x14ac:dyDescent="0.2">
      <c r="A127" s="25" t="s">
        <v>69</v>
      </c>
      <c r="C127" s="5">
        <v>46294.449000000001</v>
      </c>
      <c r="D127" s="5"/>
      <c r="E127" s="25">
        <f t="shared" si="10"/>
        <v>809.01241888253196</v>
      </c>
      <c r="F127" s="25">
        <f t="shared" si="11"/>
        <v>809</v>
      </c>
      <c r="G127" s="25">
        <f t="shared" si="12"/>
        <v>2.1201900002779439E-2</v>
      </c>
      <c r="I127" s="25">
        <f t="shared" si="18"/>
        <v>2.1201900002779439E-2</v>
      </c>
      <c r="O127" s="25">
        <f t="shared" ca="1" si="14"/>
        <v>-1.4920966964405459E-3</v>
      </c>
      <c r="P127" s="25">
        <f t="shared" ca="1" si="15"/>
        <v>-0.34020227243343892</v>
      </c>
      <c r="Q127" s="48">
        <f t="shared" si="16"/>
        <v>31275.949000000001</v>
      </c>
      <c r="R127" s="25">
        <f t="shared" si="19"/>
        <v>2.1201900002779439E-2</v>
      </c>
    </row>
    <row r="128" spans="1:18" ht="12.95" customHeight="1" x14ac:dyDescent="0.2">
      <c r="A128" s="25" t="s">
        <v>69</v>
      </c>
      <c r="C128" s="5">
        <v>46294.455000000002</v>
      </c>
      <c r="D128" s="5"/>
      <c r="E128" s="25">
        <f t="shared" si="10"/>
        <v>809.01593334563199</v>
      </c>
      <c r="F128" s="25">
        <f t="shared" si="11"/>
        <v>809</v>
      </c>
      <c r="G128" s="25">
        <f t="shared" si="12"/>
        <v>2.72019000040018E-2</v>
      </c>
      <c r="I128" s="25">
        <f t="shared" si="18"/>
        <v>2.72019000040018E-2</v>
      </c>
      <c r="O128" s="25">
        <f t="shared" ca="1" si="14"/>
        <v>-1.4920966964405459E-3</v>
      </c>
      <c r="P128" s="25">
        <f t="shared" ca="1" si="15"/>
        <v>-0.34020227243343892</v>
      </c>
      <c r="Q128" s="48">
        <f t="shared" si="16"/>
        <v>31275.955000000002</v>
      </c>
      <c r="R128" s="25">
        <f t="shared" si="19"/>
        <v>2.72019000040018E-2</v>
      </c>
    </row>
    <row r="129" spans="1:19" ht="12.95" customHeight="1" x14ac:dyDescent="0.2">
      <c r="A129" s="25" t="s">
        <v>70</v>
      </c>
      <c r="C129" s="5">
        <v>46376.372000000003</v>
      </c>
      <c r="D129" s="5"/>
      <c r="E129" s="25">
        <f t="shared" si="10"/>
        <v>856.99831229624795</v>
      </c>
      <c r="F129" s="25">
        <f t="shared" si="11"/>
        <v>857</v>
      </c>
      <c r="G129" s="25">
        <f t="shared" si="12"/>
        <v>-2.8812999953515828E-3</v>
      </c>
      <c r="I129" s="25">
        <f t="shared" si="18"/>
        <v>-2.8812999953515828E-3</v>
      </c>
      <c r="O129" s="25">
        <f t="shared" ca="1" si="14"/>
        <v>-1.4925427565203315E-3</v>
      </c>
      <c r="P129" s="25">
        <f t="shared" ca="1" si="15"/>
        <v>-0.3345124676136057</v>
      </c>
      <c r="Q129" s="48">
        <f t="shared" si="16"/>
        <v>31357.872000000003</v>
      </c>
      <c r="R129" s="25">
        <f t="shared" si="19"/>
        <v>-2.8812999953515828E-3</v>
      </c>
    </row>
    <row r="130" spans="1:19" ht="12.95" customHeight="1" x14ac:dyDescent="0.2">
      <c r="A130" s="25" t="s">
        <v>71</v>
      </c>
      <c r="C130" s="5">
        <v>46591.468999999997</v>
      </c>
      <c r="D130" s="5"/>
      <c r="E130" s="25">
        <f t="shared" si="10"/>
        <v>982.9900571738707</v>
      </c>
      <c r="F130" s="25">
        <f t="shared" si="11"/>
        <v>983</v>
      </c>
      <c r="G130" s="25">
        <f t="shared" si="12"/>
        <v>-1.697470000362955E-2</v>
      </c>
      <c r="I130" s="25">
        <f t="shared" si="18"/>
        <v>-1.697470000362955E-2</v>
      </c>
      <c r="O130" s="25">
        <f t="shared" ca="1" si="14"/>
        <v>-1.4937136642297687E-3</v>
      </c>
      <c r="P130" s="25">
        <f t="shared" ca="1" si="15"/>
        <v>-0.31957672996154352</v>
      </c>
      <c r="Q130" s="48">
        <f t="shared" si="16"/>
        <v>31572.968999999997</v>
      </c>
      <c r="R130" s="25">
        <f t="shared" si="19"/>
        <v>-1.697470000362955E-2</v>
      </c>
    </row>
    <row r="131" spans="1:19" ht="12.95" customHeight="1" x14ac:dyDescent="0.2">
      <c r="A131" s="25" t="s">
        <v>71</v>
      </c>
      <c r="C131" s="5">
        <v>46591.476000000002</v>
      </c>
      <c r="D131" s="5"/>
      <c r="E131" s="25">
        <f t="shared" si="10"/>
        <v>982.99415738082291</v>
      </c>
      <c r="F131" s="25">
        <f t="shared" si="11"/>
        <v>983</v>
      </c>
      <c r="G131" s="25">
        <f t="shared" si="12"/>
        <v>-9.9746999985654838E-3</v>
      </c>
      <c r="I131" s="25">
        <f t="shared" si="18"/>
        <v>-9.9746999985654838E-3</v>
      </c>
      <c r="O131" s="25">
        <f t="shared" ca="1" si="14"/>
        <v>-1.4937136642297687E-3</v>
      </c>
      <c r="P131" s="25">
        <f t="shared" ca="1" si="15"/>
        <v>-0.31957672996154352</v>
      </c>
      <c r="Q131" s="48">
        <f t="shared" si="16"/>
        <v>31572.976000000002</v>
      </c>
      <c r="R131" s="25">
        <f t="shared" si="19"/>
        <v>-9.9746999985654838E-3</v>
      </c>
    </row>
    <row r="132" spans="1:19" ht="12.95" customHeight="1" x14ac:dyDescent="0.2">
      <c r="A132" s="25" t="s">
        <v>71</v>
      </c>
      <c r="C132" s="5">
        <v>46591.478000000003</v>
      </c>
      <c r="D132" s="5"/>
      <c r="E132" s="25">
        <f t="shared" si="10"/>
        <v>982.99532886852285</v>
      </c>
      <c r="F132" s="25">
        <f t="shared" si="11"/>
        <v>983</v>
      </c>
      <c r="G132" s="25">
        <f t="shared" si="12"/>
        <v>-7.9746999981580302E-3</v>
      </c>
      <c r="I132" s="25">
        <f t="shared" si="18"/>
        <v>-7.9746999981580302E-3</v>
      </c>
      <c r="O132" s="25">
        <f t="shared" ca="1" si="14"/>
        <v>-1.4937136642297687E-3</v>
      </c>
      <c r="P132" s="25">
        <f t="shared" ca="1" si="15"/>
        <v>-0.31957672996154352</v>
      </c>
      <c r="Q132" s="48">
        <f t="shared" si="16"/>
        <v>31572.978000000003</v>
      </c>
      <c r="R132" s="25">
        <f t="shared" si="19"/>
        <v>-7.9746999981580302E-3</v>
      </c>
    </row>
    <row r="133" spans="1:19" ht="12.95" customHeight="1" x14ac:dyDescent="0.2">
      <c r="A133" s="25" t="s">
        <v>71</v>
      </c>
      <c r="C133" s="5">
        <v>46649.519</v>
      </c>
      <c r="D133" s="5"/>
      <c r="E133" s="25">
        <f t="shared" si="10"/>
        <v>1016.9924876594031</v>
      </c>
      <c r="F133" s="25">
        <f t="shared" si="11"/>
        <v>1017</v>
      </c>
      <c r="G133" s="25">
        <f t="shared" si="12"/>
        <v>-1.2825300000258721E-2</v>
      </c>
      <c r="I133" s="25">
        <f t="shared" si="18"/>
        <v>-1.2825300000258721E-2</v>
      </c>
      <c r="O133" s="25">
        <f t="shared" ca="1" si="14"/>
        <v>-1.4940296234529503E-3</v>
      </c>
      <c r="P133" s="25">
        <f t="shared" ca="1" si="15"/>
        <v>-0.315546451547495</v>
      </c>
      <c r="Q133" s="48">
        <f t="shared" si="16"/>
        <v>31631.019</v>
      </c>
      <c r="R133" s="25">
        <f t="shared" si="19"/>
        <v>-1.2825300000258721E-2</v>
      </c>
    </row>
    <row r="134" spans="1:19" ht="12.95" customHeight="1" x14ac:dyDescent="0.2">
      <c r="A134" s="25" t="s">
        <v>72</v>
      </c>
      <c r="C134" s="5">
        <v>46685.385000000002</v>
      </c>
      <c r="D134" s="5"/>
      <c r="E134" s="25">
        <f t="shared" si="10"/>
        <v>1038.0007765791981</v>
      </c>
      <c r="F134" s="25">
        <f t="shared" si="11"/>
        <v>1038</v>
      </c>
      <c r="G134" s="25">
        <f t="shared" si="12"/>
        <v>1.3258000035420991E-3</v>
      </c>
      <c r="I134" s="25">
        <f t="shared" ref="I134:I165" si="20">+G134</f>
        <v>1.3258000035420991E-3</v>
      </c>
      <c r="O134" s="25">
        <f t="shared" ca="1" si="14"/>
        <v>-1.4942247747378565E-3</v>
      </c>
      <c r="P134" s="25">
        <f t="shared" ca="1" si="15"/>
        <v>-0.313057161938818</v>
      </c>
      <c r="Q134" s="48">
        <f t="shared" si="16"/>
        <v>31666.885000000002</v>
      </c>
      <c r="R134" s="25">
        <f t="shared" si="19"/>
        <v>1.3258000035420991E-3</v>
      </c>
    </row>
    <row r="135" spans="1:19" ht="12.95" customHeight="1" x14ac:dyDescent="0.2">
      <c r="A135" s="25" t="s">
        <v>73</v>
      </c>
      <c r="C135" s="5">
        <v>46941.478000000003</v>
      </c>
      <c r="D135" s="5"/>
      <c r="E135" s="25">
        <f t="shared" si="10"/>
        <v>1188.0056763265029</v>
      </c>
      <c r="F135" s="25">
        <f t="shared" si="11"/>
        <v>1188</v>
      </c>
      <c r="G135" s="25">
        <f t="shared" si="12"/>
        <v>9.6908000050461851E-3</v>
      </c>
      <c r="I135" s="25">
        <f t="shared" si="20"/>
        <v>9.6908000050461851E-3</v>
      </c>
      <c r="O135" s="25">
        <f t="shared" ca="1" si="14"/>
        <v>-1.4956187124871866E-3</v>
      </c>
      <c r="P135" s="25">
        <f t="shared" ca="1" si="15"/>
        <v>-0.29527652187683917</v>
      </c>
      <c r="Q135" s="48">
        <f t="shared" si="16"/>
        <v>31922.978000000003</v>
      </c>
      <c r="R135" s="25">
        <f t="shared" si="19"/>
        <v>9.6908000050461851E-3</v>
      </c>
    </row>
    <row r="136" spans="1:19" ht="12.95" customHeight="1" x14ac:dyDescent="0.2">
      <c r="A136" s="25" t="s">
        <v>74</v>
      </c>
      <c r="C136" s="5">
        <v>46994.385000000002</v>
      </c>
      <c r="D136" s="5"/>
      <c r="E136" s="25">
        <f t="shared" si="10"/>
        <v>1218.9956261921006</v>
      </c>
      <c r="F136" s="25">
        <f t="shared" si="11"/>
        <v>1219</v>
      </c>
      <c r="G136" s="25">
        <f t="shared" si="12"/>
        <v>-7.4670999965746887E-3</v>
      </c>
      <c r="I136" s="25">
        <f t="shared" si="20"/>
        <v>-7.4670999965746887E-3</v>
      </c>
      <c r="O136" s="25">
        <f t="shared" ca="1" si="14"/>
        <v>-1.4959067929553815E-3</v>
      </c>
      <c r="P136" s="25">
        <f t="shared" ca="1" si="15"/>
        <v>-0.29160185626403023</v>
      </c>
      <c r="Q136" s="48">
        <f t="shared" si="16"/>
        <v>31975.885000000002</v>
      </c>
      <c r="R136" s="25">
        <f t="shared" si="19"/>
        <v>-7.4670999965746887E-3</v>
      </c>
    </row>
    <row r="137" spans="1:19" ht="12.95" customHeight="1" x14ac:dyDescent="0.2">
      <c r="A137" s="25" t="s">
        <v>74</v>
      </c>
      <c r="C137" s="5">
        <v>46994.385000000002</v>
      </c>
      <c r="D137" s="5"/>
      <c r="E137" s="25">
        <f t="shared" si="10"/>
        <v>1218.9956261921006</v>
      </c>
      <c r="F137" s="25">
        <f t="shared" si="11"/>
        <v>1219</v>
      </c>
      <c r="G137" s="25">
        <f t="shared" si="12"/>
        <v>-7.4670999965746887E-3</v>
      </c>
      <c r="I137" s="25">
        <f t="shared" si="20"/>
        <v>-7.4670999965746887E-3</v>
      </c>
      <c r="O137" s="25">
        <f t="shared" ca="1" si="14"/>
        <v>-1.4959067929553815E-3</v>
      </c>
      <c r="P137" s="25">
        <f t="shared" ca="1" si="15"/>
        <v>-0.29160185626403023</v>
      </c>
      <c r="Q137" s="48">
        <f t="shared" si="16"/>
        <v>31975.885000000002</v>
      </c>
      <c r="R137" s="25">
        <f t="shared" si="19"/>
        <v>-7.4670999965746887E-3</v>
      </c>
    </row>
    <row r="138" spans="1:19" ht="12.95" customHeight="1" x14ac:dyDescent="0.2">
      <c r="A138" s="25" t="s">
        <v>75</v>
      </c>
      <c r="C138" s="5">
        <v>47011.464</v>
      </c>
      <c r="D138" s="5"/>
      <c r="E138" s="25">
        <f t="shared" si="10"/>
        <v>1228.9995454041989</v>
      </c>
      <c r="F138" s="25">
        <f t="shared" si="11"/>
        <v>1229</v>
      </c>
      <c r="G138" s="25">
        <f t="shared" si="12"/>
        <v>-7.7610000153072178E-4</v>
      </c>
      <c r="I138" s="25">
        <f t="shared" si="20"/>
        <v>-7.7610000153072178E-4</v>
      </c>
      <c r="O138" s="25">
        <f t="shared" ca="1" si="14"/>
        <v>-1.4959997221386703E-3</v>
      </c>
      <c r="P138" s="25">
        <f t="shared" ca="1" si="15"/>
        <v>-0.2904164802598983</v>
      </c>
      <c r="Q138" s="48">
        <f t="shared" si="16"/>
        <v>31992.964</v>
      </c>
      <c r="R138" s="25">
        <f t="shared" si="19"/>
        <v>-7.7610000153072178E-4</v>
      </c>
    </row>
    <row r="139" spans="1:19" ht="12.95" customHeight="1" x14ac:dyDescent="0.2">
      <c r="A139" s="25" t="s">
        <v>76</v>
      </c>
      <c r="C139" s="5">
        <v>47023.411999999997</v>
      </c>
      <c r="D139" s="5"/>
      <c r="E139" s="25">
        <f t="shared" si="10"/>
        <v>1235.9980129225626</v>
      </c>
      <c r="F139" s="25">
        <f t="shared" si="11"/>
        <v>1236</v>
      </c>
      <c r="G139" s="25">
        <f t="shared" si="12"/>
        <v>-3.3924000017577782E-3</v>
      </c>
      <c r="I139" s="25">
        <f t="shared" si="20"/>
        <v>-3.3924000017577782E-3</v>
      </c>
      <c r="O139" s="25">
        <f t="shared" ca="1" si="14"/>
        <v>-1.4960647725669723E-3</v>
      </c>
      <c r="P139" s="25">
        <f t="shared" ca="1" si="15"/>
        <v>-0.289586717057006</v>
      </c>
      <c r="Q139" s="48">
        <f t="shared" si="16"/>
        <v>32004.911999999997</v>
      </c>
      <c r="R139" s="25">
        <f t="shared" si="19"/>
        <v>-3.3924000017577782E-3</v>
      </c>
    </row>
    <row r="140" spans="1:19" ht="12.95" customHeight="1" x14ac:dyDescent="0.2">
      <c r="A140" s="25" t="s">
        <v>75</v>
      </c>
      <c r="C140" s="5">
        <v>47088.288</v>
      </c>
      <c r="D140" s="5"/>
      <c r="E140" s="25">
        <f t="shared" si="10"/>
        <v>1273.9987309273761</v>
      </c>
      <c r="F140" s="25">
        <f t="shared" si="11"/>
        <v>1274</v>
      </c>
      <c r="G140" s="25">
        <f t="shared" si="12"/>
        <v>-2.1665999956894666E-3</v>
      </c>
      <c r="I140" s="25">
        <f t="shared" si="20"/>
        <v>-2.1665999956894666E-3</v>
      </c>
      <c r="O140" s="25">
        <f t="shared" ca="1" si="14"/>
        <v>-1.4964179034634693E-3</v>
      </c>
      <c r="P140" s="25">
        <f t="shared" ca="1" si="15"/>
        <v>-0.28508228824130466</v>
      </c>
      <c r="Q140" s="48">
        <f t="shared" si="16"/>
        <v>32069.788</v>
      </c>
      <c r="R140" s="25">
        <f t="shared" si="19"/>
        <v>-2.1665999956894666E-3</v>
      </c>
    </row>
    <row r="141" spans="1:19" ht="12.95" customHeight="1" x14ac:dyDescent="0.2">
      <c r="A141" s="25" t="s">
        <v>77</v>
      </c>
      <c r="C141" s="5">
        <v>47267.540999999997</v>
      </c>
      <c r="D141" s="5"/>
      <c r="E141" s="25">
        <f t="shared" si="10"/>
        <v>1378.9950732499035</v>
      </c>
      <c r="F141" s="25">
        <f t="shared" si="11"/>
        <v>1379</v>
      </c>
      <c r="G141" s="25">
        <f t="shared" si="12"/>
        <v>-8.4111000032862648E-3</v>
      </c>
      <c r="I141" s="25">
        <f t="shared" si="20"/>
        <v>-8.4111000032862648E-3</v>
      </c>
      <c r="O141" s="25">
        <f t="shared" ca="1" si="14"/>
        <v>-1.4973936598880002E-3</v>
      </c>
      <c r="P141" s="25">
        <f t="shared" ca="1" si="15"/>
        <v>-0.27263584019791953</v>
      </c>
      <c r="Q141" s="48">
        <f t="shared" si="16"/>
        <v>32249.040999999997</v>
      </c>
      <c r="R141" s="25">
        <f t="shared" si="19"/>
        <v>-8.4111000032862648E-3</v>
      </c>
    </row>
    <row r="142" spans="1:19" ht="12.95" customHeight="1" x14ac:dyDescent="0.2">
      <c r="A142" s="25" t="s">
        <v>78</v>
      </c>
      <c r="C142" s="5">
        <v>47276.536999999997</v>
      </c>
      <c r="D142" s="5"/>
      <c r="E142" s="25">
        <f t="shared" si="10"/>
        <v>1384.2644249234231</v>
      </c>
      <c r="F142" s="25">
        <f t="shared" si="11"/>
        <v>1384.5</v>
      </c>
      <c r="G142" s="25">
        <f t="shared" si="12"/>
        <v>-0.40218105000531068</v>
      </c>
      <c r="I142" s="25">
        <f t="shared" si="20"/>
        <v>-0.40218105000531068</v>
      </c>
      <c r="O142" s="25">
        <f t="shared" ca="1" si="14"/>
        <v>-1.497444770938809E-3</v>
      </c>
      <c r="P142" s="25">
        <f t="shared" ca="1" si="15"/>
        <v>-0.271983883395647</v>
      </c>
      <c r="Q142" s="48">
        <f t="shared" si="16"/>
        <v>32258.036999999997</v>
      </c>
      <c r="S142" s="25">
        <f>G142</f>
        <v>-0.40218105000531068</v>
      </c>
    </row>
    <row r="143" spans="1:19" ht="12.95" customHeight="1" x14ac:dyDescent="0.2">
      <c r="A143" s="25" t="s">
        <v>79</v>
      </c>
      <c r="C143" s="5">
        <v>47361.45</v>
      </c>
      <c r="D143" s="5"/>
      <c r="E143" s="25">
        <f t="shared" si="10"/>
        <v>1434.0016924482791</v>
      </c>
      <c r="F143" s="25">
        <f t="shared" si="11"/>
        <v>1434</v>
      </c>
      <c r="G143" s="25">
        <f t="shared" si="12"/>
        <v>2.8893999988213181E-3</v>
      </c>
      <c r="I143" s="25">
        <f t="shared" si="20"/>
        <v>2.8893999988213181E-3</v>
      </c>
      <c r="O143" s="25">
        <f t="shared" ca="1" si="14"/>
        <v>-1.4979047703960881E-3</v>
      </c>
      <c r="P143" s="25">
        <f t="shared" ca="1" si="15"/>
        <v>-0.26611627217519396</v>
      </c>
      <c r="Q143" s="48">
        <f t="shared" si="16"/>
        <v>32342.949999999997</v>
      </c>
      <c r="R143" s="25">
        <f>G143</f>
        <v>2.8893999988213181E-3</v>
      </c>
    </row>
    <row r="144" spans="1:19" ht="12.95" customHeight="1" x14ac:dyDescent="0.2">
      <c r="A144" s="25" t="s">
        <v>79</v>
      </c>
      <c r="C144" s="5">
        <v>47379.381000000001</v>
      </c>
      <c r="D144" s="5"/>
      <c r="E144" s="25">
        <f t="shared" si="10"/>
        <v>1444.5046654204787</v>
      </c>
      <c r="F144" s="25">
        <f t="shared" si="11"/>
        <v>1444.5</v>
      </c>
      <c r="G144" s="25">
        <f t="shared" si="12"/>
        <v>7.9649500039522536E-3</v>
      </c>
      <c r="I144" s="25">
        <f t="shared" si="20"/>
        <v>7.9649500039522536E-3</v>
      </c>
      <c r="O144" s="25">
        <f t="shared" ca="1" si="14"/>
        <v>-1.4980023460385412E-3</v>
      </c>
      <c r="P144" s="25">
        <f t="shared" ca="1" si="15"/>
        <v>-0.26487162737085546</v>
      </c>
      <c r="Q144" s="48">
        <f t="shared" si="16"/>
        <v>32360.881000000001</v>
      </c>
    </row>
    <row r="145" spans="1:18" ht="12.95" customHeight="1" x14ac:dyDescent="0.2">
      <c r="A145" s="25" t="s">
        <v>79</v>
      </c>
      <c r="C145" s="5">
        <v>47385.356</v>
      </c>
      <c r="D145" s="5"/>
      <c r="E145" s="25">
        <f t="shared" si="10"/>
        <v>1448.0044849235105</v>
      </c>
      <c r="F145" s="25">
        <f t="shared" si="11"/>
        <v>1448</v>
      </c>
      <c r="G145" s="25">
        <f t="shared" si="12"/>
        <v>7.6568000004044734E-3</v>
      </c>
      <c r="I145" s="25">
        <f t="shared" si="20"/>
        <v>7.6568000004044734E-3</v>
      </c>
      <c r="O145" s="25">
        <f t="shared" ca="1" si="14"/>
        <v>-1.4980348712526923E-3</v>
      </c>
      <c r="P145" s="25">
        <f t="shared" ca="1" si="15"/>
        <v>-0.26445674576940931</v>
      </c>
      <c r="Q145" s="48">
        <f t="shared" si="16"/>
        <v>32366.856</v>
      </c>
      <c r="R145" s="25">
        <f>G145</f>
        <v>7.6568000004044734E-3</v>
      </c>
    </row>
    <row r="146" spans="1:18" ht="12.95" customHeight="1" x14ac:dyDescent="0.2">
      <c r="A146" s="25" t="s">
        <v>79</v>
      </c>
      <c r="C146" s="5">
        <v>47396.436000000002</v>
      </c>
      <c r="D146" s="5"/>
      <c r="E146" s="25">
        <f t="shared" si="10"/>
        <v>1454.4945267801813</v>
      </c>
      <c r="F146" s="25">
        <f t="shared" si="11"/>
        <v>1454.5</v>
      </c>
      <c r="G146" s="25">
        <f t="shared" si="12"/>
        <v>-9.3440499986172654E-3</v>
      </c>
      <c r="I146" s="25">
        <f t="shared" si="20"/>
        <v>-9.3440499986172654E-3</v>
      </c>
      <c r="O146" s="25">
        <f t="shared" ca="1" si="14"/>
        <v>-1.4980952752218298E-3</v>
      </c>
      <c r="P146" s="25">
        <f t="shared" ca="1" si="15"/>
        <v>-0.26368625136672352</v>
      </c>
      <c r="Q146" s="48">
        <f t="shared" si="16"/>
        <v>32377.936000000002</v>
      </c>
    </row>
    <row r="147" spans="1:18" ht="12.95" customHeight="1" x14ac:dyDescent="0.2">
      <c r="A147" s="25" t="s">
        <v>74</v>
      </c>
      <c r="C147" s="5">
        <v>47414.362999999998</v>
      </c>
      <c r="D147" s="5"/>
      <c r="E147" s="25">
        <f t="shared" si="10"/>
        <v>1464.9951567769767</v>
      </c>
      <c r="F147" s="25">
        <f t="shared" si="11"/>
        <v>1465</v>
      </c>
      <c r="G147" s="25">
        <f t="shared" si="12"/>
        <v>-8.2685000015771948E-3</v>
      </c>
      <c r="I147" s="25">
        <f t="shared" si="20"/>
        <v>-8.2685000015771948E-3</v>
      </c>
      <c r="O147" s="25">
        <f t="shared" ca="1" si="14"/>
        <v>-1.4981928508642829E-3</v>
      </c>
      <c r="P147" s="25">
        <f t="shared" ca="1" si="15"/>
        <v>-0.26244160656238502</v>
      </c>
      <c r="Q147" s="48">
        <f t="shared" si="16"/>
        <v>32395.862999999998</v>
      </c>
      <c r="R147" s="25">
        <f>G147</f>
        <v>-8.2685000015771948E-3</v>
      </c>
    </row>
    <row r="148" spans="1:18" ht="12.95" customHeight="1" x14ac:dyDescent="0.2">
      <c r="A148" s="25" t="s">
        <v>79</v>
      </c>
      <c r="C148" s="5">
        <v>47426.317999999999</v>
      </c>
      <c r="D148" s="5"/>
      <c r="E148" s="25">
        <f t="shared" si="10"/>
        <v>1471.9977245022924</v>
      </c>
      <c r="F148" s="25">
        <f t="shared" si="11"/>
        <v>1472</v>
      </c>
      <c r="G148" s="25">
        <f t="shared" si="12"/>
        <v>-3.8847999967401847E-3</v>
      </c>
      <c r="I148" s="25">
        <f t="shared" si="20"/>
        <v>-3.8847999967401847E-3</v>
      </c>
      <c r="O148" s="25">
        <f t="shared" ca="1" si="14"/>
        <v>-1.4982579012925851E-3</v>
      </c>
      <c r="P148" s="25">
        <f t="shared" ca="1" si="15"/>
        <v>-0.26161184335949272</v>
      </c>
      <c r="Q148" s="48">
        <f t="shared" si="16"/>
        <v>32407.817999999999</v>
      </c>
      <c r="R148" s="25">
        <f>G148</f>
        <v>-3.8847999967401847E-3</v>
      </c>
    </row>
    <row r="149" spans="1:18" ht="12.95" customHeight="1" x14ac:dyDescent="0.2">
      <c r="A149" s="25" t="s">
        <v>79</v>
      </c>
      <c r="C149" s="5">
        <v>47432.286999999997</v>
      </c>
      <c r="D149" s="5"/>
      <c r="E149" s="25">
        <f t="shared" ref="E149:E212" si="21">+(C149-C$7)/C$8</f>
        <v>1475.4940295422243</v>
      </c>
      <c r="F149" s="25">
        <f t="shared" ref="F149:F212" si="22">ROUND(2*E149,0)/2</f>
        <v>1475.5</v>
      </c>
      <c r="G149" s="25">
        <f t="shared" ref="G149:G212" si="23">+C149-(C$7+F149*C$8)</f>
        <v>-1.0192950001510326E-2</v>
      </c>
      <c r="I149" s="25">
        <f t="shared" si="20"/>
        <v>-1.0192950001510326E-2</v>
      </c>
      <c r="O149" s="25">
        <f t="shared" ref="O149:O212" ca="1" si="24">+C$11+C$12*$F149</f>
        <v>-1.498290426506736E-3</v>
      </c>
      <c r="P149" s="25">
        <f t="shared" ref="P149:P212" ca="1" si="25">+D$11+D$12*$F149</f>
        <v>-0.26119696175804652</v>
      </c>
      <c r="Q149" s="48">
        <f t="shared" ref="Q149:Q212" si="26">+C149-15018.5</f>
        <v>32413.786999999997</v>
      </c>
    </row>
    <row r="150" spans="1:18" ht="12.95" customHeight="1" x14ac:dyDescent="0.2">
      <c r="A150" s="25" t="s">
        <v>80</v>
      </c>
      <c r="C150" s="5">
        <v>47461.307999999997</v>
      </c>
      <c r="D150" s="5"/>
      <c r="E150" s="25">
        <f t="shared" si="21"/>
        <v>1492.4929018095904</v>
      </c>
      <c r="F150" s="25">
        <f t="shared" si="22"/>
        <v>1492.5</v>
      </c>
      <c r="G150" s="25">
        <f t="shared" si="23"/>
        <v>-1.2118250000639819E-2</v>
      </c>
      <c r="I150" s="25">
        <f t="shared" si="20"/>
        <v>-1.2118250000639819E-2</v>
      </c>
      <c r="O150" s="25">
        <f t="shared" ca="1" si="24"/>
        <v>-1.4984484061183268E-3</v>
      </c>
      <c r="P150" s="25">
        <f t="shared" ca="1" si="25"/>
        <v>-0.25918182255102229</v>
      </c>
      <c r="Q150" s="48">
        <f t="shared" si="26"/>
        <v>32442.807999999997</v>
      </c>
    </row>
    <row r="151" spans="1:18" ht="12.95" customHeight="1" x14ac:dyDescent="0.2">
      <c r="A151" s="25" t="s">
        <v>80</v>
      </c>
      <c r="C151" s="5">
        <v>47467.298999999999</v>
      </c>
      <c r="D151" s="5"/>
      <c r="E151" s="25">
        <f t="shared" si="21"/>
        <v>1496.0020932142222</v>
      </c>
      <c r="F151" s="25">
        <f t="shared" si="22"/>
        <v>1496</v>
      </c>
      <c r="G151" s="25">
        <f t="shared" si="23"/>
        <v>3.5735999990720302E-3</v>
      </c>
      <c r="I151" s="25">
        <f t="shared" si="20"/>
        <v>3.5735999990720302E-3</v>
      </c>
      <c r="O151" s="25">
        <f t="shared" ca="1" si="24"/>
        <v>-1.4984809313324779E-3</v>
      </c>
      <c r="P151" s="25">
        <f t="shared" ca="1" si="25"/>
        <v>-0.25876694094957609</v>
      </c>
      <c r="Q151" s="48">
        <f t="shared" si="26"/>
        <v>32448.798999999999</v>
      </c>
      <c r="R151" s="25">
        <f>G151</f>
        <v>3.5735999990720302E-3</v>
      </c>
    </row>
    <row r="152" spans="1:18" ht="12.95" customHeight="1" x14ac:dyDescent="0.2">
      <c r="A152" s="25" t="s">
        <v>81</v>
      </c>
      <c r="C152" s="5">
        <v>47734.474000000002</v>
      </c>
      <c r="D152" s="5"/>
      <c r="E152" s="25">
        <f t="shared" si="21"/>
        <v>1652.4982063058976</v>
      </c>
      <c r="F152" s="25">
        <f t="shared" si="22"/>
        <v>1652.5</v>
      </c>
      <c r="G152" s="25">
        <f t="shared" si="23"/>
        <v>-3.062249998038169E-3</v>
      </c>
      <c r="I152" s="25">
        <f t="shared" si="20"/>
        <v>-3.062249998038169E-3</v>
      </c>
      <c r="O152" s="25">
        <f t="shared" ca="1" si="24"/>
        <v>-1.4999352730509456E-3</v>
      </c>
      <c r="P152" s="25">
        <f t="shared" ca="1" si="25"/>
        <v>-0.24021580648491156</v>
      </c>
      <c r="Q152" s="48">
        <f t="shared" si="26"/>
        <v>32715.974000000002</v>
      </c>
    </row>
    <row r="153" spans="1:18" ht="12.95" customHeight="1" x14ac:dyDescent="0.2">
      <c r="A153" s="25" t="s">
        <v>81</v>
      </c>
      <c r="C153" s="5">
        <v>47758.385000000002</v>
      </c>
      <c r="D153" s="5"/>
      <c r="E153" s="25">
        <f t="shared" si="21"/>
        <v>1666.5039275003771</v>
      </c>
      <c r="F153" s="25">
        <f t="shared" si="22"/>
        <v>1666.5</v>
      </c>
      <c r="G153" s="25">
        <f t="shared" si="23"/>
        <v>6.7051500009256415E-3</v>
      </c>
      <c r="I153" s="25">
        <f t="shared" si="20"/>
        <v>6.7051500009256415E-3</v>
      </c>
      <c r="O153" s="25">
        <f t="shared" ca="1" si="24"/>
        <v>-1.5000653739075497E-3</v>
      </c>
      <c r="P153" s="25">
        <f t="shared" ca="1" si="25"/>
        <v>-0.23855628007912688</v>
      </c>
      <c r="Q153" s="48">
        <f t="shared" si="26"/>
        <v>32739.885000000002</v>
      </c>
    </row>
    <row r="154" spans="1:18" ht="12.95" customHeight="1" x14ac:dyDescent="0.2">
      <c r="A154" s="25" t="s">
        <v>81</v>
      </c>
      <c r="C154" s="5">
        <v>47775.421000000002</v>
      </c>
      <c r="D154" s="5"/>
      <c r="E154" s="25">
        <f t="shared" si="21"/>
        <v>1676.4826597269318</v>
      </c>
      <c r="F154" s="25">
        <f t="shared" si="22"/>
        <v>1676.5</v>
      </c>
      <c r="G154" s="25">
        <f t="shared" si="23"/>
        <v>-2.9603849994600751E-2</v>
      </c>
      <c r="I154" s="25">
        <f t="shared" si="20"/>
        <v>-2.9603849994600751E-2</v>
      </c>
      <c r="O154" s="25">
        <f t="shared" ca="1" si="24"/>
        <v>-1.5001583030908384E-3</v>
      </c>
      <c r="P154" s="25">
        <f t="shared" ca="1" si="25"/>
        <v>-0.23737090407499495</v>
      </c>
      <c r="Q154" s="48">
        <f t="shared" si="26"/>
        <v>32756.921000000002</v>
      </c>
    </row>
    <row r="155" spans="1:18" ht="12.95" customHeight="1" x14ac:dyDescent="0.2">
      <c r="A155" s="25" t="s">
        <v>81</v>
      </c>
      <c r="C155" s="5">
        <v>47805.313999999998</v>
      </c>
      <c r="D155" s="5"/>
      <c r="E155" s="25">
        <f t="shared" si="21"/>
        <v>1693.9923006313909</v>
      </c>
      <c r="F155" s="25">
        <f t="shared" si="22"/>
        <v>1694</v>
      </c>
      <c r="G155" s="25">
        <f t="shared" si="23"/>
        <v>-1.3144600001396611E-2</v>
      </c>
      <c r="I155" s="25">
        <f t="shared" si="20"/>
        <v>-1.3144600001396611E-2</v>
      </c>
      <c r="O155" s="25">
        <f t="shared" ca="1" si="24"/>
        <v>-1.5003209291615937E-3</v>
      </c>
      <c r="P155" s="25">
        <f t="shared" ca="1" si="25"/>
        <v>-0.23529649606776409</v>
      </c>
      <c r="Q155" s="48">
        <f t="shared" si="26"/>
        <v>32786.813999999998</v>
      </c>
      <c r="R155" s="25">
        <f>G155</f>
        <v>-1.3144600001396611E-2</v>
      </c>
    </row>
    <row r="156" spans="1:18" ht="12.95" customHeight="1" x14ac:dyDescent="0.2">
      <c r="A156" s="25" t="s">
        <v>82</v>
      </c>
      <c r="C156" s="5">
        <v>47805.336000000003</v>
      </c>
      <c r="D156" s="5"/>
      <c r="E156" s="25">
        <f t="shared" si="21"/>
        <v>1694.0051869960907</v>
      </c>
      <c r="F156" s="25">
        <f t="shared" si="22"/>
        <v>1694</v>
      </c>
      <c r="G156" s="25">
        <f t="shared" si="23"/>
        <v>8.8554000030853786E-3</v>
      </c>
      <c r="I156" s="25">
        <f t="shared" si="20"/>
        <v>8.8554000030853786E-3</v>
      </c>
      <c r="O156" s="25">
        <f t="shared" ca="1" si="24"/>
        <v>-1.5003209291615937E-3</v>
      </c>
      <c r="P156" s="25">
        <f t="shared" ca="1" si="25"/>
        <v>-0.23529649606776409</v>
      </c>
      <c r="Q156" s="48">
        <f t="shared" si="26"/>
        <v>32786.836000000003</v>
      </c>
      <c r="R156" s="25">
        <f>G156</f>
        <v>8.8554000030853786E-3</v>
      </c>
    </row>
    <row r="157" spans="1:18" ht="12.95" customHeight="1" x14ac:dyDescent="0.2">
      <c r="A157" s="25" t="s">
        <v>83</v>
      </c>
      <c r="C157" s="5">
        <v>48008.478999999999</v>
      </c>
      <c r="D157" s="5"/>
      <c r="E157" s="25">
        <f t="shared" si="21"/>
        <v>1812.9949498922499</v>
      </c>
      <c r="F157" s="25">
        <f t="shared" si="22"/>
        <v>1813</v>
      </c>
      <c r="G157" s="25">
        <f t="shared" si="23"/>
        <v>-8.6216999989119358E-3</v>
      </c>
      <c r="I157" s="25">
        <f t="shared" si="20"/>
        <v>-8.6216999989119358E-3</v>
      </c>
      <c r="O157" s="25">
        <f t="shared" ca="1" si="24"/>
        <v>-1.5014267864427288E-3</v>
      </c>
      <c r="P157" s="25">
        <f t="shared" ca="1" si="25"/>
        <v>-0.22119052161859426</v>
      </c>
      <c r="Q157" s="48">
        <f t="shared" si="26"/>
        <v>32989.978999999999</v>
      </c>
      <c r="R157" s="25">
        <f>G157</f>
        <v>-8.6216999989119358E-3</v>
      </c>
    </row>
    <row r="158" spans="1:18" ht="12.95" customHeight="1" x14ac:dyDescent="0.2">
      <c r="A158" s="25" t="s">
        <v>83</v>
      </c>
      <c r="C158" s="5">
        <v>48014.453999999998</v>
      </c>
      <c r="D158" s="5"/>
      <c r="E158" s="25">
        <f t="shared" si="21"/>
        <v>1816.4947693952818</v>
      </c>
      <c r="F158" s="25">
        <f t="shared" si="22"/>
        <v>1816.5</v>
      </c>
      <c r="G158" s="25">
        <f t="shared" si="23"/>
        <v>-8.9298500024597161E-3</v>
      </c>
      <c r="I158" s="25">
        <f t="shared" si="20"/>
        <v>-8.9298500024597161E-3</v>
      </c>
      <c r="O158" s="25">
        <f t="shared" ca="1" si="24"/>
        <v>-1.5014593116568799E-3</v>
      </c>
      <c r="P158" s="25">
        <f t="shared" ca="1" si="25"/>
        <v>-0.22077564001714808</v>
      </c>
      <c r="Q158" s="48">
        <f t="shared" si="26"/>
        <v>32995.953999999998</v>
      </c>
    </row>
    <row r="159" spans="1:18" ht="12.95" customHeight="1" x14ac:dyDescent="0.2">
      <c r="A159" s="25" t="s">
        <v>83</v>
      </c>
      <c r="C159" s="5">
        <v>48061.415000000001</v>
      </c>
      <c r="D159" s="5"/>
      <c r="E159" s="25">
        <f t="shared" si="21"/>
        <v>1844.0018863294954</v>
      </c>
      <c r="F159" s="25">
        <f t="shared" si="22"/>
        <v>1844</v>
      </c>
      <c r="G159" s="25">
        <f t="shared" si="23"/>
        <v>3.2204000017372891E-3</v>
      </c>
      <c r="I159" s="25">
        <f t="shared" si="20"/>
        <v>3.2204000017372891E-3</v>
      </c>
      <c r="O159" s="25">
        <f t="shared" ca="1" si="24"/>
        <v>-1.5017148669109238E-3</v>
      </c>
      <c r="P159" s="25">
        <f t="shared" ca="1" si="25"/>
        <v>-0.21751585600578532</v>
      </c>
      <c r="Q159" s="48">
        <f t="shared" si="26"/>
        <v>33042.915000000001</v>
      </c>
      <c r="R159" s="25">
        <f t="shared" ref="R159:R164" si="27">G159</f>
        <v>3.2204000017372891E-3</v>
      </c>
    </row>
    <row r="160" spans="1:18" ht="12.95" customHeight="1" x14ac:dyDescent="0.2">
      <c r="A160" s="25" t="s">
        <v>84</v>
      </c>
      <c r="C160" s="5">
        <v>48107.504000000001</v>
      </c>
      <c r="D160" s="5"/>
      <c r="E160" s="25">
        <f t="shared" si="21"/>
        <v>1870.9982346266122</v>
      </c>
      <c r="F160" s="25">
        <f t="shared" si="22"/>
        <v>1871</v>
      </c>
      <c r="G160" s="25">
        <f t="shared" si="23"/>
        <v>-3.0139000009512529E-3</v>
      </c>
      <c r="I160" s="25">
        <f t="shared" si="20"/>
        <v>-3.0139000009512529E-3</v>
      </c>
      <c r="O160" s="25">
        <f t="shared" ca="1" si="24"/>
        <v>-1.501965775705803E-3</v>
      </c>
      <c r="P160" s="25">
        <f t="shared" ca="1" si="25"/>
        <v>-0.21431534079462913</v>
      </c>
      <c r="Q160" s="48">
        <f t="shared" si="26"/>
        <v>33089.004000000001</v>
      </c>
      <c r="R160" s="25">
        <f t="shared" si="27"/>
        <v>-3.0139000009512529E-3</v>
      </c>
    </row>
    <row r="161" spans="1:19" ht="12.95" customHeight="1" x14ac:dyDescent="0.2">
      <c r="A161" s="25" t="s">
        <v>84</v>
      </c>
      <c r="C161" s="5">
        <v>48131.404000000002</v>
      </c>
      <c r="D161" s="5"/>
      <c r="E161" s="25">
        <f t="shared" si="21"/>
        <v>1884.9975126387437</v>
      </c>
      <c r="F161" s="25">
        <f t="shared" si="22"/>
        <v>1885</v>
      </c>
      <c r="G161" s="25">
        <f t="shared" si="23"/>
        <v>-4.2464999933145009E-3</v>
      </c>
      <c r="I161" s="25">
        <f t="shared" si="20"/>
        <v>-4.2464999933145009E-3</v>
      </c>
      <c r="O161" s="25">
        <f t="shared" ca="1" si="24"/>
        <v>-1.5020958765624072E-3</v>
      </c>
      <c r="P161" s="25">
        <f t="shared" ca="1" si="25"/>
        <v>-0.21265581438884446</v>
      </c>
      <c r="Q161" s="48">
        <f t="shared" si="26"/>
        <v>33112.904000000002</v>
      </c>
      <c r="R161" s="25">
        <f t="shared" si="27"/>
        <v>-4.2464999933145009E-3</v>
      </c>
    </row>
    <row r="162" spans="1:19" ht="12.95" customHeight="1" x14ac:dyDescent="0.2">
      <c r="A162" s="25" t="s">
        <v>84</v>
      </c>
      <c r="C162" s="5">
        <v>48131.411</v>
      </c>
      <c r="D162" s="5"/>
      <c r="E162" s="25">
        <f t="shared" si="21"/>
        <v>1885.0016128456914</v>
      </c>
      <c r="F162" s="25">
        <f t="shared" si="22"/>
        <v>1885</v>
      </c>
      <c r="G162" s="25">
        <f t="shared" si="23"/>
        <v>2.753500004473608E-3</v>
      </c>
      <c r="I162" s="25">
        <f t="shared" si="20"/>
        <v>2.753500004473608E-3</v>
      </c>
      <c r="O162" s="25">
        <f t="shared" ca="1" si="24"/>
        <v>-1.5020958765624072E-3</v>
      </c>
      <c r="P162" s="25">
        <f t="shared" ca="1" si="25"/>
        <v>-0.21265581438884446</v>
      </c>
      <c r="Q162" s="48">
        <f t="shared" si="26"/>
        <v>33112.911</v>
      </c>
      <c r="R162" s="25">
        <f t="shared" si="27"/>
        <v>2.753500004473608E-3</v>
      </c>
    </row>
    <row r="163" spans="1:19" ht="12.95" customHeight="1" x14ac:dyDescent="0.2">
      <c r="A163" s="25" t="s">
        <v>84</v>
      </c>
      <c r="C163" s="5">
        <v>48131.42</v>
      </c>
      <c r="D163" s="5"/>
      <c r="E163" s="25">
        <f t="shared" si="21"/>
        <v>1885.0068845403393</v>
      </c>
      <c r="F163" s="25">
        <f t="shared" si="22"/>
        <v>1885</v>
      </c>
      <c r="G163" s="25">
        <f t="shared" si="23"/>
        <v>1.175350000266917E-2</v>
      </c>
      <c r="I163" s="25">
        <f t="shared" si="20"/>
        <v>1.175350000266917E-2</v>
      </c>
      <c r="O163" s="25">
        <f t="shared" ca="1" si="24"/>
        <v>-1.5020958765624072E-3</v>
      </c>
      <c r="P163" s="25">
        <f t="shared" ca="1" si="25"/>
        <v>-0.21265581438884446</v>
      </c>
      <c r="Q163" s="48">
        <f t="shared" si="26"/>
        <v>33112.92</v>
      </c>
      <c r="R163" s="25">
        <f t="shared" si="27"/>
        <v>1.175350000266917E-2</v>
      </c>
    </row>
    <row r="164" spans="1:19" ht="12.95" customHeight="1" x14ac:dyDescent="0.2">
      <c r="A164" s="25" t="s">
        <v>84</v>
      </c>
      <c r="C164" s="5">
        <v>48131.421999999999</v>
      </c>
      <c r="D164" s="5"/>
      <c r="E164" s="25">
        <f t="shared" si="21"/>
        <v>1885.0080560280394</v>
      </c>
      <c r="F164" s="25">
        <f t="shared" si="22"/>
        <v>1885</v>
      </c>
      <c r="G164" s="25">
        <f t="shared" si="23"/>
        <v>1.3753500003076624E-2</v>
      </c>
      <c r="I164" s="25">
        <f t="shared" si="20"/>
        <v>1.3753500003076624E-2</v>
      </c>
      <c r="O164" s="25">
        <f t="shared" ca="1" si="24"/>
        <v>-1.5020958765624072E-3</v>
      </c>
      <c r="P164" s="25">
        <f t="shared" ca="1" si="25"/>
        <v>-0.21265581438884446</v>
      </c>
      <c r="Q164" s="48">
        <f t="shared" si="26"/>
        <v>33112.921999999999</v>
      </c>
      <c r="R164" s="25">
        <f t="shared" si="27"/>
        <v>1.3753500003076624E-2</v>
      </c>
    </row>
    <row r="165" spans="1:19" ht="12.95" customHeight="1" x14ac:dyDescent="0.2">
      <c r="A165" s="25" t="s">
        <v>85</v>
      </c>
      <c r="C165" s="5">
        <v>48178.343000000001</v>
      </c>
      <c r="D165" s="5"/>
      <c r="E165" s="25">
        <f t="shared" si="21"/>
        <v>1912.4917432082573</v>
      </c>
      <c r="F165" s="25">
        <f t="shared" si="22"/>
        <v>1912.5</v>
      </c>
      <c r="G165" s="25">
        <f t="shared" si="23"/>
        <v>-1.4096250000875443E-2</v>
      </c>
      <c r="I165" s="25">
        <f t="shared" si="20"/>
        <v>-1.4096250000875443E-2</v>
      </c>
      <c r="O165" s="25">
        <f t="shared" ca="1" si="24"/>
        <v>-1.5023514318164512E-3</v>
      </c>
      <c r="P165" s="25">
        <f t="shared" ca="1" si="25"/>
        <v>-0.20939603037748167</v>
      </c>
      <c r="Q165" s="48">
        <f t="shared" si="26"/>
        <v>33159.843000000001</v>
      </c>
    </row>
    <row r="166" spans="1:19" ht="12.95" customHeight="1" x14ac:dyDescent="0.2">
      <c r="A166" s="25" t="s">
        <v>84</v>
      </c>
      <c r="C166" s="5">
        <v>48186.483</v>
      </c>
      <c r="D166" s="5"/>
      <c r="E166" s="25">
        <f t="shared" si="21"/>
        <v>1917.2596981462798</v>
      </c>
      <c r="F166" s="25">
        <f t="shared" si="22"/>
        <v>1917.5</v>
      </c>
      <c r="G166" s="25">
        <f t="shared" si="23"/>
        <v>-0.41025074999924982</v>
      </c>
      <c r="I166" s="25">
        <f t="shared" ref="I166:I200" si="28">+G166</f>
        <v>-0.41025074999924982</v>
      </c>
      <c r="O166" s="25">
        <f t="shared" ca="1" si="24"/>
        <v>-1.5023978964080955E-3</v>
      </c>
      <c r="P166" s="25">
        <f t="shared" ca="1" si="25"/>
        <v>-0.20880334237541573</v>
      </c>
      <c r="Q166" s="48">
        <f t="shared" si="26"/>
        <v>33167.983</v>
      </c>
      <c r="S166" s="25">
        <f>G166</f>
        <v>-0.41025074999924982</v>
      </c>
    </row>
    <row r="167" spans="1:19" ht="12.95" customHeight="1" x14ac:dyDescent="0.2">
      <c r="A167" s="25" t="s">
        <v>84</v>
      </c>
      <c r="C167" s="5">
        <v>48186.487999999998</v>
      </c>
      <c r="D167" s="5"/>
      <c r="E167" s="25">
        <f t="shared" si="21"/>
        <v>1917.2626268655276</v>
      </c>
      <c r="F167" s="25">
        <f t="shared" si="22"/>
        <v>1917.5</v>
      </c>
      <c r="G167" s="25">
        <f t="shared" si="23"/>
        <v>-0.40525075000186916</v>
      </c>
      <c r="I167" s="25">
        <f t="shared" si="28"/>
        <v>-0.40525075000186916</v>
      </c>
      <c r="O167" s="25">
        <f t="shared" ca="1" si="24"/>
        <v>-1.5023978964080955E-3</v>
      </c>
      <c r="P167" s="25">
        <f t="shared" ca="1" si="25"/>
        <v>-0.20880334237541573</v>
      </c>
      <c r="Q167" s="48">
        <f t="shared" si="26"/>
        <v>33167.987999999998</v>
      </c>
      <c r="S167" s="25">
        <f>G167</f>
        <v>-0.40525075000186916</v>
      </c>
    </row>
    <row r="168" spans="1:19" ht="12.95" customHeight="1" x14ac:dyDescent="0.2">
      <c r="A168" s="25" t="s">
        <v>86</v>
      </c>
      <c r="C168" s="5">
        <v>48405.421000000002</v>
      </c>
      <c r="D168" s="5">
        <v>6.0000000000000001E-3</v>
      </c>
      <c r="E168" s="25">
        <f t="shared" si="21"/>
        <v>2045.5012851512959</v>
      </c>
      <c r="F168" s="25">
        <f t="shared" si="22"/>
        <v>2045.5</v>
      </c>
      <c r="G168" s="25">
        <f t="shared" si="23"/>
        <v>2.1940500009804964E-3</v>
      </c>
      <c r="I168" s="25">
        <f t="shared" si="28"/>
        <v>2.1940500009804964E-3</v>
      </c>
      <c r="O168" s="25">
        <f t="shared" ca="1" si="24"/>
        <v>-1.5035873899541905E-3</v>
      </c>
      <c r="P168" s="25">
        <f t="shared" ca="1" si="25"/>
        <v>-0.19363052952252716</v>
      </c>
      <c r="Q168" s="48">
        <f t="shared" si="26"/>
        <v>33386.921000000002</v>
      </c>
      <c r="S168" s="25">
        <f>G168</f>
        <v>2.1940500009804964E-3</v>
      </c>
    </row>
    <row r="169" spans="1:19" ht="12.95" customHeight="1" x14ac:dyDescent="0.2">
      <c r="A169" s="25" t="s">
        <v>86</v>
      </c>
      <c r="C169" s="5">
        <v>48481.387000000002</v>
      </c>
      <c r="D169" s="5">
        <v>7.0000000000000001E-3</v>
      </c>
      <c r="E169" s="25">
        <f t="shared" si="21"/>
        <v>2089.9979024512759</v>
      </c>
      <c r="F169" s="25">
        <f t="shared" si="22"/>
        <v>2090</v>
      </c>
      <c r="G169" s="25">
        <f t="shared" si="23"/>
        <v>-3.5809999972116202E-3</v>
      </c>
      <c r="I169" s="25">
        <f t="shared" si="28"/>
        <v>-3.5809999972116202E-3</v>
      </c>
      <c r="O169" s="25">
        <f t="shared" ca="1" si="24"/>
        <v>-1.5040009248198252E-3</v>
      </c>
      <c r="P169" s="25">
        <f t="shared" ca="1" si="25"/>
        <v>-0.18835560630414011</v>
      </c>
      <c r="Q169" s="48">
        <f t="shared" si="26"/>
        <v>33462.887000000002</v>
      </c>
      <c r="R169" s="25">
        <f t="shared" ref="R169:R175" si="29">G169</f>
        <v>-3.5809999972116202E-3</v>
      </c>
    </row>
    <row r="170" spans="1:19" ht="12.95" customHeight="1" x14ac:dyDescent="0.2">
      <c r="A170" s="25" t="s">
        <v>86</v>
      </c>
      <c r="C170" s="5">
        <v>48486.506000000001</v>
      </c>
      <c r="D170" s="5">
        <v>5.0000000000000001E-3</v>
      </c>
      <c r="E170" s="25">
        <f t="shared" si="21"/>
        <v>2092.9963252188104</v>
      </c>
      <c r="F170" s="25">
        <f t="shared" si="22"/>
        <v>2093</v>
      </c>
      <c r="G170" s="25">
        <f t="shared" si="23"/>
        <v>-6.273699997109361E-3</v>
      </c>
      <c r="I170" s="25">
        <f t="shared" si="28"/>
        <v>-6.273699997109361E-3</v>
      </c>
      <c r="O170" s="25">
        <f t="shared" ca="1" si="24"/>
        <v>-1.5040288035748119E-3</v>
      </c>
      <c r="P170" s="25">
        <f t="shared" ca="1" si="25"/>
        <v>-0.18799999350290053</v>
      </c>
      <c r="Q170" s="48">
        <f t="shared" si="26"/>
        <v>33468.006000000001</v>
      </c>
      <c r="R170" s="25">
        <f t="shared" si="29"/>
        <v>-6.273699997109361E-3</v>
      </c>
    </row>
    <row r="171" spans="1:19" ht="12.95" customHeight="1" x14ac:dyDescent="0.2">
      <c r="A171" s="25" t="s">
        <v>87</v>
      </c>
      <c r="C171" s="5">
        <v>48534.313000000002</v>
      </c>
      <c r="D171" s="5">
        <v>6.0000000000000001E-3</v>
      </c>
      <c r="E171" s="25">
        <f t="shared" si="21"/>
        <v>2120.9989814500213</v>
      </c>
      <c r="F171" s="25">
        <f t="shared" si="22"/>
        <v>2121</v>
      </c>
      <c r="G171" s="25">
        <f t="shared" si="23"/>
        <v>-1.7388999985996634E-3</v>
      </c>
      <c r="I171" s="25">
        <f t="shared" si="28"/>
        <v>-1.7388999985996634E-3</v>
      </c>
      <c r="O171" s="25">
        <f t="shared" ca="1" si="24"/>
        <v>-1.50428900528802E-3</v>
      </c>
      <c r="P171" s="25">
        <f t="shared" ca="1" si="25"/>
        <v>-0.18468094069133117</v>
      </c>
      <c r="Q171" s="48">
        <f t="shared" si="26"/>
        <v>33515.813000000002</v>
      </c>
      <c r="R171" s="25">
        <f t="shared" si="29"/>
        <v>-1.7388999985996634E-3</v>
      </c>
    </row>
    <row r="172" spans="1:19" ht="12.95" customHeight="1" x14ac:dyDescent="0.2">
      <c r="A172" s="25" t="s">
        <v>88</v>
      </c>
      <c r="C172" s="5">
        <v>48819.427000000003</v>
      </c>
      <c r="D172" s="5">
        <v>4.0000000000000001E-3</v>
      </c>
      <c r="E172" s="25">
        <f t="shared" si="21"/>
        <v>2288.0027534646924</v>
      </c>
      <c r="F172" s="25">
        <f t="shared" si="22"/>
        <v>2288</v>
      </c>
      <c r="G172" s="25">
        <f t="shared" si="23"/>
        <v>4.7008000037749298E-3</v>
      </c>
      <c r="I172" s="25">
        <f t="shared" si="28"/>
        <v>4.7008000037749298E-3</v>
      </c>
      <c r="O172" s="25">
        <f t="shared" ca="1" si="24"/>
        <v>-1.505840922648941E-3</v>
      </c>
      <c r="P172" s="25">
        <f t="shared" ca="1" si="25"/>
        <v>-0.16488516142232812</v>
      </c>
      <c r="Q172" s="48">
        <f t="shared" si="26"/>
        <v>33800.927000000003</v>
      </c>
      <c r="R172" s="25">
        <f t="shared" si="29"/>
        <v>4.7008000037749298E-3</v>
      </c>
    </row>
    <row r="173" spans="1:19" ht="12.95" customHeight="1" x14ac:dyDescent="0.2">
      <c r="A173" s="25" t="s">
        <v>89</v>
      </c>
      <c r="C173" s="5">
        <v>48860.387999999999</v>
      </c>
      <c r="D173" s="5">
        <v>4.0000000000000001E-3</v>
      </c>
      <c r="E173" s="25">
        <f t="shared" si="21"/>
        <v>2311.995407299622</v>
      </c>
      <c r="F173" s="25">
        <f t="shared" si="22"/>
        <v>2312</v>
      </c>
      <c r="G173" s="25">
        <f t="shared" si="23"/>
        <v>-7.8407999972114339E-3</v>
      </c>
      <c r="I173" s="25">
        <f t="shared" si="28"/>
        <v>-7.8407999972114339E-3</v>
      </c>
      <c r="O173" s="25">
        <f t="shared" ca="1" si="24"/>
        <v>-1.5060639526888338E-3</v>
      </c>
      <c r="P173" s="25">
        <f t="shared" ca="1" si="25"/>
        <v>-0.16204025901241154</v>
      </c>
      <c r="Q173" s="48">
        <f t="shared" si="26"/>
        <v>33841.887999999999</v>
      </c>
      <c r="R173" s="25">
        <f t="shared" si="29"/>
        <v>-7.8407999972114339E-3</v>
      </c>
    </row>
    <row r="174" spans="1:19" ht="12.95" customHeight="1" x14ac:dyDescent="0.2">
      <c r="A174" s="25" t="s">
        <v>89</v>
      </c>
      <c r="C174" s="5">
        <v>48872.355000000003</v>
      </c>
      <c r="D174" s="5">
        <v>3.0000000000000001E-3</v>
      </c>
      <c r="E174" s="25">
        <f t="shared" si="21"/>
        <v>2319.005003951138</v>
      </c>
      <c r="F174" s="25">
        <f t="shared" si="22"/>
        <v>2319</v>
      </c>
      <c r="G174" s="25">
        <f t="shared" si="23"/>
        <v>8.5429000027943403E-3</v>
      </c>
      <c r="I174" s="25">
        <f t="shared" si="28"/>
        <v>8.5429000027943403E-3</v>
      </c>
      <c r="O174" s="25">
        <f t="shared" ca="1" si="24"/>
        <v>-1.5061290031171358E-3</v>
      </c>
      <c r="P174" s="25">
        <f t="shared" ca="1" si="25"/>
        <v>-0.16121049580951918</v>
      </c>
      <c r="Q174" s="48">
        <f t="shared" si="26"/>
        <v>33853.855000000003</v>
      </c>
      <c r="R174" s="25">
        <f t="shared" si="29"/>
        <v>8.5429000027943403E-3</v>
      </c>
    </row>
    <row r="175" spans="1:19" ht="12.95" customHeight="1" x14ac:dyDescent="0.2">
      <c r="A175" s="2" t="s">
        <v>90</v>
      </c>
      <c r="B175" s="4"/>
      <c r="C175" s="5">
        <v>49052.361000000004</v>
      </c>
      <c r="D175" s="5">
        <v>2E-3</v>
      </c>
      <c r="E175" s="25">
        <f t="shared" si="21"/>
        <v>2424.4424113926275</v>
      </c>
      <c r="F175" s="25">
        <f t="shared" si="22"/>
        <v>2424.5</v>
      </c>
      <c r="G175" s="25">
        <f t="shared" si="23"/>
        <v>-9.831704999669455E-2</v>
      </c>
      <c r="I175" s="25">
        <f t="shared" si="28"/>
        <v>-9.831704999669455E-2</v>
      </c>
      <c r="O175" s="25">
        <f t="shared" ca="1" si="24"/>
        <v>-1.5071094060008314E-3</v>
      </c>
      <c r="P175" s="25">
        <f t="shared" ca="1" si="25"/>
        <v>-0.14870477896592743</v>
      </c>
      <c r="Q175" s="48">
        <f t="shared" si="26"/>
        <v>34033.861000000004</v>
      </c>
      <c r="R175" s="25">
        <f t="shared" si="29"/>
        <v>-9.831704999669455E-2</v>
      </c>
    </row>
    <row r="176" spans="1:19" ht="12.95" customHeight="1" x14ac:dyDescent="0.2">
      <c r="A176" s="25" t="s">
        <v>91</v>
      </c>
      <c r="C176" s="5">
        <v>49157.47</v>
      </c>
      <c r="D176" s="5">
        <v>5.0000000000000001E-3</v>
      </c>
      <c r="E176" s="25">
        <f t="shared" si="21"/>
        <v>2486.0093617096563</v>
      </c>
      <c r="F176" s="25">
        <f t="shared" si="22"/>
        <v>2486</v>
      </c>
      <c r="G176" s="25">
        <f t="shared" si="23"/>
        <v>1.5982600001734681E-2</v>
      </c>
      <c r="I176" s="25">
        <f t="shared" si="28"/>
        <v>1.5982600001734681E-2</v>
      </c>
      <c r="O176" s="25">
        <f t="shared" ca="1" si="24"/>
        <v>-1.5076809204780568E-3</v>
      </c>
      <c r="P176" s="25">
        <f t="shared" ca="1" si="25"/>
        <v>-0.14141471654051613</v>
      </c>
      <c r="Q176" s="48">
        <f t="shared" si="26"/>
        <v>34138.97</v>
      </c>
      <c r="S176" s="25">
        <f>G176</f>
        <v>1.5982600001734681E-2</v>
      </c>
    </row>
    <row r="177" spans="1:19" ht="12.95" customHeight="1" x14ac:dyDescent="0.2">
      <c r="A177" s="25" t="s">
        <v>84</v>
      </c>
      <c r="C177" s="5">
        <v>49186.481</v>
      </c>
      <c r="D177" s="5"/>
      <c r="E177" s="25">
        <f t="shared" si="21"/>
        <v>2503.0023765385226</v>
      </c>
      <c r="F177" s="25">
        <f t="shared" si="22"/>
        <v>2503</v>
      </c>
      <c r="G177" s="25">
        <f t="shared" si="23"/>
        <v>4.0573000005679205E-3</v>
      </c>
      <c r="I177" s="25">
        <f t="shared" si="28"/>
        <v>4.0573000005679205E-3</v>
      </c>
      <c r="O177" s="25">
        <f t="shared" ca="1" si="24"/>
        <v>-1.5078389000896474E-3</v>
      </c>
      <c r="P177" s="25">
        <f t="shared" ca="1" si="25"/>
        <v>-0.13939957733349184</v>
      </c>
      <c r="Q177" s="48">
        <f t="shared" si="26"/>
        <v>34167.981</v>
      </c>
      <c r="R177" s="25">
        <f t="shared" ref="R177:R191" si="30">G177</f>
        <v>4.0573000005679205E-3</v>
      </c>
    </row>
    <row r="178" spans="1:19" ht="12.95" customHeight="1" x14ac:dyDescent="0.2">
      <c r="A178" s="46" t="s">
        <v>552</v>
      </c>
      <c r="B178" s="47" t="s">
        <v>100</v>
      </c>
      <c r="C178" s="46">
        <v>49186.483</v>
      </c>
      <c r="D178" s="46" t="s">
        <v>101</v>
      </c>
      <c r="E178" s="25">
        <f t="shared" si="21"/>
        <v>2503.0035480262227</v>
      </c>
      <c r="F178" s="25">
        <f t="shared" si="22"/>
        <v>2503</v>
      </c>
      <c r="G178" s="25">
        <f t="shared" si="23"/>
        <v>6.0573000009753741E-3</v>
      </c>
      <c r="I178" s="25">
        <f t="shared" si="28"/>
        <v>6.0573000009753741E-3</v>
      </c>
      <c r="O178" s="25">
        <f t="shared" ca="1" si="24"/>
        <v>-1.5078389000896474E-3</v>
      </c>
      <c r="P178" s="25">
        <f t="shared" ca="1" si="25"/>
        <v>-0.13939957733349184</v>
      </c>
      <c r="Q178" s="48">
        <f t="shared" si="26"/>
        <v>34167.983</v>
      </c>
      <c r="R178" s="25">
        <f t="shared" si="30"/>
        <v>6.0573000009753741E-3</v>
      </c>
    </row>
    <row r="179" spans="1:19" ht="12.95" customHeight="1" x14ac:dyDescent="0.2">
      <c r="A179" s="46" t="s">
        <v>552</v>
      </c>
      <c r="B179" s="47" t="s">
        <v>100</v>
      </c>
      <c r="C179" s="46">
        <v>49186.487999999998</v>
      </c>
      <c r="D179" s="46" t="s">
        <v>101</v>
      </c>
      <c r="E179" s="25">
        <f t="shared" si="21"/>
        <v>2503.0064767454705</v>
      </c>
      <c r="F179" s="25">
        <f t="shared" si="22"/>
        <v>2503</v>
      </c>
      <c r="G179" s="25">
        <f t="shared" si="23"/>
        <v>1.1057299998356029E-2</v>
      </c>
      <c r="I179" s="25">
        <f t="shared" si="28"/>
        <v>1.1057299998356029E-2</v>
      </c>
      <c r="O179" s="25">
        <f t="shared" ca="1" si="24"/>
        <v>-1.5078389000896474E-3</v>
      </c>
      <c r="P179" s="25">
        <f t="shared" ca="1" si="25"/>
        <v>-0.13939957733349184</v>
      </c>
      <c r="Q179" s="48">
        <f t="shared" si="26"/>
        <v>34167.987999999998</v>
      </c>
      <c r="R179" s="25">
        <f t="shared" si="30"/>
        <v>1.1057299998356029E-2</v>
      </c>
    </row>
    <row r="180" spans="1:19" ht="12.95" customHeight="1" x14ac:dyDescent="0.2">
      <c r="A180" s="25" t="s">
        <v>91</v>
      </c>
      <c r="C180" s="5">
        <v>49198.434999999998</v>
      </c>
      <c r="D180" s="5">
        <v>6.0000000000000001E-3</v>
      </c>
      <c r="E180" s="25">
        <f t="shared" si="21"/>
        <v>2510.0043585199865</v>
      </c>
      <c r="F180" s="25">
        <f t="shared" si="22"/>
        <v>2510</v>
      </c>
      <c r="G180" s="25">
        <f t="shared" si="23"/>
        <v>7.4410000015632249E-3</v>
      </c>
      <c r="I180" s="25">
        <f t="shared" si="28"/>
        <v>7.4410000015632249E-3</v>
      </c>
      <c r="O180" s="25">
        <f t="shared" ca="1" si="24"/>
        <v>-1.5079039505179496E-3</v>
      </c>
      <c r="P180" s="25">
        <f t="shared" ca="1" si="25"/>
        <v>-0.13856981413059954</v>
      </c>
      <c r="Q180" s="48">
        <f t="shared" si="26"/>
        <v>34179.934999999998</v>
      </c>
      <c r="R180" s="25">
        <f t="shared" si="30"/>
        <v>7.4410000015632249E-3</v>
      </c>
    </row>
    <row r="181" spans="1:19" ht="12.95" customHeight="1" x14ac:dyDescent="0.2">
      <c r="A181" s="25" t="s">
        <v>92</v>
      </c>
      <c r="C181" s="5">
        <v>49251.351000000002</v>
      </c>
      <c r="D181" s="5">
        <v>5.0000000000000001E-3</v>
      </c>
      <c r="E181" s="25">
        <f t="shared" si="21"/>
        <v>2540.9995800802362</v>
      </c>
      <c r="F181" s="25">
        <f t="shared" si="22"/>
        <v>2541</v>
      </c>
      <c r="G181" s="25">
        <f t="shared" si="23"/>
        <v>-7.1689999458612874E-4</v>
      </c>
      <c r="I181" s="25">
        <f t="shared" si="28"/>
        <v>-7.1689999458612874E-4</v>
      </c>
      <c r="O181" s="25">
        <f t="shared" ca="1" si="24"/>
        <v>-1.5081920309861444E-3</v>
      </c>
      <c r="P181" s="25">
        <f t="shared" ca="1" si="25"/>
        <v>-0.13489514851779055</v>
      </c>
      <c r="Q181" s="48">
        <f t="shared" si="26"/>
        <v>34232.851000000002</v>
      </c>
      <c r="R181" s="25">
        <f t="shared" si="30"/>
        <v>-7.1689999458612874E-4</v>
      </c>
    </row>
    <row r="182" spans="1:19" ht="12.95" customHeight="1" x14ac:dyDescent="0.2">
      <c r="A182" s="25" t="s">
        <v>84</v>
      </c>
      <c r="C182" s="5">
        <v>49536.447999999997</v>
      </c>
      <c r="D182" s="5"/>
      <c r="E182" s="25">
        <f t="shared" si="21"/>
        <v>2707.9933944494551</v>
      </c>
      <c r="F182" s="25">
        <f t="shared" si="22"/>
        <v>2708</v>
      </c>
      <c r="G182" s="25">
        <f t="shared" si="23"/>
        <v>-1.127719999931287E-2</v>
      </c>
      <c r="I182" s="25">
        <f t="shared" si="28"/>
        <v>-1.127719999931287E-2</v>
      </c>
      <c r="O182" s="25">
        <f t="shared" ca="1" si="24"/>
        <v>-1.5097439483470654E-3</v>
      </c>
      <c r="P182" s="25">
        <f t="shared" ca="1" si="25"/>
        <v>-0.1150993692487875</v>
      </c>
      <c r="Q182" s="48">
        <f t="shared" si="26"/>
        <v>34517.947999999997</v>
      </c>
      <c r="R182" s="25">
        <f t="shared" si="30"/>
        <v>-1.127719999931287E-2</v>
      </c>
    </row>
    <row r="183" spans="1:19" ht="12.95" customHeight="1" x14ac:dyDescent="0.2">
      <c r="A183" s="25" t="s">
        <v>84</v>
      </c>
      <c r="C183" s="5">
        <v>49536.46</v>
      </c>
      <c r="D183" s="5"/>
      <c r="E183" s="25">
        <f t="shared" si="21"/>
        <v>2708.0004233756549</v>
      </c>
      <c r="F183" s="25">
        <f t="shared" si="22"/>
        <v>2708</v>
      </c>
      <c r="G183" s="25">
        <f t="shared" si="23"/>
        <v>7.2280000313185155E-4</v>
      </c>
      <c r="I183" s="25">
        <f t="shared" si="28"/>
        <v>7.2280000313185155E-4</v>
      </c>
      <c r="O183" s="25">
        <f t="shared" ca="1" si="24"/>
        <v>-1.5097439483470654E-3</v>
      </c>
      <c r="P183" s="25">
        <f t="shared" ca="1" si="25"/>
        <v>-0.1150993692487875</v>
      </c>
      <c r="Q183" s="48">
        <f t="shared" si="26"/>
        <v>34517.96</v>
      </c>
      <c r="R183" s="25">
        <f t="shared" si="30"/>
        <v>7.2280000313185155E-4</v>
      </c>
    </row>
    <row r="184" spans="1:19" ht="12.95" customHeight="1" x14ac:dyDescent="0.2">
      <c r="A184" s="25" t="s">
        <v>84</v>
      </c>
      <c r="C184" s="5">
        <v>49536.462</v>
      </c>
      <c r="D184" s="5"/>
      <c r="E184" s="25">
        <f t="shared" si="21"/>
        <v>2708.001594863355</v>
      </c>
      <c r="F184" s="25">
        <f t="shared" si="22"/>
        <v>2708</v>
      </c>
      <c r="G184" s="25">
        <f t="shared" si="23"/>
        <v>2.7228000035393052E-3</v>
      </c>
      <c r="I184" s="25">
        <f t="shared" si="28"/>
        <v>2.7228000035393052E-3</v>
      </c>
      <c r="O184" s="25">
        <f t="shared" ca="1" si="24"/>
        <v>-1.5097439483470654E-3</v>
      </c>
      <c r="P184" s="25">
        <f t="shared" ca="1" si="25"/>
        <v>-0.1150993692487875</v>
      </c>
      <c r="Q184" s="48">
        <f t="shared" si="26"/>
        <v>34517.962</v>
      </c>
      <c r="R184" s="25">
        <f t="shared" si="30"/>
        <v>2.7228000035393052E-3</v>
      </c>
    </row>
    <row r="185" spans="1:19" ht="12.95" customHeight="1" x14ac:dyDescent="0.2">
      <c r="A185" s="25" t="s">
        <v>84</v>
      </c>
      <c r="C185" s="5">
        <v>49536.474000000002</v>
      </c>
      <c r="D185" s="5"/>
      <c r="E185" s="25">
        <f t="shared" si="21"/>
        <v>2708.0086237895548</v>
      </c>
      <c r="F185" s="25">
        <f t="shared" si="22"/>
        <v>2708</v>
      </c>
      <c r="G185" s="25">
        <f t="shared" si="23"/>
        <v>1.4722800005984027E-2</v>
      </c>
      <c r="I185" s="25">
        <f t="shared" si="28"/>
        <v>1.4722800005984027E-2</v>
      </c>
      <c r="O185" s="25">
        <f t="shared" ca="1" si="24"/>
        <v>-1.5097439483470654E-3</v>
      </c>
      <c r="P185" s="25">
        <f t="shared" ca="1" si="25"/>
        <v>-0.1150993692487875</v>
      </c>
      <c r="Q185" s="48">
        <f t="shared" si="26"/>
        <v>34517.974000000002</v>
      </c>
      <c r="R185" s="25">
        <f t="shared" si="30"/>
        <v>1.4722800005984027E-2</v>
      </c>
    </row>
    <row r="186" spans="1:19" ht="12.95" customHeight="1" x14ac:dyDescent="0.2">
      <c r="A186" s="49" t="s">
        <v>84</v>
      </c>
      <c r="C186" s="5">
        <v>49548.421999999999</v>
      </c>
      <c r="D186" s="5"/>
      <c r="E186" s="25">
        <f t="shared" si="21"/>
        <v>2715.0070913079185</v>
      </c>
      <c r="F186" s="25">
        <f t="shared" si="22"/>
        <v>2715</v>
      </c>
      <c r="G186" s="25">
        <f t="shared" si="23"/>
        <v>1.2106499998481013E-2</v>
      </c>
      <c r="I186" s="25">
        <f t="shared" si="28"/>
        <v>1.2106499998481013E-2</v>
      </c>
      <c r="O186" s="25">
        <f t="shared" ca="1" si="24"/>
        <v>-1.5098089987753674E-3</v>
      </c>
      <c r="P186" s="25">
        <f t="shared" ca="1" si="25"/>
        <v>-0.1142696060458952</v>
      </c>
      <c r="Q186" s="48">
        <f t="shared" si="26"/>
        <v>34529.921999999999</v>
      </c>
      <c r="R186" s="25">
        <f t="shared" si="30"/>
        <v>1.2106499998481013E-2</v>
      </c>
    </row>
    <row r="187" spans="1:19" ht="12.95" customHeight="1" x14ac:dyDescent="0.2">
      <c r="A187" s="49" t="s">
        <v>84</v>
      </c>
      <c r="C187" s="5">
        <v>49565.472999999998</v>
      </c>
      <c r="D187" s="5"/>
      <c r="E187" s="25">
        <f t="shared" si="21"/>
        <v>2724.9946096922213</v>
      </c>
      <c r="F187" s="25">
        <f t="shared" si="22"/>
        <v>2725</v>
      </c>
      <c r="G187" s="25">
        <f t="shared" si="23"/>
        <v>-9.2024999976274557E-3</v>
      </c>
      <c r="I187" s="25">
        <f t="shared" si="28"/>
        <v>-9.2024999976274557E-3</v>
      </c>
      <c r="O187" s="25">
        <f t="shared" ca="1" si="24"/>
        <v>-1.509901927958656E-3</v>
      </c>
      <c r="P187" s="25">
        <f t="shared" ca="1" si="25"/>
        <v>-0.11308423004176327</v>
      </c>
      <c r="Q187" s="48">
        <f t="shared" si="26"/>
        <v>34546.972999999998</v>
      </c>
      <c r="R187" s="25">
        <f t="shared" si="30"/>
        <v>-9.2024999976274557E-3</v>
      </c>
    </row>
    <row r="188" spans="1:19" ht="12.95" customHeight="1" x14ac:dyDescent="0.2">
      <c r="A188" s="49" t="s">
        <v>84</v>
      </c>
      <c r="C188" s="5">
        <v>49565.474999999999</v>
      </c>
      <c r="D188" s="5"/>
      <c r="E188" s="25">
        <f t="shared" si="21"/>
        <v>2724.9957811799213</v>
      </c>
      <c r="F188" s="25">
        <f t="shared" si="22"/>
        <v>2725</v>
      </c>
      <c r="G188" s="25">
        <f t="shared" si="23"/>
        <v>-7.2024999972200021E-3</v>
      </c>
      <c r="I188" s="25">
        <f t="shared" si="28"/>
        <v>-7.2024999972200021E-3</v>
      </c>
      <c r="O188" s="25">
        <f t="shared" ca="1" si="24"/>
        <v>-1.509901927958656E-3</v>
      </c>
      <c r="P188" s="25">
        <f t="shared" ca="1" si="25"/>
        <v>-0.11308423004176327</v>
      </c>
      <c r="Q188" s="48">
        <f t="shared" si="26"/>
        <v>34546.974999999999</v>
      </c>
      <c r="R188" s="25">
        <f t="shared" si="30"/>
        <v>-7.2024999972200021E-3</v>
      </c>
    </row>
    <row r="189" spans="1:19" ht="12.95" customHeight="1" x14ac:dyDescent="0.2">
      <c r="A189" s="49" t="s">
        <v>84</v>
      </c>
      <c r="C189" s="5">
        <v>49565.485000000001</v>
      </c>
      <c r="D189" s="5"/>
      <c r="E189" s="25">
        <f t="shared" si="21"/>
        <v>2725.0016386184211</v>
      </c>
      <c r="F189" s="25">
        <f t="shared" si="22"/>
        <v>2725</v>
      </c>
      <c r="G189" s="25">
        <f t="shared" si="23"/>
        <v>2.797500004817266E-3</v>
      </c>
      <c r="I189" s="25">
        <f t="shared" si="28"/>
        <v>2.797500004817266E-3</v>
      </c>
      <c r="O189" s="25">
        <f t="shared" ca="1" si="24"/>
        <v>-1.509901927958656E-3</v>
      </c>
      <c r="P189" s="25">
        <f t="shared" ca="1" si="25"/>
        <v>-0.11308423004176327</v>
      </c>
      <c r="Q189" s="48">
        <f t="shared" si="26"/>
        <v>34546.985000000001</v>
      </c>
      <c r="R189" s="25">
        <f t="shared" si="30"/>
        <v>2.797500004817266E-3</v>
      </c>
    </row>
    <row r="190" spans="1:19" ht="12.95" customHeight="1" x14ac:dyDescent="0.2">
      <c r="A190" s="49" t="s">
        <v>84</v>
      </c>
      <c r="C190" s="5">
        <v>49565.493000000002</v>
      </c>
      <c r="D190" s="5"/>
      <c r="E190" s="25">
        <f t="shared" si="21"/>
        <v>2725.0063245692213</v>
      </c>
      <c r="F190" s="25">
        <f t="shared" si="22"/>
        <v>2725</v>
      </c>
      <c r="G190" s="25">
        <f t="shared" si="23"/>
        <v>1.0797500006447081E-2</v>
      </c>
      <c r="I190" s="25">
        <f t="shared" si="28"/>
        <v>1.0797500006447081E-2</v>
      </c>
      <c r="O190" s="25">
        <f t="shared" ca="1" si="24"/>
        <v>-1.509901927958656E-3</v>
      </c>
      <c r="P190" s="25">
        <f t="shared" ca="1" si="25"/>
        <v>-0.11308423004176327</v>
      </c>
      <c r="Q190" s="48">
        <f t="shared" si="26"/>
        <v>34546.993000000002</v>
      </c>
      <c r="R190" s="25">
        <f t="shared" si="30"/>
        <v>1.0797500006447081E-2</v>
      </c>
    </row>
    <row r="191" spans="1:19" ht="12.95" customHeight="1" x14ac:dyDescent="0.2">
      <c r="A191" s="46" t="s">
        <v>631</v>
      </c>
      <c r="B191" s="47" t="s">
        <v>100</v>
      </c>
      <c r="C191" s="46">
        <v>49606.478199999998</v>
      </c>
      <c r="D191" s="46" t="s">
        <v>101</v>
      </c>
      <c r="E191" s="25">
        <f t="shared" si="21"/>
        <v>2749.013153405318</v>
      </c>
      <c r="F191" s="25">
        <f t="shared" si="22"/>
        <v>2749</v>
      </c>
      <c r="G191" s="25">
        <f t="shared" si="23"/>
        <v>2.2455899998021778E-2</v>
      </c>
      <c r="I191" s="25">
        <f t="shared" si="28"/>
        <v>2.2455899998021778E-2</v>
      </c>
      <c r="O191" s="25">
        <f t="shared" ca="1" si="24"/>
        <v>-1.5101249579985488E-3</v>
      </c>
      <c r="P191" s="25">
        <f t="shared" ca="1" si="25"/>
        <v>-0.11023932763184663</v>
      </c>
      <c r="Q191" s="48">
        <f t="shared" si="26"/>
        <v>34587.978199999998</v>
      </c>
      <c r="R191" s="25">
        <f t="shared" si="30"/>
        <v>2.2455899998021778E-2</v>
      </c>
    </row>
    <row r="192" spans="1:19" ht="12.95" customHeight="1" x14ac:dyDescent="0.2">
      <c r="A192" s="2" t="s">
        <v>90</v>
      </c>
      <c r="B192" s="4"/>
      <c r="C192" s="5">
        <v>49622.603000000003</v>
      </c>
      <c r="D192" s="5">
        <v>5.0000000000000001E-3</v>
      </c>
      <c r="E192" s="25">
        <f t="shared" si="21"/>
        <v>2758.458155835865</v>
      </c>
      <c r="F192" s="25">
        <f t="shared" si="22"/>
        <v>2758.5</v>
      </c>
      <c r="G192" s="25">
        <f t="shared" si="23"/>
        <v>-7.1437649996369146E-2</v>
      </c>
      <c r="I192" s="25">
        <f t="shared" si="28"/>
        <v>-7.1437649996369146E-2</v>
      </c>
      <c r="O192" s="25">
        <f t="shared" ca="1" si="24"/>
        <v>-1.5102132407226732E-3</v>
      </c>
      <c r="P192" s="25">
        <f t="shared" ca="1" si="25"/>
        <v>-0.10911322042792132</v>
      </c>
      <c r="Q192" s="48">
        <f t="shared" si="26"/>
        <v>34604.103000000003</v>
      </c>
      <c r="S192" s="25">
        <f>G192</f>
        <v>-7.1437649996369146E-2</v>
      </c>
    </row>
    <row r="193" spans="1:19" ht="12.95" customHeight="1" x14ac:dyDescent="0.2">
      <c r="A193" s="49" t="s">
        <v>93</v>
      </c>
      <c r="C193" s="5">
        <v>49898.400000000001</v>
      </c>
      <c r="D193" s="5">
        <v>4.0000000000000001E-3</v>
      </c>
      <c r="E193" s="25">
        <f t="shared" si="21"/>
        <v>2920.004552401203</v>
      </c>
      <c r="F193" s="25">
        <f t="shared" si="22"/>
        <v>2920</v>
      </c>
      <c r="G193" s="25">
        <f t="shared" si="23"/>
        <v>7.7720000044791959E-3</v>
      </c>
      <c r="I193" s="25">
        <f t="shared" si="28"/>
        <v>7.7720000044791959E-3</v>
      </c>
      <c r="O193" s="25">
        <f t="shared" ca="1" si="24"/>
        <v>-1.5117140470327852E-3</v>
      </c>
      <c r="P193" s="25">
        <f t="shared" ca="1" si="25"/>
        <v>-8.9969397961190856E-2</v>
      </c>
      <c r="Q193" s="48">
        <f t="shared" si="26"/>
        <v>34879.9</v>
      </c>
      <c r="R193" s="25">
        <f t="shared" ref="R193:R200" si="31">G193</f>
        <v>7.7720000044791959E-3</v>
      </c>
    </row>
    <row r="194" spans="1:19" ht="12.95" customHeight="1" x14ac:dyDescent="0.2">
      <c r="A194" s="46" t="s">
        <v>631</v>
      </c>
      <c r="B194" s="47" t="s">
        <v>100</v>
      </c>
      <c r="C194" s="46">
        <v>49915.464699999997</v>
      </c>
      <c r="D194" s="46" t="s">
        <v>101</v>
      </c>
      <c r="E194" s="25">
        <f t="shared" si="21"/>
        <v>2930.0000954762463</v>
      </c>
      <c r="F194" s="25">
        <f t="shared" si="22"/>
        <v>2930</v>
      </c>
      <c r="G194" s="25">
        <f t="shared" si="23"/>
        <v>1.6299999697366729E-4</v>
      </c>
      <c r="I194" s="25">
        <f t="shared" si="28"/>
        <v>1.6299999697366729E-4</v>
      </c>
      <c r="O194" s="25">
        <f t="shared" ca="1" si="24"/>
        <v>-1.511806976216074E-3</v>
      </c>
      <c r="P194" s="25">
        <f t="shared" ca="1" si="25"/>
        <v>-8.8784021957058923E-2</v>
      </c>
      <c r="Q194" s="48">
        <f t="shared" si="26"/>
        <v>34896.964699999997</v>
      </c>
      <c r="R194" s="25">
        <f t="shared" si="31"/>
        <v>1.6299999697366729E-4</v>
      </c>
    </row>
    <row r="195" spans="1:19" ht="12.95" customHeight="1" x14ac:dyDescent="0.2">
      <c r="A195" s="46" t="s">
        <v>631</v>
      </c>
      <c r="B195" s="47" t="s">
        <v>100</v>
      </c>
      <c r="C195" s="46">
        <v>49915.476499999997</v>
      </c>
      <c r="D195" s="46" t="s">
        <v>101</v>
      </c>
      <c r="E195" s="25">
        <f t="shared" si="21"/>
        <v>2930.0070072536751</v>
      </c>
      <c r="F195" s="25">
        <f t="shared" si="22"/>
        <v>2930</v>
      </c>
      <c r="G195" s="25">
        <f t="shared" si="23"/>
        <v>1.1962999997194856E-2</v>
      </c>
      <c r="I195" s="25">
        <f t="shared" si="28"/>
        <v>1.1962999997194856E-2</v>
      </c>
      <c r="O195" s="25">
        <f t="shared" ca="1" si="24"/>
        <v>-1.511806976216074E-3</v>
      </c>
      <c r="P195" s="25">
        <f t="shared" ca="1" si="25"/>
        <v>-8.8784021957058923E-2</v>
      </c>
      <c r="Q195" s="48">
        <f t="shared" si="26"/>
        <v>34896.976499999997</v>
      </c>
      <c r="R195" s="25">
        <f t="shared" si="31"/>
        <v>1.1962999997194856E-2</v>
      </c>
    </row>
    <row r="196" spans="1:19" ht="12.95" customHeight="1" x14ac:dyDescent="0.2">
      <c r="A196" s="49" t="s">
        <v>94</v>
      </c>
      <c r="C196" s="5">
        <v>50033.254000000001</v>
      </c>
      <c r="D196" s="5">
        <v>4.0000000000000001E-3</v>
      </c>
      <c r="E196" s="25">
        <f t="shared" si="21"/>
        <v>2998.9944535329123</v>
      </c>
      <c r="F196" s="25">
        <f t="shared" si="22"/>
        <v>2999</v>
      </c>
      <c r="G196" s="25">
        <f t="shared" si="23"/>
        <v>-9.4690999976592138E-3</v>
      </c>
      <c r="I196" s="25">
        <f t="shared" si="28"/>
        <v>-9.4690999976592138E-3</v>
      </c>
      <c r="O196" s="25">
        <f t="shared" ca="1" si="24"/>
        <v>-1.5124481875807658E-3</v>
      </c>
      <c r="P196" s="25">
        <f t="shared" ca="1" si="25"/>
        <v>-8.0604927528548698E-2</v>
      </c>
      <c r="Q196" s="48">
        <f t="shared" si="26"/>
        <v>35014.754000000001</v>
      </c>
      <c r="R196" s="25">
        <f t="shared" si="31"/>
        <v>-9.4690999976592138E-3</v>
      </c>
    </row>
    <row r="197" spans="1:19" ht="12.95" customHeight="1" x14ac:dyDescent="0.2">
      <c r="A197" s="46" t="s">
        <v>631</v>
      </c>
      <c r="B197" s="47" t="s">
        <v>100</v>
      </c>
      <c r="C197" s="46">
        <v>50306.423600000002</v>
      </c>
      <c r="D197" s="46" t="s">
        <v>101</v>
      </c>
      <c r="E197" s="25">
        <f t="shared" si="21"/>
        <v>3159.0018667070772</v>
      </c>
      <c r="F197" s="25">
        <f t="shared" si="22"/>
        <v>3159</v>
      </c>
      <c r="G197" s="25">
        <f t="shared" si="23"/>
        <v>3.1869000013102777E-3</v>
      </c>
      <c r="I197" s="25">
        <f t="shared" si="28"/>
        <v>3.1869000013102777E-3</v>
      </c>
      <c r="O197" s="25">
        <f t="shared" ca="1" si="24"/>
        <v>-1.5139350545133846E-3</v>
      </c>
      <c r="P197" s="25">
        <f t="shared" ca="1" si="25"/>
        <v>-6.1638911462437995E-2</v>
      </c>
      <c r="Q197" s="48">
        <f t="shared" si="26"/>
        <v>35287.923600000002</v>
      </c>
      <c r="R197" s="25">
        <f t="shared" si="31"/>
        <v>3.1869000013102777E-3</v>
      </c>
    </row>
    <row r="198" spans="1:19" ht="12.95" customHeight="1" x14ac:dyDescent="0.2">
      <c r="A198" s="49" t="s">
        <v>95</v>
      </c>
      <c r="C198" s="5">
        <v>50371.294999999998</v>
      </c>
      <c r="D198" s="5">
        <v>6.0000000000000001E-3</v>
      </c>
      <c r="E198" s="25">
        <f t="shared" si="21"/>
        <v>3196.9998902901766</v>
      </c>
      <c r="F198" s="25">
        <f t="shared" si="22"/>
        <v>3197</v>
      </c>
      <c r="G198" s="25">
        <f t="shared" si="23"/>
        <v>-1.8730000010691583E-4</v>
      </c>
      <c r="I198" s="25">
        <f t="shared" si="28"/>
        <v>-1.8730000010691583E-4</v>
      </c>
      <c r="O198" s="25">
        <f t="shared" ca="1" si="24"/>
        <v>-1.5142881854098816E-3</v>
      </c>
      <c r="P198" s="25">
        <f t="shared" ca="1" si="25"/>
        <v>-5.7134482646736706E-2</v>
      </c>
      <c r="Q198" s="48">
        <f t="shared" si="26"/>
        <v>35352.794999999998</v>
      </c>
      <c r="R198" s="25">
        <f t="shared" si="31"/>
        <v>-1.8730000010691583E-4</v>
      </c>
    </row>
    <row r="199" spans="1:19" ht="12.95" customHeight="1" x14ac:dyDescent="0.2">
      <c r="A199" s="49" t="s">
        <v>96</v>
      </c>
      <c r="C199" s="5">
        <v>50750.305</v>
      </c>
      <c r="D199" s="5">
        <v>8.0000000000000002E-3</v>
      </c>
      <c r="E199" s="25">
        <f t="shared" si="21"/>
        <v>3419.0026668331748</v>
      </c>
      <c r="F199" s="25">
        <f t="shared" si="22"/>
        <v>3419</v>
      </c>
      <c r="G199" s="25">
        <f t="shared" si="23"/>
        <v>4.5528999980888329E-3</v>
      </c>
      <c r="I199" s="25">
        <f t="shared" si="28"/>
        <v>4.5528999980888329E-3</v>
      </c>
      <c r="O199" s="25">
        <f t="shared" ca="1" si="24"/>
        <v>-1.5163512132788902E-3</v>
      </c>
      <c r="P199" s="25">
        <f t="shared" ca="1" si="25"/>
        <v>-3.0819135355008076E-2</v>
      </c>
      <c r="Q199" s="48">
        <f t="shared" si="26"/>
        <v>35731.805</v>
      </c>
      <c r="R199" s="25">
        <f t="shared" si="31"/>
        <v>4.5528999980888329E-3</v>
      </c>
    </row>
    <row r="200" spans="1:19" ht="12.95" customHeight="1" x14ac:dyDescent="0.2">
      <c r="A200" s="46" t="s">
        <v>631</v>
      </c>
      <c r="B200" s="47" t="s">
        <v>100</v>
      </c>
      <c r="C200" s="46">
        <v>51129.3073</v>
      </c>
      <c r="D200" s="46" t="s">
        <v>101</v>
      </c>
      <c r="E200" s="25">
        <f t="shared" si="21"/>
        <v>3641.000933148528</v>
      </c>
      <c r="F200" s="25">
        <f t="shared" si="22"/>
        <v>3641</v>
      </c>
      <c r="G200" s="25">
        <f t="shared" si="23"/>
        <v>1.593100001628045E-3</v>
      </c>
      <c r="I200" s="25">
        <f t="shared" si="28"/>
        <v>1.593100001628045E-3</v>
      </c>
      <c r="O200" s="25">
        <f t="shared" ca="1" si="24"/>
        <v>-1.5184142411478988E-3</v>
      </c>
      <c r="P200" s="25">
        <f t="shared" ca="1" si="25"/>
        <v>-4.5037880632795013E-3</v>
      </c>
      <c r="Q200" s="48">
        <f t="shared" si="26"/>
        <v>36110.8073</v>
      </c>
      <c r="R200" s="25">
        <f t="shared" si="31"/>
        <v>1.593100001628045E-3</v>
      </c>
    </row>
    <row r="201" spans="1:19" ht="12.95" customHeight="1" x14ac:dyDescent="0.2">
      <c r="A201" s="49" t="s">
        <v>97</v>
      </c>
      <c r="B201" s="49"/>
      <c r="C201" s="2">
        <v>51384.53</v>
      </c>
      <c r="D201" s="2">
        <v>0.01</v>
      </c>
      <c r="E201" s="49">
        <f t="shared" si="21"/>
        <v>3790.4960600232812</v>
      </c>
      <c r="F201" s="25">
        <f t="shared" si="22"/>
        <v>3790.5</v>
      </c>
      <c r="G201" s="25">
        <f t="shared" si="23"/>
        <v>-6.7264500030432828E-3</v>
      </c>
      <c r="J201" s="25">
        <f>+G201</f>
        <v>-6.7264500030432828E-3</v>
      </c>
      <c r="O201" s="25">
        <f t="shared" ca="1" si="24"/>
        <v>-1.5198035324380645E-3</v>
      </c>
      <c r="P201" s="25">
        <f t="shared" ca="1" si="25"/>
        <v>1.3217583198492699E-2</v>
      </c>
      <c r="Q201" s="48">
        <f t="shared" si="26"/>
        <v>36366.03</v>
      </c>
      <c r="S201" s="25">
        <f>G201</f>
        <v>-6.7264500030432828E-3</v>
      </c>
    </row>
    <row r="202" spans="1:19" ht="12.95" customHeight="1" x14ac:dyDescent="0.2">
      <c r="A202" s="46" t="s">
        <v>631</v>
      </c>
      <c r="B202" s="47" t="s">
        <v>100</v>
      </c>
      <c r="C202" s="46">
        <v>51658.544699999999</v>
      </c>
      <c r="D202" s="46" t="s">
        <v>101</v>
      </c>
      <c r="E202" s="25">
        <f t="shared" si="21"/>
        <v>3950.9984853249784</v>
      </c>
      <c r="F202" s="25">
        <f t="shared" si="22"/>
        <v>3951</v>
      </c>
      <c r="G202" s="25">
        <f t="shared" si="23"/>
        <v>-2.5859000015771016E-3</v>
      </c>
      <c r="I202" s="25">
        <f>+G202</f>
        <v>-2.5859000015771016E-3</v>
      </c>
      <c r="O202" s="25">
        <f t="shared" ca="1" si="24"/>
        <v>-1.5212950458298477E-3</v>
      </c>
      <c r="P202" s="25">
        <f t="shared" ca="1" si="25"/>
        <v>3.2242868064810026E-2</v>
      </c>
      <c r="Q202" s="48">
        <f t="shared" si="26"/>
        <v>36640.044699999999</v>
      </c>
      <c r="R202" s="25">
        <f t="shared" ref="R202:R222" si="32">G202</f>
        <v>-2.5859000015771016E-3</v>
      </c>
    </row>
    <row r="203" spans="1:19" ht="12.95" customHeight="1" x14ac:dyDescent="0.2">
      <c r="A203" s="2" t="s">
        <v>98</v>
      </c>
      <c r="B203" s="50"/>
      <c r="C203" s="2">
        <v>51682.4473</v>
      </c>
      <c r="D203" s="2">
        <v>1.4E-2</v>
      </c>
      <c r="E203" s="49">
        <f t="shared" si="21"/>
        <v>3964.9992862711197</v>
      </c>
      <c r="F203" s="25">
        <f t="shared" si="22"/>
        <v>3965</v>
      </c>
      <c r="G203" s="25">
        <f t="shared" si="23"/>
        <v>-1.2185000014142133E-3</v>
      </c>
      <c r="J203" s="25">
        <f>+G203</f>
        <v>-1.2185000014142133E-3</v>
      </c>
      <c r="O203" s="25">
        <f t="shared" ca="1" si="24"/>
        <v>-1.5214251466864519E-3</v>
      </c>
      <c r="P203" s="25">
        <f t="shared" ca="1" si="25"/>
        <v>3.3902394470594677E-2</v>
      </c>
      <c r="Q203" s="48">
        <f t="shared" si="26"/>
        <v>36663.9473</v>
      </c>
      <c r="R203" s="25">
        <f t="shared" si="32"/>
        <v>-1.2185000014142133E-3</v>
      </c>
    </row>
    <row r="204" spans="1:19" ht="12.95" customHeight="1" x14ac:dyDescent="0.2">
      <c r="A204" s="46" t="s">
        <v>676</v>
      </c>
      <c r="B204" s="47" t="s">
        <v>100</v>
      </c>
      <c r="C204" s="46">
        <v>51752.423000000003</v>
      </c>
      <c r="D204" s="46" t="s">
        <v>101</v>
      </c>
      <c r="E204" s="25">
        <f t="shared" si="21"/>
        <v>4005.9871221871649</v>
      </c>
      <c r="F204" s="25">
        <f t="shared" si="22"/>
        <v>4006</v>
      </c>
      <c r="G204" s="25">
        <f t="shared" si="23"/>
        <v>-2.1985399995173793E-2</v>
      </c>
      <c r="I204" s="25">
        <f t="shared" ref="I204:I225" si="33">+G204</f>
        <v>-2.1985399995173793E-2</v>
      </c>
      <c r="O204" s="25">
        <f t="shared" ca="1" si="24"/>
        <v>-1.5218061563379353E-3</v>
      </c>
      <c r="P204" s="25">
        <f t="shared" ca="1" si="25"/>
        <v>3.8762436087535546E-2</v>
      </c>
      <c r="Q204" s="48">
        <f t="shared" si="26"/>
        <v>36733.923000000003</v>
      </c>
      <c r="R204" s="25">
        <f t="shared" si="32"/>
        <v>-2.1985399995173793E-2</v>
      </c>
    </row>
    <row r="205" spans="1:19" ht="12.95" customHeight="1" x14ac:dyDescent="0.2">
      <c r="A205" s="2" t="s">
        <v>99</v>
      </c>
      <c r="B205" s="6" t="s">
        <v>100</v>
      </c>
      <c r="C205" s="2">
        <v>51752.4231</v>
      </c>
      <c r="D205" s="2" t="s">
        <v>101</v>
      </c>
      <c r="E205" s="49">
        <f t="shared" si="21"/>
        <v>4005.9871807615486</v>
      </c>
      <c r="F205" s="25">
        <f t="shared" si="22"/>
        <v>4006</v>
      </c>
      <c r="G205" s="25">
        <f t="shared" si="23"/>
        <v>-2.1885399997700006E-2</v>
      </c>
      <c r="I205" s="25">
        <f t="shared" si="33"/>
        <v>-2.1885399997700006E-2</v>
      </c>
      <c r="O205" s="25">
        <f t="shared" ca="1" si="24"/>
        <v>-1.5218061563379353E-3</v>
      </c>
      <c r="P205" s="25">
        <f t="shared" ca="1" si="25"/>
        <v>3.8762436087535546E-2</v>
      </c>
      <c r="Q205" s="48">
        <f t="shared" si="26"/>
        <v>36733.9231</v>
      </c>
      <c r="R205" s="25">
        <f t="shared" si="32"/>
        <v>-2.1885399997700006E-2</v>
      </c>
    </row>
    <row r="206" spans="1:19" ht="12.95" customHeight="1" x14ac:dyDescent="0.2">
      <c r="A206" s="46" t="s">
        <v>676</v>
      </c>
      <c r="B206" s="47" t="s">
        <v>100</v>
      </c>
      <c r="C206" s="46">
        <v>51752.430999999997</v>
      </c>
      <c r="D206" s="46" t="s">
        <v>101</v>
      </c>
      <c r="E206" s="25">
        <f t="shared" si="21"/>
        <v>4005.9918081379606</v>
      </c>
      <c r="F206" s="25">
        <f t="shared" si="22"/>
        <v>4006</v>
      </c>
      <c r="G206" s="25">
        <f t="shared" si="23"/>
        <v>-1.3985400000819936E-2</v>
      </c>
      <c r="I206" s="25">
        <f t="shared" si="33"/>
        <v>-1.3985400000819936E-2</v>
      </c>
      <c r="O206" s="25">
        <f t="shared" ca="1" si="24"/>
        <v>-1.5218061563379353E-3</v>
      </c>
      <c r="P206" s="25">
        <f t="shared" ca="1" si="25"/>
        <v>3.8762436087535546E-2</v>
      </c>
      <c r="Q206" s="48">
        <f t="shared" si="26"/>
        <v>36733.930999999997</v>
      </c>
      <c r="R206" s="25">
        <f t="shared" si="32"/>
        <v>-1.3985400000819936E-2</v>
      </c>
    </row>
    <row r="207" spans="1:19" ht="12.95" customHeight="1" x14ac:dyDescent="0.2">
      <c r="A207" s="2" t="s">
        <v>99</v>
      </c>
      <c r="B207" s="6" t="s">
        <v>100</v>
      </c>
      <c r="C207" s="2">
        <v>51752.431400000001</v>
      </c>
      <c r="D207" s="2" t="s">
        <v>101</v>
      </c>
      <c r="E207" s="49">
        <f t="shared" si="21"/>
        <v>4005.9920424355032</v>
      </c>
      <c r="F207" s="25">
        <f t="shared" si="22"/>
        <v>4006</v>
      </c>
      <c r="G207" s="25">
        <f t="shared" si="23"/>
        <v>-1.3585399996372871E-2</v>
      </c>
      <c r="I207" s="25">
        <f t="shared" si="33"/>
        <v>-1.3585399996372871E-2</v>
      </c>
      <c r="O207" s="25">
        <f t="shared" ca="1" si="24"/>
        <v>-1.5218061563379353E-3</v>
      </c>
      <c r="P207" s="25">
        <f t="shared" ca="1" si="25"/>
        <v>3.8762436087535546E-2</v>
      </c>
      <c r="Q207" s="48">
        <f t="shared" si="26"/>
        <v>36733.931400000001</v>
      </c>
      <c r="R207" s="25">
        <f t="shared" si="32"/>
        <v>-1.3585399996372871E-2</v>
      </c>
    </row>
    <row r="208" spans="1:19" ht="12.95" customHeight="1" x14ac:dyDescent="0.2">
      <c r="A208" s="46" t="s">
        <v>676</v>
      </c>
      <c r="B208" s="47" t="s">
        <v>100</v>
      </c>
      <c r="C208" s="46">
        <v>51752.432999999997</v>
      </c>
      <c r="D208" s="46" t="s">
        <v>101</v>
      </c>
      <c r="E208" s="25">
        <f t="shared" si="21"/>
        <v>4005.9929796256606</v>
      </c>
      <c r="F208" s="25">
        <f t="shared" si="22"/>
        <v>4006</v>
      </c>
      <c r="G208" s="25">
        <f t="shared" si="23"/>
        <v>-1.1985400000412483E-2</v>
      </c>
      <c r="I208" s="25">
        <f t="shared" si="33"/>
        <v>-1.1985400000412483E-2</v>
      </c>
      <c r="O208" s="25">
        <f t="shared" ca="1" si="24"/>
        <v>-1.5218061563379353E-3</v>
      </c>
      <c r="P208" s="25">
        <f t="shared" ca="1" si="25"/>
        <v>3.8762436087535546E-2</v>
      </c>
      <c r="Q208" s="48">
        <f t="shared" si="26"/>
        <v>36733.932999999997</v>
      </c>
      <c r="R208" s="25">
        <f t="shared" si="32"/>
        <v>-1.1985400000412483E-2</v>
      </c>
    </row>
    <row r="209" spans="1:19" ht="12.95" customHeight="1" x14ac:dyDescent="0.2">
      <c r="A209" s="2" t="s">
        <v>99</v>
      </c>
      <c r="B209" s="6" t="s">
        <v>100</v>
      </c>
      <c r="C209" s="2">
        <v>51752.433499999999</v>
      </c>
      <c r="D209" s="2" t="s">
        <v>101</v>
      </c>
      <c r="E209" s="49">
        <f t="shared" si="21"/>
        <v>4005.993272497587</v>
      </c>
      <c r="F209" s="25">
        <f t="shared" si="22"/>
        <v>4006</v>
      </c>
      <c r="G209" s="25">
        <f t="shared" si="23"/>
        <v>-1.148539999849163E-2</v>
      </c>
      <c r="I209" s="25">
        <f t="shared" si="33"/>
        <v>-1.148539999849163E-2</v>
      </c>
      <c r="O209" s="25">
        <f t="shared" ca="1" si="24"/>
        <v>-1.5218061563379353E-3</v>
      </c>
      <c r="P209" s="25">
        <f t="shared" ca="1" si="25"/>
        <v>3.8762436087535546E-2</v>
      </c>
      <c r="Q209" s="48">
        <f t="shared" si="26"/>
        <v>36733.933499999999</v>
      </c>
      <c r="R209" s="25">
        <f t="shared" si="32"/>
        <v>-1.148539999849163E-2</v>
      </c>
    </row>
    <row r="210" spans="1:19" ht="12.95" customHeight="1" x14ac:dyDescent="0.2">
      <c r="A210" s="2" t="s">
        <v>99</v>
      </c>
      <c r="B210" s="6" t="s">
        <v>100</v>
      </c>
      <c r="C210" s="2">
        <v>51752.436999999998</v>
      </c>
      <c r="D210" s="2" t="s">
        <v>101</v>
      </c>
      <c r="E210" s="49">
        <f t="shared" si="21"/>
        <v>4005.9953226010607</v>
      </c>
      <c r="F210" s="25">
        <f t="shared" si="22"/>
        <v>4006</v>
      </c>
      <c r="G210" s="25">
        <f t="shared" si="23"/>
        <v>-7.9853999995975755E-3</v>
      </c>
      <c r="I210" s="25">
        <f t="shared" si="33"/>
        <v>-7.9853999995975755E-3</v>
      </c>
      <c r="O210" s="25">
        <f t="shared" ca="1" si="24"/>
        <v>-1.5218061563379353E-3</v>
      </c>
      <c r="P210" s="25">
        <f t="shared" ca="1" si="25"/>
        <v>3.8762436087535546E-2</v>
      </c>
      <c r="Q210" s="48">
        <f t="shared" si="26"/>
        <v>36733.936999999998</v>
      </c>
      <c r="R210" s="25">
        <f t="shared" si="32"/>
        <v>-7.9853999995975755E-3</v>
      </c>
    </row>
    <row r="211" spans="1:19" ht="12.95" customHeight="1" x14ac:dyDescent="0.2">
      <c r="A211" s="2" t="s">
        <v>99</v>
      </c>
      <c r="B211" s="6" t="s">
        <v>100</v>
      </c>
      <c r="C211" s="2">
        <v>51752.438999999998</v>
      </c>
      <c r="D211" s="2" t="s">
        <v>101</v>
      </c>
      <c r="E211" s="49">
        <f t="shared" si="21"/>
        <v>4005.9964940887608</v>
      </c>
      <c r="F211" s="25">
        <f t="shared" si="22"/>
        <v>4006</v>
      </c>
      <c r="G211" s="25">
        <f t="shared" si="23"/>
        <v>-5.9853999991901219E-3</v>
      </c>
      <c r="I211" s="25">
        <f t="shared" si="33"/>
        <v>-5.9853999991901219E-3</v>
      </c>
      <c r="O211" s="25">
        <f t="shared" ca="1" si="24"/>
        <v>-1.5218061563379353E-3</v>
      </c>
      <c r="P211" s="25">
        <f t="shared" ca="1" si="25"/>
        <v>3.8762436087535546E-2</v>
      </c>
      <c r="Q211" s="48">
        <f t="shared" si="26"/>
        <v>36733.938999999998</v>
      </c>
      <c r="R211" s="25">
        <f t="shared" si="32"/>
        <v>-5.9853999991901219E-3</v>
      </c>
    </row>
    <row r="212" spans="1:19" ht="12.95" customHeight="1" x14ac:dyDescent="0.2">
      <c r="A212" s="46" t="s">
        <v>676</v>
      </c>
      <c r="B212" s="47" t="s">
        <v>100</v>
      </c>
      <c r="C212" s="46">
        <v>51752.440999999999</v>
      </c>
      <c r="D212" s="46" t="s">
        <v>101</v>
      </c>
      <c r="E212" s="25">
        <f t="shared" si="21"/>
        <v>4005.9976655764608</v>
      </c>
      <c r="F212" s="25">
        <f t="shared" si="22"/>
        <v>4006</v>
      </c>
      <c r="G212" s="25">
        <f t="shared" si="23"/>
        <v>-3.9853999987826683E-3</v>
      </c>
      <c r="I212" s="25">
        <f t="shared" si="33"/>
        <v>-3.9853999987826683E-3</v>
      </c>
      <c r="O212" s="25">
        <f t="shared" ca="1" si="24"/>
        <v>-1.5218061563379353E-3</v>
      </c>
      <c r="P212" s="25">
        <f t="shared" ca="1" si="25"/>
        <v>3.8762436087535546E-2</v>
      </c>
      <c r="Q212" s="48">
        <f t="shared" si="26"/>
        <v>36733.940999999999</v>
      </c>
      <c r="R212" s="25">
        <f t="shared" si="32"/>
        <v>-3.9853999987826683E-3</v>
      </c>
    </row>
    <row r="213" spans="1:19" ht="12.95" customHeight="1" x14ac:dyDescent="0.2">
      <c r="A213" s="2" t="s">
        <v>99</v>
      </c>
      <c r="B213" s="6" t="s">
        <v>100</v>
      </c>
      <c r="C213" s="2">
        <v>51752.441800000001</v>
      </c>
      <c r="D213" s="2" t="s">
        <v>101</v>
      </c>
      <c r="E213" s="49">
        <f t="shared" ref="E213:E231" si="34">+(C213-C$7)/C$8</f>
        <v>4005.9981341715416</v>
      </c>
      <c r="F213" s="25">
        <f t="shared" ref="F213:F231" si="35">ROUND(2*E213,0)/2</f>
        <v>4006</v>
      </c>
      <c r="G213" s="25">
        <f t="shared" ref="G213:G231" si="36">+C213-(C$7+F213*C$8)</f>
        <v>-3.1853999971644953E-3</v>
      </c>
      <c r="I213" s="25">
        <f t="shared" si="33"/>
        <v>-3.1853999971644953E-3</v>
      </c>
      <c r="O213" s="25">
        <f t="shared" ref="O213:O231" ca="1" si="37">+C$11+C$12*$F213</f>
        <v>-1.5218061563379353E-3</v>
      </c>
      <c r="P213" s="25">
        <f t="shared" ref="P213:P231" ca="1" si="38">+D$11+D$12*$F213</f>
        <v>3.8762436087535546E-2</v>
      </c>
      <c r="Q213" s="48">
        <f t="shared" ref="Q213:Q231" si="39">+C213-15018.5</f>
        <v>36733.941800000001</v>
      </c>
      <c r="R213" s="25">
        <f t="shared" si="32"/>
        <v>-3.1853999971644953E-3</v>
      </c>
    </row>
    <row r="214" spans="1:19" ht="12.95" customHeight="1" x14ac:dyDescent="0.2">
      <c r="A214" s="46" t="s">
        <v>676</v>
      </c>
      <c r="B214" s="47" t="s">
        <v>100</v>
      </c>
      <c r="C214" s="46">
        <v>51752.442999999999</v>
      </c>
      <c r="D214" s="46" t="s">
        <v>101</v>
      </c>
      <c r="E214" s="25">
        <f t="shared" si="34"/>
        <v>4005.9988370641609</v>
      </c>
      <c r="F214" s="25">
        <f t="shared" si="35"/>
        <v>4006</v>
      </c>
      <c r="G214" s="25">
        <f t="shared" si="36"/>
        <v>-1.9853999983752146E-3</v>
      </c>
      <c r="I214" s="25">
        <f t="shared" si="33"/>
        <v>-1.9853999983752146E-3</v>
      </c>
      <c r="O214" s="25">
        <f t="shared" ca="1" si="37"/>
        <v>-1.5218061563379353E-3</v>
      </c>
      <c r="P214" s="25">
        <f t="shared" ca="1" si="38"/>
        <v>3.8762436087535546E-2</v>
      </c>
      <c r="Q214" s="48">
        <f t="shared" si="39"/>
        <v>36733.942999999999</v>
      </c>
      <c r="R214" s="25">
        <f t="shared" si="32"/>
        <v>-1.9853999983752146E-3</v>
      </c>
    </row>
    <row r="215" spans="1:19" ht="12.95" customHeight="1" x14ac:dyDescent="0.2">
      <c r="A215" s="46" t="s">
        <v>676</v>
      </c>
      <c r="B215" s="47" t="s">
        <v>100</v>
      </c>
      <c r="C215" s="46">
        <v>51752.442999999999</v>
      </c>
      <c r="D215" s="46" t="s">
        <v>101</v>
      </c>
      <c r="E215" s="25">
        <f t="shared" si="34"/>
        <v>4005.9988370641609</v>
      </c>
      <c r="F215" s="25">
        <f t="shared" si="35"/>
        <v>4006</v>
      </c>
      <c r="G215" s="25">
        <f t="shared" si="36"/>
        <v>-1.9853999983752146E-3</v>
      </c>
      <c r="I215" s="25">
        <f t="shared" si="33"/>
        <v>-1.9853999983752146E-3</v>
      </c>
      <c r="O215" s="25">
        <f t="shared" ca="1" si="37"/>
        <v>-1.5218061563379353E-3</v>
      </c>
      <c r="P215" s="25">
        <f t="shared" ca="1" si="38"/>
        <v>3.8762436087535546E-2</v>
      </c>
      <c r="Q215" s="48">
        <f t="shared" si="39"/>
        <v>36733.942999999999</v>
      </c>
      <c r="R215" s="25">
        <f t="shared" si="32"/>
        <v>-1.9853999983752146E-3</v>
      </c>
    </row>
    <row r="216" spans="1:19" ht="12.95" customHeight="1" x14ac:dyDescent="0.2">
      <c r="A216" s="46" t="s">
        <v>676</v>
      </c>
      <c r="B216" s="47" t="s">
        <v>100</v>
      </c>
      <c r="C216" s="46">
        <v>51752.442999999999</v>
      </c>
      <c r="D216" s="46" t="s">
        <v>101</v>
      </c>
      <c r="E216" s="25">
        <f t="shared" si="34"/>
        <v>4005.9988370641609</v>
      </c>
      <c r="F216" s="25">
        <f t="shared" si="35"/>
        <v>4006</v>
      </c>
      <c r="G216" s="25">
        <f t="shared" si="36"/>
        <v>-1.9853999983752146E-3</v>
      </c>
      <c r="I216" s="25">
        <f t="shared" si="33"/>
        <v>-1.9853999983752146E-3</v>
      </c>
      <c r="O216" s="25">
        <f t="shared" ca="1" si="37"/>
        <v>-1.5218061563379353E-3</v>
      </c>
      <c r="P216" s="25">
        <f t="shared" ca="1" si="38"/>
        <v>3.8762436087535546E-2</v>
      </c>
      <c r="Q216" s="48">
        <f t="shared" si="39"/>
        <v>36733.942999999999</v>
      </c>
      <c r="R216" s="25">
        <f t="shared" si="32"/>
        <v>-1.9853999983752146E-3</v>
      </c>
    </row>
    <row r="217" spans="1:19" ht="12.95" customHeight="1" x14ac:dyDescent="0.2">
      <c r="A217" s="2" t="s">
        <v>99</v>
      </c>
      <c r="B217" s="6" t="s">
        <v>100</v>
      </c>
      <c r="C217" s="2">
        <v>51752.443200000002</v>
      </c>
      <c r="D217" s="2" t="s">
        <v>101</v>
      </c>
      <c r="E217" s="49">
        <f t="shared" si="34"/>
        <v>4005.9989542129319</v>
      </c>
      <c r="F217" s="25">
        <f t="shared" si="35"/>
        <v>4006</v>
      </c>
      <c r="G217" s="25">
        <f t="shared" si="36"/>
        <v>-1.785399996151682E-3</v>
      </c>
      <c r="I217" s="25">
        <f t="shared" si="33"/>
        <v>-1.785399996151682E-3</v>
      </c>
      <c r="O217" s="25">
        <f t="shared" ca="1" si="37"/>
        <v>-1.5218061563379353E-3</v>
      </c>
      <c r="P217" s="25">
        <f t="shared" ca="1" si="38"/>
        <v>3.8762436087535546E-2</v>
      </c>
      <c r="Q217" s="48">
        <f t="shared" si="39"/>
        <v>36733.943200000002</v>
      </c>
      <c r="R217" s="25">
        <f t="shared" si="32"/>
        <v>-1.785399996151682E-3</v>
      </c>
    </row>
    <row r="218" spans="1:19" ht="12.95" customHeight="1" x14ac:dyDescent="0.2">
      <c r="A218" s="2" t="s">
        <v>99</v>
      </c>
      <c r="B218" s="6" t="s">
        <v>100</v>
      </c>
      <c r="C218" s="2">
        <v>51752.443899999998</v>
      </c>
      <c r="D218" s="2" t="s">
        <v>101</v>
      </c>
      <c r="E218" s="49">
        <f t="shared" si="34"/>
        <v>4005.9993642336249</v>
      </c>
      <c r="F218" s="25">
        <f t="shared" si="35"/>
        <v>4006</v>
      </c>
      <c r="G218" s="25">
        <f t="shared" si="36"/>
        <v>-1.0853999992832541E-3</v>
      </c>
      <c r="I218" s="25">
        <f t="shared" si="33"/>
        <v>-1.0853999992832541E-3</v>
      </c>
      <c r="O218" s="25">
        <f t="shared" ca="1" si="37"/>
        <v>-1.5218061563379353E-3</v>
      </c>
      <c r="P218" s="25">
        <f t="shared" ca="1" si="38"/>
        <v>3.8762436087535546E-2</v>
      </c>
      <c r="Q218" s="48">
        <f t="shared" si="39"/>
        <v>36733.943899999998</v>
      </c>
      <c r="R218" s="25">
        <f t="shared" si="32"/>
        <v>-1.0853999992832541E-3</v>
      </c>
    </row>
    <row r="219" spans="1:19" ht="12.95" customHeight="1" x14ac:dyDescent="0.2">
      <c r="A219" s="2" t="s">
        <v>99</v>
      </c>
      <c r="B219" s="6" t="s">
        <v>100</v>
      </c>
      <c r="C219" s="2">
        <v>51752.443899999998</v>
      </c>
      <c r="D219" s="2" t="s">
        <v>101</v>
      </c>
      <c r="E219" s="49">
        <f t="shared" si="34"/>
        <v>4005.9993642336249</v>
      </c>
      <c r="F219" s="25">
        <f t="shared" si="35"/>
        <v>4006</v>
      </c>
      <c r="G219" s="25">
        <f t="shared" si="36"/>
        <v>-1.0853999992832541E-3</v>
      </c>
      <c r="I219" s="25">
        <f t="shared" si="33"/>
        <v>-1.0853999992832541E-3</v>
      </c>
      <c r="O219" s="25">
        <f t="shared" ca="1" si="37"/>
        <v>-1.5218061563379353E-3</v>
      </c>
      <c r="P219" s="25">
        <f t="shared" ca="1" si="38"/>
        <v>3.8762436087535546E-2</v>
      </c>
      <c r="Q219" s="48">
        <f t="shared" si="39"/>
        <v>36733.943899999998</v>
      </c>
      <c r="R219" s="25">
        <f t="shared" si="32"/>
        <v>-1.0853999992832541E-3</v>
      </c>
    </row>
    <row r="220" spans="1:19" ht="12.95" customHeight="1" x14ac:dyDescent="0.2">
      <c r="A220" s="46" t="s">
        <v>676</v>
      </c>
      <c r="B220" s="47" t="s">
        <v>100</v>
      </c>
      <c r="C220" s="46">
        <v>51752.445</v>
      </c>
      <c r="D220" s="46" t="s">
        <v>101</v>
      </c>
      <c r="E220" s="25">
        <f t="shared" si="34"/>
        <v>4006.0000085518609</v>
      </c>
      <c r="F220" s="25">
        <f t="shared" si="35"/>
        <v>4006</v>
      </c>
      <c r="G220" s="25">
        <f t="shared" si="36"/>
        <v>1.460000203223899E-5</v>
      </c>
      <c r="I220" s="25">
        <f t="shared" si="33"/>
        <v>1.460000203223899E-5</v>
      </c>
      <c r="O220" s="25">
        <f t="shared" ca="1" si="37"/>
        <v>-1.5218061563379353E-3</v>
      </c>
      <c r="P220" s="25">
        <f t="shared" ca="1" si="38"/>
        <v>3.8762436087535546E-2</v>
      </c>
      <c r="Q220" s="48">
        <f t="shared" si="39"/>
        <v>36733.945</v>
      </c>
      <c r="R220" s="25">
        <f t="shared" si="32"/>
        <v>1.460000203223899E-5</v>
      </c>
    </row>
    <row r="221" spans="1:19" ht="12.95" customHeight="1" x14ac:dyDescent="0.2">
      <c r="A221" s="2" t="s">
        <v>99</v>
      </c>
      <c r="B221" s="6" t="s">
        <v>100</v>
      </c>
      <c r="C221" s="2">
        <v>51752.445299999999</v>
      </c>
      <c r="D221" s="2" t="s">
        <v>101</v>
      </c>
      <c r="E221" s="49">
        <f t="shared" si="34"/>
        <v>4006.0001842750153</v>
      </c>
      <c r="F221" s="25">
        <f t="shared" si="35"/>
        <v>4006</v>
      </c>
      <c r="G221" s="25">
        <f t="shared" si="36"/>
        <v>3.1460000172955915E-4</v>
      </c>
      <c r="I221" s="25">
        <f t="shared" si="33"/>
        <v>3.1460000172955915E-4</v>
      </c>
      <c r="O221" s="25">
        <f t="shared" ca="1" si="37"/>
        <v>-1.5218061563379353E-3</v>
      </c>
      <c r="P221" s="25">
        <f t="shared" ca="1" si="38"/>
        <v>3.8762436087535546E-2</v>
      </c>
      <c r="Q221" s="48">
        <f t="shared" si="39"/>
        <v>36733.945299999999</v>
      </c>
      <c r="R221" s="25">
        <f t="shared" si="32"/>
        <v>3.1460000172955915E-4</v>
      </c>
    </row>
    <row r="222" spans="1:19" ht="12.95" customHeight="1" x14ac:dyDescent="0.2">
      <c r="A222" s="2" t="s">
        <v>99</v>
      </c>
      <c r="B222" s="6" t="s">
        <v>100</v>
      </c>
      <c r="C222" s="2">
        <v>51769.52</v>
      </c>
      <c r="D222" s="2" t="s">
        <v>101</v>
      </c>
      <c r="E222" s="49">
        <f t="shared" si="34"/>
        <v>4016.0015847885588</v>
      </c>
      <c r="F222" s="25">
        <f t="shared" si="35"/>
        <v>4016</v>
      </c>
      <c r="G222" s="25">
        <f t="shared" si="36"/>
        <v>2.7055999962612987E-3</v>
      </c>
      <c r="I222" s="25">
        <f t="shared" si="33"/>
        <v>2.7055999962612987E-3</v>
      </c>
      <c r="O222" s="25">
        <f t="shared" ca="1" si="37"/>
        <v>-1.5218990855212242E-3</v>
      </c>
      <c r="P222" s="25">
        <f t="shared" ca="1" si="38"/>
        <v>3.9947812091667478E-2</v>
      </c>
      <c r="Q222" s="48">
        <f t="shared" si="39"/>
        <v>36751.019999999997</v>
      </c>
      <c r="R222" s="25">
        <f t="shared" si="32"/>
        <v>2.7055999962612987E-3</v>
      </c>
    </row>
    <row r="223" spans="1:19" ht="12.95" customHeight="1" x14ac:dyDescent="0.2">
      <c r="A223" s="2" t="s">
        <v>90</v>
      </c>
      <c r="B223" s="6" t="s">
        <v>102</v>
      </c>
      <c r="C223" s="2">
        <v>52052.361000000004</v>
      </c>
      <c r="D223" s="2">
        <v>2E-3</v>
      </c>
      <c r="E223" s="49">
        <f t="shared" si="34"/>
        <v>4181.6739610324566</v>
      </c>
      <c r="F223" s="25">
        <f t="shared" si="35"/>
        <v>4181.5</v>
      </c>
      <c r="G223" s="25">
        <f t="shared" si="36"/>
        <v>0.29699165000783978</v>
      </c>
      <c r="I223" s="25">
        <f t="shared" si="33"/>
        <v>0.29699165000783978</v>
      </c>
      <c r="O223" s="25">
        <f t="shared" ca="1" si="37"/>
        <v>-1.5234370635046517E-3</v>
      </c>
      <c r="P223" s="25">
        <f t="shared" ca="1" si="38"/>
        <v>5.9565784960050716E-2</v>
      </c>
      <c r="Q223" s="48">
        <f t="shared" si="39"/>
        <v>37033.861000000004</v>
      </c>
      <c r="S223" s="25">
        <f>G223</f>
        <v>0.29699165000783978</v>
      </c>
    </row>
    <row r="224" spans="1:19" ht="12.95" customHeight="1" x14ac:dyDescent="0.2">
      <c r="A224" s="2" t="s">
        <v>99</v>
      </c>
      <c r="B224" s="6" t="s">
        <v>100</v>
      </c>
      <c r="C224" s="2">
        <v>52061.448810000002</v>
      </c>
      <c r="D224" s="2">
        <v>2.5000000000000001E-3</v>
      </c>
      <c r="E224" s="49">
        <f t="shared" si="34"/>
        <v>4186.9970898488327</v>
      </c>
      <c r="F224" s="25">
        <f t="shared" si="35"/>
        <v>4187</v>
      </c>
      <c r="G224" s="25">
        <f t="shared" si="36"/>
        <v>-4.9682999961078167E-3</v>
      </c>
      <c r="I224" s="25">
        <f t="shared" si="33"/>
        <v>-4.9682999961078167E-3</v>
      </c>
      <c r="O224" s="25">
        <f t="shared" ca="1" si="37"/>
        <v>-1.5234881745554605E-3</v>
      </c>
      <c r="P224" s="25">
        <f t="shared" ca="1" si="38"/>
        <v>6.0217741762323307E-2</v>
      </c>
      <c r="Q224" s="48">
        <f t="shared" si="39"/>
        <v>37042.948810000002</v>
      </c>
      <c r="R224" s="25">
        <f>G224</f>
        <v>-4.9682999961078167E-3</v>
      </c>
    </row>
    <row r="225" spans="1:19" ht="12.95" customHeight="1" x14ac:dyDescent="0.2">
      <c r="A225" s="2" t="s">
        <v>90</v>
      </c>
      <c r="B225" s="6" t="s">
        <v>102</v>
      </c>
      <c r="C225" s="2">
        <v>52622.603000000003</v>
      </c>
      <c r="D225" s="2">
        <v>5.0000000000000001E-3</v>
      </c>
      <c r="E225" s="49">
        <f t="shared" si="34"/>
        <v>4515.6897054756937</v>
      </c>
      <c r="F225" s="25">
        <f t="shared" si="35"/>
        <v>4515.5</v>
      </c>
      <c r="G225" s="25">
        <f t="shared" si="36"/>
        <v>0.32387105000088923</v>
      </c>
      <c r="I225" s="25">
        <f t="shared" si="33"/>
        <v>0.32387105000088923</v>
      </c>
      <c r="O225" s="25">
        <f t="shared" ca="1" si="37"/>
        <v>-1.5265408982264935E-3</v>
      </c>
      <c r="P225" s="25">
        <f t="shared" ca="1" si="38"/>
        <v>9.9157343498056882E-2</v>
      </c>
      <c r="Q225" s="48">
        <f t="shared" si="39"/>
        <v>37604.103000000003</v>
      </c>
      <c r="S225" s="25">
        <f>G225</f>
        <v>0.32387105000088923</v>
      </c>
    </row>
    <row r="226" spans="1:19" ht="12.95" customHeight="1" x14ac:dyDescent="0.2">
      <c r="A226" s="2" t="s">
        <v>103</v>
      </c>
      <c r="B226" s="7" t="s">
        <v>100</v>
      </c>
      <c r="C226" s="8">
        <v>52925.3125</v>
      </c>
      <c r="D226" s="8">
        <v>2.9999999999999997E-4</v>
      </c>
      <c r="E226" s="49">
        <f t="shared" si="34"/>
        <v>4692.9999334009253</v>
      </c>
      <c r="F226" s="25">
        <f t="shared" si="35"/>
        <v>4693</v>
      </c>
      <c r="G226" s="25">
        <f t="shared" si="36"/>
        <v>-1.1369999992894009E-4</v>
      </c>
      <c r="J226" s="25">
        <f>+G226</f>
        <v>-1.1369999992894009E-4</v>
      </c>
      <c r="O226" s="25">
        <f t="shared" ca="1" si="37"/>
        <v>-1.5281903912298673E-3</v>
      </c>
      <c r="P226" s="25">
        <f t="shared" ca="1" si="38"/>
        <v>0.12019776757139838</v>
      </c>
      <c r="Q226" s="48">
        <f t="shared" si="39"/>
        <v>37906.8125</v>
      </c>
      <c r="R226" s="25">
        <f t="shared" ref="R226:R232" si="40">G226</f>
        <v>-1.1369999992894009E-4</v>
      </c>
    </row>
    <row r="227" spans="1:19" ht="12.95" customHeight="1" x14ac:dyDescent="0.2">
      <c r="A227" s="2" t="s">
        <v>99</v>
      </c>
      <c r="B227" s="6" t="s">
        <v>100</v>
      </c>
      <c r="C227" s="2">
        <v>52937.263930000001</v>
      </c>
      <c r="D227" s="2">
        <v>8.9999999999999998E-4</v>
      </c>
      <c r="E227" s="49">
        <f t="shared" si="34"/>
        <v>4700.0004100206961</v>
      </c>
      <c r="F227" s="25">
        <f t="shared" si="35"/>
        <v>4700</v>
      </c>
      <c r="G227" s="25">
        <f t="shared" si="36"/>
        <v>7.0000000414438546E-4</v>
      </c>
      <c r="I227" s="25">
        <f>+G227</f>
        <v>7.0000000414438546E-4</v>
      </c>
      <c r="O227" s="25">
        <f t="shared" ca="1" si="37"/>
        <v>-1.5282554416581695E-3</v>
      </c>
      <c r="P227" s="25">
        <f t="shared" ca="1" si="38"/>
        <v>0.12102753077429068</v>
      </c>
      <c r="Q227" s="48">
        <f t="shared" si="39"/>
        <v>37918.763930000001</v>
      </c>
      <c r="R227" s="25">
        <f t="shared" si="40"/>
        <v>7.0000000414438546E-4</v>
      </c>
    </row>
    <row r="228" spans="1:19" ht="12.95" customHeight="1" x14ac:dyDescent="0.2">
      <c r="A228" s="2" t="s">
        <v>103</v>
      </c>
      <c r="B228" s="7" t="s">
        <v>100</v>
      </c>
      <c r="C228" s="8">
        <v>53275.287400000001</v>
      </c>
      <c r="D228" s="8">
        <v>2.9999999999999997E-4</v>
      </c>
      <c r="E228" s="49">
        <f t="shared" si="34"/>
        <v>4897.9955786882738</v>
      </c>
      <c r="F228" s="25">
        <f t="shared" si="35"/>
        <v>4898</v>
      </c>
      <c r="G228" s="25">
        <f t="shared" si="36"/>
        <v>-7.5481999956537038E-3</v>
      </c>
      <c r="J228" s="25">
        <f>+G228</f>
        <v>-7.5481999956537038E-3</v>
      </c>
      <c r="O228" s="25">
        <f t="shared" ca="1" si="37"/>
        <v>-1.5300954394872853E-3</v>
      </c>
      <c r="P228" s="25">
        <f t="shared" ca="1" si="38"/>
        <v>0.14449797565610273</v>
      </c>
      <c r="Q228" s="48">
        <f t="shared" si="39"/>
        <v>38256.787400000001</v>
      </c>
      <c r="R228" s="25">
        <f t="shared" si="40"/>
        <v>-7.5481999956537038E-3</v>
      </c>
    </row>
    <row r="229" spans="1:19" ht="12.95" customHeight="1" x14ac:dyDescent="0.2">
      <c r="A229" s="49" t="s">
        <v>104</v>
      </c>
      <c r="B229" s="50"/>
      <c r="C229" s="2">
        <v>53519.421300000002</v>
      </c>
      <c r="D229" s="2">
        <v>1.2999999999999999E-3</v>
      </c>
      <c r="E229" s="49">
        <f t="shared" si="34"/>
        <v>5040.9955091604788</v>
      </c>
      <c r="F229" s="25">
        <f t="shared" si="35"/>
        <v>5041</v>
      </c>
      <c r="G229" s="25">
        <f t="shared" si="36"/>
        <v>-7.6668999972753227E-3</v>
      </c>
      <c r="J229" s="25">
        <f>+G229</f>
        <v>-7.6668999972753227E-3</v>
      </c>
      <c r="O229" s="25">
        <f t="shared" ca="1" si="37"/>
        <v>-1.5314243268083132E-3</v>
      </c>
      <c r="P229" s="25">
        <f t="shared" ca="1" si="38"/>
        <v>0.1614488525151892</v>
      </c>
      <c r="Q229" s="48">
        <f t="shared" si="39"/>
        <v>38500.921300000002</v>
      </c>
      <c r="R229" s="25">
        <f t="shared" si="40"/>
        <v>-7.6668999972753227E-3</v>
      </c>
    </row>
    <row r="230" spans="1:19" ht="12.95" customHeight="1" x14ac:dyDescent="0.2">
      <c r="A230" s="2" t="s">
        <v>105</v>
      </c>
      <c r="B230" s="6" t="s">
        <v>100</v>
      </c>
      <c r="C230" s="2">
        <v>53594.555</v>
      </c>
      <c r="D230" s="2">
        <v>4.0000000000000001E-3</v>
      </c>
      <c r="E230" s="49">
        <f t="shared" si="34"/>
        <v>5085.0046118542032</v>
      </c>
      <c r="F230" s="25">
        <f t="shared" si="35"/>
        <v>5085</v>
      </c>
      <c r="G230" s="25">
        <f t="shared" si="36"/>
        <v>7.8734999988228083E-3</v>
      </c>
      <c r="I230" s="25">
        <f>+G230</f>
        <v>7.8734999988228083E-3</v>
      </c>
      <c r="O230" s="25">
        <f t="shared" ca="1" si="37"/>
        <v>-1.5318332152147835E-3</v>
      </c>
      <c r="P230" s="25">
        <f t="shared" ca="1" si="38"/>
        <v>0.16666450693336959</v>
      </c>
      <c r="Q230" s="48">
        <f t="shared" si="39"/>
        <v>38576.055</v>
      </c>
      <c r="R230" s="25">
        <f t="shared" si="40"/>
        <v>7.8734999988228083E-3</v>
      </c>
    </row>
    <row r="231" spans="1:19" ht="12.95" customHeight="1" x14ac:dyDescent="0.2">
      <c r="A231" s="49" t="s">
        <v>104</v>
      </c>
      <c r="B231" s="50"/>
      <c r="C231" s="2">
        <v>53613.3298</v>
      </c>
      <c r="D231" s="2">
        <v>5.9999999999999995E-4</v>
      </c>
      <c r="E231" s="49">
        <f t="shared" si="34"/>
        <v>5096.001835486928</v>
      </c>
      <c r="F231" s="25">
        <f t="shared" si="35"/>
        <v>5096</v>
      </c>
      <c r="G231" s="25">
        <f t="shared" si="36"/>
        <v>3.1336000029114075E-3</v>
      </c>
      <c r="J231" s="25">
        <f>+G231</f>
        <v>3.1336000029114075E-3</v>
      </c>
      <c r="O231" s="25">
        <f t="shared" ca="1" si="37"/>
        <v>-1.5319354373164011E-3</v>
      </c>
      <c r="P231" s="25">
        <f t="shared" ca="1" si="38"/>
        <v>0.16796842053791478</v>
      </c>
      <c r="Q231" s="48">
        <f t="shared" si="39"/>
        <v>38594.8298</v>
      </c>
      <c r="R231" s="25">
        <f t="shared" si="40"/>
        <v>3.1336000029114075E-3</v>
      </c>
    </row>
    <row r="232" spans="1:19" ht="12.95" customHeight="1" x14ac:dyDescent="0.2">
      <c r="A232" s="46" t="s">
        <v>737</v>
      </c>
      <c r="B232" s="47" t="s">
        <v>100</v>
      </c>
      <c r="C232" s="46">
        <v>54685.460500000001</v>
      </c>
      <c r="D232" s="46" t="s">
        <v>101</v>
      </c>
      <c r="E232" s="25">
        <f t="shared" ref="E232:E241" si="41">+(C232-C$7)/C$8</f>
        <v>5723.995799279407</v>
      </c>
      <c r="F232" s="25">
        <f t="shared" ref="F232:F242" si="42">ROUND(2*E232,0)/2</f>
        <v>5724</v>
      </c>
      <c r="G232" s="25">
        <f t="shared" ref="G232:G241" si="43">+C232-(C$7+F232*C$8)</f>
        <v>-7.1715999947628006E-3</v>
      </c>
      <c r="I232" s="25">
        <f>+G232</f>
        <v>-7.1715999947628006E-3</v>
      </c>
      <c r="O232" s="25">
        <f t="shared" ref="O232:O241" ca="1" si="44">+C$11+C$12*$F232</f>
        <v>-1.5377713900269299E-3</v>
      </c>
      <c r="P232" s="25">
        <f t="shared" ref="P232:P241" ca="1" si="45">+D$11+D$12*$F232</f>
        <v>0.24241003359739927</v>
      </c>
      <c r="Q232" s="48">
        <f t="shared" ref="Q232:Q241" si="46">+C232-15018.5</f>
        <v>39666.960500000001</v>
      </c>
      <c r="R232" s="25">
        <f t="shared" si="40"/>
        <v>-7.1715999947628006E-3</v>
      </c>
    </row>
    <row r="233" spans="1:19" ht="12.95" customHeight="1" x14ac:dyDescent="0.2">
      <c r="A233" s="51" t="s">
        <v>109</v>
      </c>
      <c r="B233" s="51"/>
      <c r="C233" s="52">
        <v>55461.395400000001</v>
      </c>
      <c r="D233" s="52">
        <v>4.0000000000000001E-3</v>
      </c>
      <c r="E233" s="49">
        <f t="shared" si="41"/>
        <v>6178.4948948616156</v>
      </c>
      <c r="F233" s="25">
        <f t="shared" si="42"/>
        <v>6178.5</v>
      </c>
      <c r="G233" s="25">
        <f t="shared" si="43"/>
        <v>-8.7156500012497418E-3</v>
      </c>
      <c r="J233" s="25">
        <f>+G233</f>
        <v>-8.7156500012497418E-3</v>
      </c>
      <c r="O233" s="25">
        <f t="shared" ca="1" si="44"/>
        <v>-1.5419950214074002E-3</v>
      </c>
      <c r="P233" s="25">
        <f t="shared" ca="1" si="45"/>
        <v>0.29628537298519492</v>
      </c>
      <c r="Q233" s="48">
        <f t="shared" si="46"/>
        <v>40442.895400000001</v>
      </c>
      <c r="S233" s="25">
        <f>G233</f>
        <v>-8.7156500012497418E-3</v>
      </c>
    </row>
    <row r="234" spans="1:19" ht="12.95" customHeight="1" x14ac:dyDescent="0.2">
      <c r="A234" s="53" t="s">
        <v>106</v>
      </c>
      <c r="B234" s="54" t="s">
        <v>100</v>
      </c>
      <c r="C234" s="55">
        <v>56155.387000000002</v>
      </c>
      <c r="D234" s="55">
        <v>1.14E-2</v>
      </c>
      <c r="E234" s="49">
        <f t="shared" si="41"/>
        <v>6584.996206429958</v>
      </c>
      <c r="F234" s="25">
        <f t="shared" si="42"/>
        <v>6585</v>
      </c>
      <c r="G234" s="25">
        <f t="shared" si="43"/>
        <v>-6.4764999988256022E-3</v>
      </c>
      <c r="J234" s="25">
        <f>+G234</f>
        <v>-6.4764999988256022E-3</v>
      </c>
      <c r="O234" s="25">
        <f t="shared" ca="1" si="44"/>
        <v>-1.5457725927080848E-3</v>
      </c>
      <c r="P234" s="25">
        <f t="shared" ca="1" si="45"/>
        <v>0.34447090755315751</v>
      </c>
      <c r="Q234" s="48">
        <f t="shared" si="46"/>
        <v>41136.887000000002</v>
      </c>
      <c r="R234" s="25">
        <f t="shared" ref="R234:R241" si="47">G234</f>
        <v>-6.4764999988256022E-3</v>
      </c>
    </row>
    <row r="235" spans="1:19" ht="12.95" customHeight="1" x14ac:dyDescent="0.2">
      <c r="A235" s="55" t="s">
        <v>107</v>
      </c>
      <c r="B235" s="54" t="s">
        <v>100</v>
      </c>
      <c r="C235" s="55">
        <v>56167.337399999997</v>
      </c>
      <c r="D235" s="55">
        <v>8.0000000000000004E-4</v>
      </c>
      <c r="E235" s="49">
        <f t="shared" si="41"/>
        <v>6591.9960797335598</v>
      </c>
      <c r="F235" s="25">
        <f t="shared" si="42"/>
        <v>6592</v>
      </c>
      <c r="G235" s="25">
        <f t="shared" si="43"/>
        <v>-6.6928000014740974E-3</v>
      </c>
      <c r="J235" s="25">
        <f>+G235</f>
        <v>-6.6928000014740974E-3</v>
      </c>
      <c r="O235" s="25">
        <f t="shared" ca="1" si="44"/>
        <v>-1.545837643136387E-3</v>
      </c>
      <c r="P235" s="25">
        <f t="shared" ca="1" si="45"/>
        <v>0.34530067075604981</v>
      </c>
      <c r="Q235" s="48">
        <f t="shared" si="46"/>
        <v>41148.837399999997</v>
      </c>
      <c r="R235" s="25">
        <f t="shared" si="47"/>
        <v>-6.6928000014740974E-3</v>
      </c>
    </row>
    <row r="236" spans="1:19" ht="12.95" customHeight="1" x14ac:dyDescent="0.2">
      <c r="A236" s="56" t="s">
        <v>108</v>
      </c>
      <c r="B236" s="57" t="s">
        <v>100</v>
      </c>
      <c r="C236" s="55">
        <v>56534.390700000004</v>
      </c>
      <c r="D236" s="58">
        <v>6.9999999999999999E-4</v>
      </c>
      <c r="E236" s="49">
        <f t="shared" si="41"/>
        <v>6806.9952927867016</v>
      </c>
      <c r="F236" s="25">
        <f t="shared" si="42"/>
        <v>6807</v>
      </c>
      <c r="G236" s="25">
        <f t="shared" si="43"/>
        <v>-8.0362999942735769E-3</v>
      </c>
      <c r="J236" s="25">
        <f>+G236</f>
        <v>-8.0362999942735769E-3</v>
      </c>
      <c r="O236" s="25">
        <f t="shared" ca="1" si="44"/>
        <v>-1.5478356205770934E-3</v>
      </c>
      <c r="P236" s="25">
        <f t="shared" ca="1" si="45"/>
        <v>0.37078625484488609</v>
      </c>
      <c r="Q236" s="48">
        <f t="shared" si="46"/>
        <v>41515.890700000004</v>
      </c>
      <c r="R236" s="25">
        <f t="shared" si="47"/>
        <v>-8.0362999942735769E-3</v>
      </c>
    </row>
    <row r="237" spans="1:19" ht="12.95" customHeight="1" x14ac:dyDescent="0.2">
      <c r="A237" s="59" t="s">
        <v>110</v>
      </c>
      <c r="B237" s="60" t="s">
        <v>100</v>
      </c>
      <c r="C237" s="59">
        <v>56831.451800000003</v>
      </c>
      <c r="D237" s="59">
        <v>1.8E-3</v>
      </c>
      <c r="E237" s="49">
        <f t="shared" si="41"/>
        <v>6980.9970051502723</v>
      </c>
      <c r="F237" s="25">
        <f t="shared" si="42"/>
        <v>6981</v>
      </c>
      <c r="G237" s="25">
        <f t="shared" si="43"/>
        <v>-5.1128999984939583E-3</v>
      </c>
      <c r="J237" s="25">
        <f>+G237</f>
        <v>-5.1128999984939583E-3</v>
      </c>
      <c r="O237" s="25">
        <f t="shared" ca="1" si="44"/>
        <v>-1.5494525883663164E-3</v>
      </c>
      <c r="P237" s="25">
        <f t="shared" ca="1" si="45"/>
        <v>0.3914117973167815</v>
      </c>
      <c r="Q237" s="48">
        <f t="shared" si="46"/>
        <v>41812.951800000003</v>
      </c>
      <c r="R237" s="25">
        <f t="shared" si="47"/>
        <v>-5.1128999984939583E-3</v>
      </c>
    </row>
    <row r="238" spans="1:19" ht="12.95" customHeight="1" x14ac:dyDescent="0.2">
      <c r="A238" s="61" t="s">
        <v>772</v>
      </c>
      <c r="B238" s="62"/>
      <c r="C238" s="61">
        <v>57198.502</v>
      </c>
      <c r="D238" s="61">
        <v>1.6999999999999999E-3</v>
      </c>
      <c r="E238" s="25">
        <f t="shared" si="41"/>
        <v>7195.994402397474</v>
      </c>
      <c r="F238" s="25">
        <f t="shared" si="42"/>
        <v>7196</v>
      </c>
      <c r="G238" s="25">
        <f t="shared" si="43"/>
        <v>-9.5564000002923422E-3</v>
      </c>
      <c r="I238" s="25">
        <f>+G238</f>
        <v>-9.5564000002923422E-3</v>
      </c>
      <c r="O238" s="25">
        <f t="shared" ca="1" si="44"/>
        <v>-1.551450565807023E-3</v>
      </c>
      <c r="P238" s="25">
        <f t="shared" ca="1" si="45"/>
        <v>0.41689738140561766</v>
      </c>
      <c r="Q238" s="48">
        <f t="shared" si="46"/>
        <v>42180.002</v>
      </c>
      <c r="R238" s="25">
        <f t="shared" si="47"/>
        <v>-9.5564000002923422E-3</v>
      </c>
    </row>
    <row r="239" spans="1:19" ht="12.95" customHeight="1" x14ac:dyDescent="0.2">
      <c r="A239" s="27" t="s">
        <v>773</v>
      </c>
      <c r="C239" s="63">
        <v>57510.930500000002</v>
      </c>
      <c r="D239" s="63">
        <v>1E-4</v>
      </c>
      <c r="E239" s="49">
        <f t="shared" si="41"/>
        <v>7378.9974747996903</v>
      </c>
      <c r="F239" s="25">
        <f t="shared" si="42"/>
        <v>7379</v>
      </c>
      <c r="G239" s="25">
        <f t="shared" si="43"/>
        <v>-4.3110999977216125E-3</v>
      </c>
      <c r="K239" s="25">
        <f>+G239</f>
        <v>-4.3110999977216125E-3</v>
      </c>
      <c r="O239" s="25">
        <f t="shared" ca="1" si="44"/>
        <v>-1.5531511698612056E-3</v>
      </c>
      <c r="P239" s="25">
        <f t="shared" ca="1" si="45"/>
        <v>0.43858976228123187</v>
      </c>
      <c r="Q239" s="48">
        <f t="shared" si="46"/>
        <v>42492.430500000002</v>
      </c>
      <c r="R239" s="25">
        <f t="shared" si="47"/>
        <v>-4.3110999977216125E-3</v>
      </c>
    </row>
    <row r="240" spans="1:19" ht="12.95" customHeight="1" x14ac:dyDescent="0.2">
      <c r="A240" s="64" t="s">
        <v>1</v>
      </c>
      <c r="B240" s="65" t="s">
        <v>100</v>
      </c>
      <c r="C240" s="66">
        <v>57577.510399999999</v>
      </c>
      <c r="D240" s="66">
        <v>6.9999999999999999E-4</v>
      </c>
      <c r="E240" s="49">
        <f t="shared" si="41"/>
        <v>7417.9962417503102</v>
      </c>
      <c r="F240" s="25">
        <f t="shared" si="42"/>
        <v>7418</v>
      </c>
      <c r="G240" s="25">
        <f t="shared" si="43"/>
        <v>-6.4161999980569817E-3</v>
      </c>
      <c r="K240" s="25">
        <f>+G240</f>
        <v>-6.4161999980569817E-3</v>
      </c>
      <c r="O240" s="25">
        <f t="shared" ca="1" si="44"/>
        <v>-1.5535135936760316E-3</v>
      </c>
      <c r="P240" s="25">
        <f t="shared" ca="1" si="45"/>
        <v>0.44321272869734635</v>
      </c>
      <c r="Q240" s="48">
        <f t="shared" si="46"/>
        <v>42559.010399999999</v>
      </c>
      <c r="R240" s="25">
        <f t="shared" si="47"/>
        <v>-6.4161999980569817E-3</v>
      </c>
    </row>
    <row r="241" spans="1:18" ht="12.95" customHeight="1" x14ac:dyDescent="0.2">
      <c r="A241" s="67" t="s">
        <v>0</v>
      </c>
      <c r="B241" s="68" t="s">
        <v>100</v>
      </c>
      <c r="C241" s="68">
        <v>57992.363799999999</v>
      </c>
      <c r="D241" s="68">
        <v>1.8E-3</v>
      </c>
      <c r="E241" s="49">
        <f t="shared" si="41"/>
        <v>7660.9940694020943</v>
      </c>
      <c r="F241" s="25">
        <f t="shared" si="42"/>
        <v>7661</v>
      </c>
      <c r="G241" s="25">
        <f t="shared" si="43"/>
        <v>-1.0124899999937043E-2</v>
      </c>
      <c r="K241" s="25">
        <f>+G241</f>
        <v>-1.0124899999937043E-2</v>
      </c>
      <c r="O241" s="25">
        <f t="shared" ca="1" si="44"/>
        <v>-1.5557717728299464E-3</v>
      </c>
      <c r="P241" s="25">
        <f t="shared" ca="1" si="45"/>
        <v>0.47201736559775193</v>
      </c>
      <c r="Q241" s="48">
        <f t="shared" si="46"/>
        <v>42973.863799999999</v>
      </c>
      <c r="R241" s="25">
        <f t="shared" si="47"/>
        <v>-1.0124899999937043E-2</v>
      </c>
    </row>
    <row r="242" spans="1:18" ht="12.95" customHeight="1" x14ac:dyDescent="0.2">
      <c r="A242" s="69" t="s">
        <v>774</v>
      </c>
      <c r="B242" s="70" t="s">
        <v>100</v>
      </c>
      <c r="C242" s="71">
        <v>59045.732499999998</v>
      </c>
      <c r="D242" s="71">
        <v>5.9999999999999995E-4</v>
      </c>
      <c r="E242" s="49">
        <f>+(C242-C$7)/C$8</f>
        <v>8277.998307083124</v>
      </c>
      <c r="F242" s="25">
        <f t="shared" si="42"/>
        <v>8278</v>
      </c>
      <c r="G242" s="25">
        <f>+C242-(C$7+F242*C$8)</f>
        <v>-2.8902000049129128E-3</v>
      </c>
      <c r="K242" s="25">
        <f>+G242</f>
        <v>-2.8902000049129128E-3</v>
      </c>
      <c r="O242" s="25">
        <f ca="1">+C$11+C$12*$F242</f>
        <v>-1.5615055034388576E-3</v>
      </c>
      <c r="P242" s="25">
        <f ca="1">+D$11+D$12*$F242</f>
        <v>0.54515506505269129</v>
      </c>
      <c r="Q242" s="48">
        <f>+C242-15018.5</f>
        <v>44027.232499999998</v>
      </c>
      <c r="R242" s="25">
        <f>G242</f>
        <v>-2.8902000049129128E-3</v>
      </c>
    </row>
    <row r="243" spans="1:18" ht="12.95" customHeight="1" x14ac:dyDescent="0.2">
      <c r="A243" s="24" t="s">
        <v>775</v>
      </c>
      <c r="B243" s="72" t="s">
        <v>100</v>
      </c>
      <c r="C243" s="73">
        <v>59697.894099999998</v>
      </c>
      <c r="D243" s="73">
        <v>1E-4</v>
      </c>
      <c r="E243" s="49">
        <f>+(C243-C$7)/C$8</f>
        <v>8659.997953410988</v>
      </c>
      <c r="F243" s="25">
        <f t="shared" ref="F243" si="48">ROUND(2*E243,0)/2</f>
        <v>8660</v>
      </c>
      <c r="G243" s="25">
        <f>+C243-(C$7+F243*C$8)</f>
        <v>-3.4940000041387975E-3</v>
      </c>
      <c r="K243" s="25">
        <f>+G243</f>
        <v>-3.4940000041387975E-3</v>
      </c>
      <c r="O243" s="25">
        <f ca="1">+C$11+C$12*$F243</f>
        <v>-1.565055398240485E-3</v>
      </c>
      <c r="P243" s="25">
        <f ca="1">+D$11+D$12*$F243</f>
        <v>0.59043642841053057</v>
      </c>
      <c r="Q243" s="48">
        <f>+C243-15018.5</f>
        <v>44679.394099999998</v>
      </c>
      <c r="R243" s="25">
        <f>G243</f>
        <v>-3.4940000041387975E-3</v>
      </c>
    </row>
    <row r="244" spans="1:18" ht="12.95" customHeight="1" x14ac:dyDescent="0.2">
      <c r="B244" s="74"/>
    </row>
    <row r="245" spans="1:18" ht="12.95" customHeight="1" x14ac:dyDescent="0.2">
      <c r="B245" s="74"/>
    </row>
    <row r="246" spans="1:18" ht="12.95" customHeight="1" x14ac:dyDescent="0.2">
      <c r="B246" s="74"/>
    </row>
    <row r="247" spans="1:18" ht="12.95" customHeight="1" x14ac:dyDescent="0.2">
      <c r="B247" s="74"/>
    </row>
    <row r="248" spans="1:18" ht="12.95" customHeight="1" x14ac:dyDescent="0.2">
      <c r="B248" s="74"/>
    </row>
    <row r="249" spans="1:18" ht="12.95" customHeight="1" x14ac:dyDescent="0.2">
      <c r="B249" s="74"/>
    </row>
    <row r="250" spans="1:18" ht="12.95" customHeight="1" x14ac:dyDescent="0.2">
      <c r="B250" s="74"/>
    </row>
    <row r="251" spans="1:18" ht="12.95" customHeight="1" x14ac:dyDescent="0.2">
      <c r="B251" s="74"/>
    </row>
    <row r="252" spans="1:18" ht="12.95" customHeight="1" x14ac:dyDescent="0.2">
      <c r="B252" s="74"/>
    </row>
    <row r="253" spans="1:18" ht="12.95" customHeight="1" x14ac:dyDescent="0.2">
      <c r="B253" s="74"/>
    </row>
    <row r="254" spans="1:18" ht="12.95" customHeight="1" x14ac:dyDescent="0.2">
      <c r="B254" s="74"/>
    </row>
    <row r="255" spans="1:18" ht="12.95" customHeight="1" x14ac:dyDescent="0.2">
      <c r="B255" s="74"/>
    </row>
    <row r="256" spans="1:18" ht="12.95" customHeight="1" x14ac:dyDescent="0.2">
      <c r="B256" s="74"/>
    </row>
    <row r="257" spans="2:2" ht="12.95" customHeight="1" x14ac:dyDescent="0.2">
      <c r="B257" s="74"/>
    </row>
    <row r="258" spans="2:2" ht="12.95" customHeight="1" x14ac:dyDescent="0.2">
      <c r="B258" s="74"/>
    </row>
    <row r="259" spans="2:2" ht="12.95" customHeight="1" x14ac:dyDescent="0.2">
      <c r="B259" s="74"/>
    </row>
    <row r="260" spans="2:2" ht="12.95" customHeight="1" x14ac:dyDescent="0.2">
      <c r="B260" s="74"/>
    </row>
    <row r="261" spans="2:2" ht="12.95" customHeight="1" x14ac:dyDescent="0.2">
      <c r="B261" s="74"/>
    </row>
    <row r="262" spans="2:2" ht="12.95" customHeight="1" x14ac:dyDescent="0.2">
      <c r="B262" s="74"/>
    </row>
    <row r="263" spans="2:2" ht="12.95" customHeight="1" x14ac:dyDescent="0.2">
      <c r="B263" s="74"/>
    </row>
    <row r="264" spans="2:2" ht="12.95" customHeight="1" x14ac:dyDescent="0.2">
      <c r="B264" s="74"/>
    </row>
    <row r="265" spans="2:2" ht="12.95" customHeight="1" x14ac:dyDescent="0.2">
      <c r="B265" s="74"/>
    </row>
    <row r="266" spans="2:2" ht="12.95" customHeight="1" x14ac:dyDescent="0.2">
      <c r="B266" s="74"/>
    </row>
    <row r="267" spans="2:2" ht="12.95" customHeight="1" x14ac:dyDescent="0.2">
      <c r="B267" s="74"/>
    </row>
    <row r="268" spans="2:2" ht="12.95" customHeight="1" x14ac:dyDescent="0.2">
      <c r="B268" s="74"/>
    </row>
    <row r="269" spans="2:2" ht="12.95" customHeight="1" x14ac:dyDescent="0.2">
      <c r="B269" s="74"/>
    </row>
    <row r="270" spans="2:2" ht="12.95" customHeight="1" x14ac:dyDescent="0.2">
      <c r="B270" s="74"/>
    </row>
    <row r="271" spans="2:2" ht="12.95" customHeight="1" x14ac:dyDescent="0.2">
      <c r="B271" s="74"/>
    </row>
    <row r="272" spans="2:2" ht="12.95" customHeight="1" x14ac:dyDescent="0.2">
      <c r="B272" s="74"/>
    </row>
    <row r="273" spans="2:2" ht="12.95" customHeight="1" x14ac:dyDescent="0.2">
      <c r="B273" s="74"/>
    </row>
    <row r="274" spans="2:2" ht="12.95" customHeight="1" x14ac:dyDescent="0.2">
      <c r="B274" s="74"/>
    </row>
    <row r="275" spans="2:2" ht="12.95" customHeight="1" x14ac:dyDescent="0.2">
      <c r="B275" s="74"/>
    </row>
    <row r="276" spans="2:2" ht="12.95" customHeight="1" x14ac:dyDescent="0.2">
      <c r="B276" s="74"/>
    </row>
    <row r="277" spans="2:2" ht="12.95" customHeight="1" x14ac:dyDescent="0.2">
      <c r="B277" s="74"/>
    </row>
    <row r="278" spans="2:2" ht="12.95" customHeight="1" x14ac:dyDescent="0.2">
      <c r="B278" s="74"/>
    </row>
    <row r="279" spans="2:2" ht="12.95" customHeight="1" x14ac:dyDescent="0.2">
      <c r="B279" s="74"/>
    </row>
    <row r="280" spans="2:2" ht="12.95" customHeight="1" x14ac:dyDescent="0.2">
      <c r="B280" s="74"/>
    </row>
    <row r="281" spans="2:2" ht="12.95" customHeight="1" x14ac:dyDescent="0.2">
      <c r="B281" s="74"/>
    </row>
    <row r="282" spans="2:2" ht="12.95" customHeight="1" x14ac:dyDescent="0.2">
      <c r="B282" s="74"/>
    </row>
    <row r="283" spans="2:2" ht="12.95" customHeight="1" x14ac:dyDescent="0.2">
      <c r="B283" s="74"/>
    </row>
    <row r="284" spans="2:2" ht="12.95" customHeight="1" x14ac:dyDescent="0.2">
      <c r="B284" s="74"/>
    </row>
    <row r="285" spans="2:2" ht="12.95" customHeight="1" x14ac:dyDescent="0.2">
      <c r="B285" s="74"/>
    </row>
    <row r="286" spans="2:2" ht="12.95" customHeight="1" x14ac:dyDescent="0.2">
      <c r="B286" s="74"/>
    </row>
    <row r="287" spans="2:2" ht="12.95" customHeight="1" x14ac:dyDescent="0.2">
      <c r="B287" s="74"/>
    </row>
    <row r="288" spans="2:2" ht="12.95" customHeight="1" x14ac:dyDescent="0.2">
      <c r="B288" s="74"/>
    </row>
    <row r="289" spans="2:2" ht="12.95" customHeight="1" x14ac:dyDescent="0.2">
      <c r="B289" s="74"/>
    </row>
    <row r="290" spans="2:2" ht="12.95" customHeight="1" x14ac:dyDescent="0.2">
      <c r="B290" s="74"/>
    </row>
    <row r="291" spans="2:2" ht="12.95" customHeight="1" x14ac:dyDescent="0.2">
      <c r="B291" s="74"/>
    </row>
    <row r="292" spans="2:2" ht="12.95" customHeight="1" x14ac:dyDescent="0.2">
      <c r="B292" s="74"/>
    </row>
    <row r="293" spans="2:2" ht="12.95" customHeight="1" x14ac:dyDescent="0.2">
      <c r="B293" s="74"/>
    </row>
    <row r="294" spans="2:2" ht="12.95" customHeight="1" x14ac:dyDescent="0.2">
      <c r="B294" s="74"/>
    </row>
    <row r="295" spans="2:2" ht="12.95" customHeight="1" x14ac:dyDescent="0.2">
      <c r="B295" s="74"/>
    </row>
    <row r="296" spans="2:2" ht="12.95" customHeight="1" x14ac:dyDescent="0.2">
      <c r="B296" s="74"/>
    </row>
    <row r="297" spans="2:2" ht="12.95" customHeight="1" x14ac:dyDescent="0.2">
      <c r="B297" s="74"/>
    </row>
    <row r="298" spans="2:2" ht="12.95" customHeight="1" x14ac:dyDescent="0.2">
      <c r="B298" s="74"/>
    </row>
    <row r="299" spans="2:2" ht="12.95" customHeight="1" x14ac:dyDescent="0.2">
      <c r="B299" s="74"/>
    </row>
    <row r="300" spans="2:2" ht="12.95" customHeight="1" x14ac:dyDescent="0.2">
      <c r="B300" s="74"/>
    </row>
    <row r="301" spans="2:2" ht="12.95" customHeight="1" x14ac:dyDescent="0.2">
      <c r="B301" s="74"/>
    </row>
    <row r="302" spans="2:2" ht="12.95" customHeight="1" x14ac:dyDescent="0.2">
      <c r="B302" s="74"/>
    </row>
    <row r="303" spans="2:2" ht="12.95" customHeight="1" x14ac:dyDescent="0.2">
      <c r="B303" s="74"/>
    </row>
    <row r="304" spans="2:2" ht="12.95" customHeight="1" x14ac:dyDescent="0.2">
      <c r="B304" s="74"/>
    </row>
    <row r="305" spans="2:2" ht="12.95" customHeight="1" x14ac:dyDescent="0.2">
      <c r="B305" s="74"/>
    </row>
    <row r="306" spans="2:2" ht="12.95" customHeight="1" x14ac:dyDescent="0.2">
      <c r="B306" s="74"/>
    </row>
    <row r="307" spans="2:2" ht="12.95" customHeight="1" x14ac:dyDescent="0.2">
      <c r="B307" s="74"/>
    </row>
    <row r="308" spans="2:2" ht="12.95" customHeight="1" x14ac:dyDescent="0.2">
      <c r="B308" s="74"/>
    </row>
    <row r="309" spans="2:2" ht="12.95" customHeight="1" x14ac:dyDescent="0.2">
      <c r="B309" s="74"/>
    </row>
    <row r="310" spans="2:2" ht="12.95" customHeight="1" x14ac:dyDescent="0.2">
      <c r="B310" s="74"/>
    </row>
    <row r="311" spans="2:2" ht="12.95" customHeight="1" x14ac:dyDescent="0.2">
      <c r="B311" s="74"/>
    </row>
    <row r="312" spans="2:2" ht="12.95" customHeight="1" x14ac:dyDescent="0.2">
      <c r="B312" s="74"/>
    </row>
    <row r="313" spans="2:2" ht="12.95" customHeight="1" x14ac:dyDescent="0.2">
      <c r="B313" s="74"/>
    </row>
    <row r="314" spans="2:2" ht="12.95" customHeight="1" x14ac:dyDescent="0.2">
      <c r="B314" s="74"/>
    </row>
    <row r="315" spans="2:2" ht="12.95" customHeight="1" x14ac:dyDescent="0.2">
      <c r="B315" s="74"/>
    </row>
    <row r="316" spans="2:2" ht="12.95" customHeight="1" x14ac:dyDescent="0.2">
      <c r="B316" s="74"/>
    </row>
    <row r="317" spans="2:2" ht="12.95" customHeight="1" x14ac:dyDescent="0.2">
      <c r="B317" s="74"/>
    </row>
    <row r="318" spans="2:2" ht="12.95" customHeight="1" x14ac:dyDescent="0.2">
      <c r="B318" s="74"/>
    </row>
    <row r="319" spans="2:2" ht="12.95" customHeight="1" x14ac:dyDescent="0.2">
      <c r="B319" s="74"/>
    </row>
    <row r="320" spans="2:2" ht="12.95" customHeight="1" x14ac:dyDescent="0.2">
      <c r="B320" s="74"/>
    </row>
    <row r="321" spans="2:2" ht="12.95" customHeight="1" x14ac:dyDescent="0.2">
      <c r="B321" s="74"/>
    </row>
    <row r="322" spans="2:2" ht="12.95" customHeight="1" x14ac:dyDescent="0.2">
      <c r="B322" s="74"/>
    </row>
    <row r="323" spans="2:2" ht="12.95" customHeight="1" x14ac:dyDescent="0.2">
      <c r="B323" s="74"/>
    </row>
    <row r="324" spans="2:2" ht="12.95" customHeight="1" x14ac:dyDescent="0.2">
      <c r="B324" s="74"/>
    </row>
    <row r="325" spans="2:2" ht="12.95" customHeight="1" x14ac:dyDescent="0.2">
      <c r="B325" s="74"/>
    </row>
    <row r="326" spans="2:2" ht="12.95" customHeight="1" x14ac:dyDescent="0.2">
      <c r="B326" s="74"/>
    </row>
    <row r="327" spans="2:2" ht="12.95" customHeight="1" x14ac:dyDescent="0.2">
      <c r="B327" s="74"/>
    </row>
    <row r="328" spans="2:2" ht="12.95" customHeight="1" x14ac:dyDescent="0.2">
      <c r="B328" s="74"/>
    </row>
    <row r="329" spans="2:2" ht="12.95" customHeight="1" x14ac:dyDescent="0.2">
      <c r="B329" s="74"/>
    </row>
    <row r="330" spans="2:2" ht="12.95" customHeight="1" x14ac:dyDescent="0.2">
      <c r="B330" s="74"/>
    </row>
    <row r="331" spans="2:2" ht="12.95" customHeight="1" x14ac:dyDescent="0.2">
      <c r="B331" s="74"/>
    </row>
    <row r="332" spans="2:2" ht="12.95" customHeight="1" x14ac:dyDescent="0.2">
      <c r="B332" s="74"/>
    </row>
    <row r="333" spans="2:2" ht="12.95" customHeight="1" x14ac:dyDescent="0.2">
      <c r="B333" s="74"/>
    </row>
    <row r="334" spans="2:2" ht="12.95" customHeight="1" x14ac:dyDescent="0.2">
      <c r="B334" s="74"/>
    </row>
    <row r="335" spans="2:2" ht="12.95" customHeight="1" x14ac:dyDescent="0.2">
      <c r="B335" s="74"/>
    </row>
    <row r="336" spans="2:2" ht="12.95" customHeight="1" x14ac:dyDescent="0.2">
      <c r="B336" s="74"/>
    </row>
    <row r="337" spans="2:2" ht="12.95" customHeight="1" x14ac:dyDescent="0.2">
      <c r="B337" s="74"/>
    </row>
    <row r="338" spans="2:2" ht="12.95" customHeight="1" x14ac:dyDescent="0.2">
      <c r="B338" s="74"/>
    </row>
    <row r="339" spans="2:2" ht="12.95" customHeight="1" x14ac:dyDescent="0.2">
      <c r="B339" s="74"/>
    </row>
    <row r="340" spans="2:2" ht="12.95" customHeight="1" x14ac:dyDescent="0.2">
      <c r="B340" s="74"/>
    </row>
    <row r="341" spans="2:2" ht="12.95" customHeight="1" x14ac:dyDescent="0.2">
      <c r="B341" s="74"/>
    </row>
    <row r="342" spans="2:2" ht="12.95" customHeight="1" x14ac:dyDescent="0.2">
      <c r="B342" s="74"/>
    </row>
    <row r="343" spans="2:2" ht="12.95" customHeight="1" x14ac:dyDescent="0.2">
      <c r="B343" s="74"/>
    </row>
    <row r="344" spans="2:2" ht="12.95" customHeight="1" x14ac:dyDescent="0.2">
      <c r="B344" s="74"/>
    </row>
    <row r="345" spans="2:2" ht="12.95" customHeight="1" x14ac:dyDescent="0.2">
      <c r="B345" s="74"/>
    </row>
    <row r="346" spans="2:2" ht="12.95" customHeight="1" x14ac:dyDescent="0.2">
      <c r="B346" s="74"/>
    </row>
    <row r="347" spans="2:2" ht="12.95" customHeight="1" x14ac:dyDescent="0.2">
      <c r="B347" s="74"/>
    </row>
    <row r="348" spans="2:2" ht="12.95" customHeight="1" x14ac:dyDescent="0.2">
      <c r="B348" s="74"/>
    </row>
    <row r="349" spans="2:2" ht="12.95" customHeight="1" x14ac:dyDescent="0.2">
      <c r="B349" s="74"/>
    </row>
    <row r="350" spans="2:2" ht="12.95" customHeight="1" x14ac:dyDescent="0.2">
      <c r="B350" s="74"/>
    </row>
    <row r="351" spans="2:2" ht="12.95" customHeight="1" x14ac:dyDescent="0.2">
      <c r="B351" s="74"/>
    </row>
    <row r="352" spans="2:2" ht="12.95" customHeight="1" x14ac:dyDescent="0.2">
      <c r="B352" s="74"/>
    </row>
    <row r="353" spans="2:2" ht="12.95" customHeight="1" x14ac:dyDescent="0.2">
      <c r="B353" s="74"/>
    </row>
    <row r="354" spans="2:2" ht="12.95" customHeight="1" x14ac:dyDescent="0.2">
      <c r="B354" s="74"/>
    </row>
    <row r="355" spans="2:2" ht="12.95" customHeight="1" x14ac:dyDescent="0.2">
      <c r="B355" s="74"/>
    </row>
    <row r="356" spans="2:2" ht="12.95" customHeight="1" x14ac:dyDescent="0.2">
      <c r="B356" s="74"/>
    </row>
    <row r="357" spans="2:2" ht="12.95" customHeight="1" x14ac:dyDescent="0.2">
      <c r="B357" s="74"/>
    </row>
    <row r="358" spans="2:2" ht="12.95" customHeight="1" x14ac:dyDescent="0.2">
      <c r="B358" s="74"/>
    </row>
    <row r="359" spans="2:2" ht="12.95" customHeight="1" x14ac:dyDescent="0.2">
      <c r="B359" s="74"/>
    </row>
    <row r="360" spans="2:2" ht="12.95" customHeight="1" x14ac:dyDescent="0.2">
      <c r="B360" s="74"/>
    </row>
    <row r="361" spans="2:2" ht="12.95" customHeight="1" x14ac:dyDescent="0.2">
      <c r="B361" s="74"/>
    </row>
    <row r="362" spans="2:2" ht="12.95" customHeight="1" x14ac:dyDescent="0.2">
      <c r="B362" s="74"/>
    </row>
    <row r="363" spans="2:2" ht="12.95" customHeight="1" x14ac:dyDescent="0.2">
      <c r="B363" s="74"/>
    </row>
    <row r="364" spans="2:2" ht="12.95" customHeight="1" x14ac:dyDescent="0.2">
      <c r="B364" s="74"/>
    </row>
    <row r="365" spans="2:2" ht="12.95" customHeight="1" x14ac:dyDescent="0.2">
      <c r="B365" s="74"/>
    </row>
    <row r="366" spans="2:2" ht="12.95" customHeight="1" x14ac:dyDescent="0.2">
      <c r="B366" s="74"/>
    </row>
    <row r="367" spans="2:2" ht="12.95" customHeight="1" x14ac:dyDescent="0.2">
      <c r="B367" s="74"/>
    </row>
    <row r="368" spans="2:2" ht="12.95" customHeight="1" x14ac:dyDescent="0.2">
      <c r="B368" s="74"/>
    </row>
    <row r="369" spans="2:2" ht="12.95" customHeight="1" x14ac:dyDescent="0.2">
      <c r="B369" s="74"/>
    </row>
    <row r="370" spans="2:2" ht="12.95" customHeight="1" x14ac:dyDescent="0.2">
      <c r="B370" s="74"/>
    </row>
    <row r="371" spans="2:2" ht="12.95" customHeight="1" x14ac:dyDescent="0.2">
      <c r="B371" s="74"/>
    </row>
    <row r="372" spans="2:2" ht="12.95" customHeight="1" x14ac:dyDescent="0.2">
      <c r="B372" s="74"/>
    </row>
    <row r="373" spans="2:2" ht="12.95" customHeight="1" x14ac:dyDescent="0.2">
      <c r="B373" s="74"/>
    </row>
    <row r="374" spans="2:2" ht="12.95" customHeight="1" x14ac:dyDescent="0.2">
      <c r="B374" s="74"/>
    </row>
    <row r="375" spans="2:2" ht="12.95" customHeight="1" x14ac:dyDescent="0.2">
      <c r="B375" s="74"/>
    </row>
    <row r="376" spans="2:2" ht="12.95" customHeight="1" x14ac:dyDescent="0.2">
      <c r="B376" s="74"/>
    </row>
    <row r="377" spans="2:2" ht="12.95" customHeight="1" x14ac:dyDescent="0.2">
      <c r="B377" s="74"/>
    </row>
    <row r="378" spans="2:2" ht="12.95" customHeight="1" x14ac:dyDescent="0.2">
      <c r="B378" s="74"/>
    </row>
    <row r="379" spans="2:2" ht="12.95" customHeight="1" x14ac:dyDescent="0.2">
      <c r="B379" s="74"/>
    </row>
    <row r="380" spans="2:2" ht="12.95" customHeight="1" x14ac:dyDescent="0.2">
      <c r="B380" s="74"/>
    </row>
    <row r="381" spans="2:2" ht="12.95" customHeight="1" x14ac:dyDescent="0.2">
      <c r="B381" s="74"/>
    </row>
    <row r="382" spans="2:2" ht="12.95" customHeight="1" x14ac:dyDescent="0.2">
      <c r="B382" s="74"/>
    </row>
    <row r="383" spans="2:2" ht="12.95" customHeight="1" x14ac:dyDescent="0.2">
      <c r="B383" s="74"/>
    </row>
    <row r="384" spans="2:2" ht="12.95" customHeight="1" x14ac:dyDescent="0.2">
      <c r="B384" s="74"/>
    </row>
    <row r="385" spans="2:2" ht="12.95" customHeight="1" x14ac:dyDescent="0.2">
      <c r="B385" s="74"/>
    </row>
    <row r="386" spans="2:2" ht="12.95" customHeight="1" x14ac:dyDescent="0.2">
      <c r="B386" s="74"/>
    </row>
    <row r="387" spans="2:2" ht="12.95" customHeight="1" x14ac:dyDescent="0.2">
      <c r="B387" s="74"/>
    </row>
    <row r="388" spans="2:2" ht="12.95" customHeight="1" x14ac:dyDescent="0.2">
      <c r="B388" s="74"/>
    </row>
    <row r="389" spans="2:2" ht="12.95" customHeight="1" x14ac:dyDescent="0.2">
      <c r="B389" s="74"/>
    </row>
    <row r="390" spans="2:2" ht="12.95" customHeight="1" x14ac:dyDescent="0.2">
      <c r="B390" s="74"/>
    </row>
    <row r="391" spans="2:2" ht="12.95" customHeight="1" x14ac:dyDescent="0.2">
      <c r="B391" s="74"/>
    </row>
    <row r="392" spans="2:2" ht="12.95" customHeight="1" x14ac:dyDescent="0.2">
      <c r="B392" s="74"/>
    </row>
    <row r="393" spans="2:2" ht="12.95" customHeight="1" x14ac:dyDescent="0.2">
      <c r="B393" s="74"/>
    </row>
    <row r="394" spans="2:2" ht="12.95" customHeight="1" x14ac:dyDescent="0.2">
      <c r="B394" s="74"/>
    </row>
    <row r="395" spans="2:2" ht="12.95" customHeight="1" x14ac:dyDescent="0.2">
      <c r="B395" s="74"/>
    </row>
    <row r="396" spans="2:2" ht="12.95" customHeight="1" x14ac:dyDescent="0.2">
      <c r="B396" s="74"/>
    </row>
    <row r="397" spans="2:2" ht="12.95" customHeight="1" x14ac:dyDescent="0.2">
      <c r="B397" s="74"/>
    </row>
    <row r="398" spans="2:2" ht="12.95" customHeight="1" x14ac:dyDescent="0.2">
      <c r="B398" s="74"/>
    </row>
    <row r="399" spans="2:2" ht="12.95" customHeight="1" x14ac:dyDescent="0.2">
      <c r="B399" s="74"/>
    </row>
    <row r="400" spans="2:2" ht="12.95" customHeight="1" x14ac:dyDescent="0.2">
      <c r="B400" s="74"/>
    </row>
    <row r="401" spans="2:2" ht="12.95" customHeight="1" x14ac:dyDescent="0.2">
      <c r="B401" s="74"/>
    </row>
    <row r="402" spans="2:2" ht="12.95" customHeight="1" x14ac:dyDescent="0.2">
      <c r="B402" s="74"/>
    </row>
    <row r="403" spans="2:2" ht="12.95" customHeight="1" x14ac:dyDescent="0.2">
      <c r="B403" s="74"/>
    </row>
    <row r="404" spans="2:2" ht="12.95" customHeight="1" x14ac:dyDescent="0.2">
      <c r="B404" s="74"/>
    </row>
    <row r="405" spans="2:2" ht="12.95" customHeight="1" x14ac:dyDescent="0.2">
      <c r="B405" s="74"/>
    </row>
    <row r="406" spans="2:2" ht="12.95" customHeight="1" x14ac:dyDescent="0.2">
      <c r="B406" s="74"/>
    </row>
    <row r="407" spans="2:2" ht="12.95" customHeight="1" x14ac:dyDescent="0.2">
      <c r="B407" s="74"/>
    </row>
    <row r="408" spans="2:2" ht="12.95" customHeight="1" x14ac:dyDescent="0.2">
      <c r="B408" s="74"/>
    </row>
    <row r="409" spans="2:2" ht="12.95" customHeight="1" x14ac:dyDescent="0.2">
      <c r="B409" s="74"/>
    </row>
    <row r="410" spans="2:2" ht="12.95" customHeight="1" x14ac:dyDescent="0.2">
      <c r="B410" s="74"/>
    </row>
    <row r="411" spans="2:2" ht="12.95" customHeight="1" x14ac:dyDescent="0.2">
      <c r="B411" s="74"/>
    </row>
    <row r="412" spans="2:2" ht="12.95" customHeight="1" x14ac:dyDescent="0.2">
      <c r="B412" s="74"/>
    </row>
    <row r="413" spans="2:2" ht="12.95" customHeight="1" x14ac:dyDescent="0.2">
      <c r="B413" s="74"/>
    </row>
    <row r="414" spans="2:2" ht="12.95" customHeight="1" x14ac:dyDescent="0.2">
      <c r="B414" s="74"/>
    </row>
    <row r="415" spans="2:2" ht="12.95" customHeight="1" x14ac:dyDescent="0.2">
      <c r="B415" s="74"/>
    </row>
    <row r="416" spans="2:2" ht="12.95" customHeight="1" x14ac:dyDescent="0.2">
      <c r="B416" s="74"/>
    </row>
    <row r="417" spans="2:2" ht="12.95" customHeight="1" x14ac:dyDescent="0.2">
      <c r="B417" s="74"/>
    </row>
    <row r="418" spans="2:2" ht="12.95" customHeight="1" x14ac:dyDescent="0.2">
      <c r="B418" s="74"/>
    </row>
    <row r="419" spans="2:2" ht="12.95" customHeight="1" x14ac:dyDescent="0.2">
      <c r="B419" s="74"/>
    </row>
    <row r="420" spans="2:2" ht="12.95" customHeight="1" x14ac:dyDescent="0.2">
      <c r="B420" s="74"/>
    </row>
    <row r="421" spans="2:2" ht="12.95" customHeight="1" x14ac:dyDescent="0.2">
      <c r="B421" s="74"/>
    </row>
    <row r="422" spans="2:2" ht="12.95" customHeight="1" x14ac:dyDescent="0.2">
      <c r="B422" s="74"/>
    </row>
    <row r="423" spans="2:2" ht="12.95" customHeight="1" x14ac:dyDescent="0.2">
      <c r="B423" s="74"/>
    </row>
    <row r="424" spans="2:2" ht="12.95" customHeight="1" x14ac:dyDescent="0.2">
      <c r="B424" s="74"/>
    </row>
    <row r="425" spans="2:2" ht="12.95" customHeight="1" x14ac:dyDescent="0.2">
      <c r="B425" s="74"/>
    </row>
    <row r="426" spans="2:2" ht="12.95" customHeight="1" x14ac:dyDescent="0.2">
      <c r="B426" s="74"/>
    </row>
    <row r="427" spans="2:2" ht="12.95" customHeight="1" x14ac:dyDescent="0.2">
      <c r="B427" s="74"/>
    </row>
    <row r="428" spans="2:2" ht="12.95" customHeight="1" x14ac:dyDescent="0.2">
      <c r="B428" s="74"/>
    </row>
    <row r="429" spans="2:2" ht="12.95" customHeight="1" x14ac:dyDescent="0.2">
      <c r="B429" s="74"/>
    </row>
    <row r="430" spans="2:2" ht="12.95" customHeight="1" x14ac:dyDescent="0.2">
      <c r="B430" s="74"/>
    </row>
    <row r="431" spans="2:2" ht="12.95" customHeight="1" x14ac:dyDescent="0.2">
      <c r="B431" s="74"/>
    </row>
    <row r="432" spans="2:2" ht="12.95" customHeight="1" x14ac:dyDescent="0.2">
      <c r="B432" s="74"/>
    </row>
    <row r="433" spans="2:2" ht="12.95" customHeight="1" x14ac:dyDescent="0.2">
      <c r="B433" s="74"/>
    </row>
    <row r="434" spans="2:2" ht="12.95" customHeight="1" x14ac:dyDescent="0.2">
      <c r="B434" s="74"/>
    </row>
    <row r="435" spans="2:2" ht="12.95" customHeight="1" x14ac:dyDescent="0.2">
      <c r="B435" s="74"/>
    </row>
    <row r="436" spans="2:2" ht="12.95" customHeight="1" x14ac:dyDescent="0.2">
      <c r="B436" s="74"/>
    </row>
    <row r="437" spans="2:2" ht="12.95" customHeight="1" x14ac:dyDescent="0.2">
      <c r="B437" s="74"/>
    </row>
    <row r="438" spans="2:2" ht="12.95" customHeight="1" x14ac:dyDescent="0.2">
      <c r="B438" s="74"/>
    </row>
    <row r="439" spans="2:2" ht="12.95" customHeight="1" x14ac:dyDescent="0.2">
      <c r="B439" s="74"/>
    </row>
    <row r="440" spans="2:2" ht="12.95" customHeight="1" x14ac:dyDescent="0.2">
      <c r="B440" s="74"/>
    </row>
    <row r="441" spans="2:2" ht="12.95" customHeight="1" x14ac:dyDescent="0.2">
      <c r="B441" s="74"/>
    </row>
    <row r="442" spans="2:2" ht="12.95" customHeight="1" x14ac:dyDescent="0.2">
      <c r="B442" s="74"/>
    </row>
    <row r="443" spans="2:2" ht="12.95" customHeight="1" x14ac:dyDescent="0.2">
      <c r="B443" s="74"/>
    </row>
    <row r="444" spans="2:2" ht="12.95" customHeight="1" x14ac:dyDescent="0.2">
      <c r="B444" s="74"/>
    </row>
    <row r="445" spans="2:2" ht="12.95" customHeight="1" x14ac:dyDescent="0.2">
      <c r="B445" s="74"/>
    </row>
    <row r="446" spans="2:2" ht="12.95" customHeight="1" x14ac:dyDescent="0.2">
      <c r="B446" s="74"/>
    </row>
    <row r="447" spans="2:2" ht="12.95" customHeight="1" x14ac:dyDescent="0.2">
      <c r="B447" s="74"/>
    </row>
    <row r="448" spans="2:2" ht="12.95" customHeight="1" x14ac:dyDescent="0.2">
      <c r="B448" s="74"/>
    </row>
    <row r="449" spans="2:2" ht="12.95" customHeight="1" x14ac:dyDescent="0.2">
      <c r="B449" s="74"/>
    </row>
    <row r="450" spans="2:2" ht="12.95" customHeight="1" x14ac:dyDescent="0.2">
      <c r="B450" s="74"/>
    </row>
    <row r="451" spans="2:2" ht="12.95" customHeight="1" x14ac:dyDescent="0.2">
      <c r="B451" s="74"/>
    </row>
    <row r="452" spans="2:2" ht="12.95" customHeight="1" x14ac:dyDescent="0.2">
      <c r="B452" s="74"/>
    </row>
    <row r="453" spans="2:2" ht="12.95" customHeight="1" x14ac:dyDescent="0.2">
      <c r="B453" s="74"/>
    </row>
    <row r="454" spans="2:2" ht="12.95" customHeight="1" x14ac:dyDescent="0.2">
      <c r="B454" s="74"/>
    </row>
    <row r="455" spans="2:2" ht="12.95" customHeight="1" x14ac:dyDescent="0.2">
      <c r="B455" s="74"/>
    </row>
    <row r="456" spans="2:2" ht="12.95" customHeight="1" x14ac:dyDescent="0.2">
      <c r="B456" s="74"/>
    </row>
    <row r="457" spans="2:2" ht="12.95" customHeight="1" x14ac:dyDescent="0.2">
      <c r="B457" s="74"/>
    </row>
    <row r="458" spans="2:2" ht="12.95" customHeight="1" x14ac:dyDescent="0.2">
      <c r="B458" s="74"/>
    </row>
    <row r="459" spans="2:2" ht="12.95" customHeight="1" x14ac:dyDescent="0.2">
      <c r="B459" s="74"/>
    </row>
    <row r="460" spans="2:2" ht="12.95" customHeight="1" x14ac:dyDescent="0.2">
      <c r="B460" s="74"/>
    </row>
    <row r="461" spans="2:2" ht="12.95" customHeight="1" x14ac:dyDescent="0.2">
      <c r="B461" s="74"/>
    </row>
    <row r="462" spans="2:2" ht="12.95" customHeight="1" x14ac:dyDescent="0.2">
      <c r="B462" s="74"/>
    </row>
    <row r="463" spans="2:2" ht="12.95" customHeight="1" x14ac:dyDescent="0.2">
      <c r="B463" s="74"/>
    </row>
    <row r="464" spans="2:2" ht="12.95" customHeight="1" x14ac:dyDescent="0.2">
      <c r="B464" s="74"/>
    </row>
    <row r="465" spans="2:2" ht="12.95" customHeight="1" x14ac:dyDescent="0.2">
      <c r="B465" s="74"/>
    </row>
    <row r="466" spans="2:2" ht="12.95" customHeight="1" x14ac:dyDescent="0.2">
      <c r="B466" s="74"/>
    </row>
    <row r="467" spans="2:2" ht="12.95" customHeight="1" x14ac:dyDescent="0.2">
      <c r="B467" s="74"/>
    </row>
    <row r="468" spans="2:2" ht="12.95" customHeight="1" x14ac:dyDescent="0.2">
      <c r="B468" s="74"/>
    </row>
    <row r="469" spans="2:2" ht="12.95" customHeight="1" x14ac:dyDescent="0.2">
      <c r="B469" s="74"/>
    </row>
    <row r="470" spans="2:2" ht="12.95" customHeight="1" x14ac:dyDescent="0.2">
      <c r="B470" s="74"/>
    </row>
    <row r="471" spans="2:2" ht="12.95" customHeight="1" x14ac:dyDescent="0.2">
      <c r="B471" s="74"/>
    </row>
    <row r="472" spans="2:2" ht="12.95" customHeight="1" x14ac:dyDescent="0.2">
      <c r="B472" s="74"/>
    </row>
    <row r="473" spans="2:2" ht="12.95" customHeight="1" x14ac:dyDescent="0.2">
      <c r="B473" s="74"/>
    </row>
    <row r="474" spans="2:2" ht="12.95" customHeight="1" x14ac:dyDescent="0.2">
      <c r="B474" s="74"/>
    </row>
    <row r="475" spans="2:2" ht="12.95" customHeight="1" x14ac:dyDescent="0.2">
      <c r="B475" s="74"/>
    </row>
  </sheetData>
  <phoneticPr fontId="8" type="noConversion"/>
  <hyperlinks>
    <hyperlink ref="H1199" r:id="rId1" display="http://vsolj.cetus-net.org/bulletin.html" xr:uid="{00000000-0004-0000-0000-000000000000}"/>
    <hyperlink ref="H64826" r:id="rId2" display="http://vsolj.cetus-net.org/bulletin.html" xr:uid="{00000000-0004-0000-0000-000001000000}"/>
    <hyperlink ref="H64819" r:id="rId3" display="https://www.aavso.org/ejaavso" xr:uid="{00000000-0004-0000-0000-000002000000}"/>
    <hyperlink ref="AP970" r:id="rId4" display="http://cdsbib.u-strasbg.fr/cgi-bin/cdsbib?1990RMxAA..21..381G" xr:uid="{00000000-0004-0000-0000-000003000000}"/>
    <hyperlink ref="AP974" r:id="rId5" display="http://cdsbib.u-strasbg.fr/cgi-bin/cdsbib?1990RMxAA..21..381G" xr:uid="{00000000-0004-0000-0000-000004000000}"/>
    <hyperlink ref="AP973" r:id="rId6" display="http://cdsbib.u-strasbg.fr/cgi-bin/cdsbib?1990RMxAA..21..381G" xr:uid="{00000000-0004-0000-0000-000005000000}"/>
    <hyperlink ref="AP954" r:id="rId7" display="http://cdsbib.u-strasbg.fr/cgi-bin/cdsbib?1990RMxAA..21..381G" xr:uid="{00000000-0004-0000-0000-000006000000}"/>
    <hyperlink ref="I64826" r:id="rId8" display="http://vsolj.cetus-net.org/bulletin.html" xr:uid="{00000000-0004-0000-0000-000007000000}"/>
    <hyperlink ref="AQ1110" r:id="rId9" display="http://cdsbib.u-strasbg.fr/cgi-bin/cdsbib?1990RMxAA..21..381G" xr:uid="{00000000-0004-0000-0000-000008000000}"/>
    <hyperlink ref="AQ55876" r:id="rId10" display="http://cdsbib.u-strasbg.fr/cgi-bin/cdsbib?1990RMxAA..21..381G" xr:uid="{00000000-0004-0000-0000-000009000000}"/>
    <hyperlink ref="AQ1111" r:id="rId11" display="http://cdsbib.u-strasbg.fr/cgi-bin/cdsbib?1990RMxAA..21..381G" xr:uid="{00000000-0004-0000-0000-00000A000000}"/>
    <hyperlink ref="H64823" r:id="rId12" display="https://www.aavso.org/ejaavso" xr:uid="{00000000-0004-0000-0000-00000B000000}"/>
    <hyperlink ref="H1996" r:id="rId13" display="http://vsolj.cetus-net.org/bulletin.html" xr:uid="{00000000-0004-0000-0000-00000C000000}"/>
    <hyperlink ref="AP3240" r:id="rId14" display="http://cdsbib.u-strasbg.fr/cgi-bin/cdsbib?1990RMxAA..21..381G" xr:uid="{00000000-0004-0000-0000-00000D000000}"/>
    <hyperlink ref="AP3243" r:id="rId15" display="http://cdsbib.u-strasbg.fr/cgi-bin/cdsbib?1990RMxAA..21..381G" xr:uid="{00000000-0004-0000-0000-00000E000000}"/>
    <hyperlink ref="AP3241" r:id="rId16" display="http://cdsbib.u-strasbg.fr/cgi-bin/cdsbib?1990RMxAA..21..381G" xr:uid="{00000000-0004-0000-0000-00000F000000}"/>
    <hyperlink ref="AP3225" r:id="rId17" display="http://cdsbib.u-strasbg.fr/cgi-bin/cdsbib?1990RMxAA..21..381G" xr:uid="{00000000-0004-0000-0000-000010000000}"/>
    <hyperlink ref="I1996" r:id="rId18" display="http://vsolj.cetus-net.org/bulletin.html" xr:uid="{00000000-0004-0000-0000-000011000000}"/>
    <hyperlink ref="AQ3454" r:id="rId19" display="http://cdsbib.u-strasbg.fr/cgi-bin/cdsbib?1990RMxAA..21..381G" xr:uid="{00000000-0004-0000-0000-000012000000}"/>
    <hyperlink ref="AQ155" r:id="rId20" display="http://cdsbib.u-strasbg.fr/cgi-bin/cdsbib?1990RMxAA..21..381G" xr:uid="{00000000-0004-0000-0000-000013000000}"/>
    <hyperlink ref="AQ3458" r:id="rId21" display="http://cdsbib.u-strasbg.fr/cgi-bin/cdsbib?1990RMxAA..21..381G" xr:uid="{00000000-0004-0000-0000-000014000000}"/>
  </hyperlinks>
  <pageMargins left="0.75" right="0.75" top="1" bottom="1" header="0.5" footer="0.5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9"/>
  <sheetViews>
    <sheetView topLeftCell="A166" workbookViewId="0">
      <selection activeCell="A139" sqref="A139:D215"/>
    </sheetView>
  </sheetViews>
  <sheetFormatPr defaultRowHeight="12.75" x14ac:dyDescent="0.2"/>
  <cols>
    <col min="1" max="1" width="19.7109375" style="9" customWidth="1"/>
    <col min="2" max="2" width="4.42578125" style="3" customWidth="1"/>
    <col min="3" max="3" width="12.7109375" style="9" customWidth="1"/>
    <col min="4" max="4" width="5.42578125" style="3" customWidth="1"/>
    <col min="5" max="5" width="14.85546875" style="3" customWidth="1"/>
    <col min="6" max="6" width="9.140625" style="3"/>
    <col min="7" max="7" width="12" style="3" customWidth="1"/>
    <col min="8" max="8" width="14.140625" style="9" customWidth="1"/>
    <col min="9" max="9" width="22.5703125" style="3" customWidth="1"/>
    <col min="10" max="10" width="25.140625" style="3" customWidth="1"/>
    <col min="11" max="11" width="15.7109375" style="3" customWidth="1"/>
    <col min="12" max="12" width="14.140625" style="3" customWidth="1"/>
    <col min="13" max="13" width="9.5703125" style="3" customWidth="1"/>
    <col min="14" max="14" width="14.140625" style="3" customWidth="1"/>
    <col min="15" max="15" width="23.42578125" style="3" customWidth="1"/>
    <col min="16" max="16" width="16.5703125" style="3" customWidth="1"/>
    <col min="17" max="17" width="41" style="3" customWidth="1"/>
    <col min="18" max="16384" width="9.140625" style="3"/>
  </cols>
  <sheetData>
    <row r="1" spans="1:16" ht="15.75" x14ac:dyDescent="0.25">
      <c r="A1" s="10" t="s">
        <v>111</v>
      </c>
      <c r="I1" s="11" t="s">
        <v>112</v>
      </c>
      <c r="J1" s="12" t="s">
        <v>113</v>
      </c>
    </row>
    <row r="2" spans="1:16" x14ac:dyDescent="0.2">
      <c r="I2" s="13" t="s">
        <v>114</v>
      </c>
      <c r="J2" s="14" t="s">
        <v>115</v>
      </c>
    </row>
    <row r="3" spans="1:16" x14ac:dyDescent="0.2">
      <c r="A3" s="15" t="s">
        <v>116</v>
      </c>
      <c r="I3" s="13" t="s">
        <v>117</v>
      </c>
      <c r="J3" s="14" t="s">
        <v>118</v>
      </c>
    </row>
    <row r="4" spans="1:16" x14ac:dyDescent="0.2">
      <c r="I4" s="13" t="s">
        <v>119</v>
      </c>
      <c r="J4" s="14" t="s">
        <v>118</v>
      </c>
    </row>
    <row r="5" spans="1:16" ht="13.5" thickBot="1" x14ac:dyDescent="0.25">
      <c r="I5" s="16" t="s">
        <v>120</v>
      </c>
      <c r="J5" s="17" t="s">
        <v>101</v>
      </c>
    </row>
    <row r="10" spans="1:16" ht="13.5" thickBot="1" x14ac:dyDescent="0.25"/>
    <row r="11" spans="1:16" ht="12.75" customHeight="1" thickBot="1" x14ac:dyDescent="0.25">
      <c r="A11" s="9" t="str">
        <f t="shared" ref="A11:A74" si="0">P11</f>
        <v> BBS 3 </v>
      </c>
      <c r="B11" s="18" t="str">
        <f t="shared" ref="B11:B74" si="1">IF(H11=INT(H11),"I","II")</f>
        <v>I</v>
      </c>
      <c r="C11" s="9">
        <f t="shared" ref="C11:C74" si="2">1*G11</f>
        <v>41459.555</v>
      </c>
      <c r="D11" s="3" t="str">
        <f t="shared" ref="D11:D74" si="3">VLOOKUP(F11,I$1:J$5,2,FALSE)</f>
        <v>vis</v>
      </c>
      <c r="E11" s="19">
        <f>VLOOKUP(C11,Active!C$21:E$971,3,FALSE)</f>
        <v>-2022.9970064389051</v>
      </c>
      <c r="F11" s="18" t="s">
        <v>120</v>
      </c>
      <c r="G11" s="3" t="str">
        <f t="shared" ref="G11:G74" si="4">MID(I11,3,LEN(I11)-3)</f>
        <v>41459.555</v>
      </c>
      <c r="H11" s="9">
        <f t="shared" ref="H11:H74" si="5">1*K11</f>
        <v>-2023</v>
      </c>
      <c r="I11" s="20" t="s">
        <v>299</v>
      </c>
      <c r="J11" s="21" t="s">
        <v>300</v>
      </c>
      <c r="K11" s="20">
        <v>-2023</v>
      </c>
      <c r="L11" s="20" t="s">
        <v>125</v>
      </c>
      <c r="M11" s="21" t="s">
        <v>236</v>
      </c>
      <c r="N11" s="21"/>
      <c r="O11" s="22" t="s">
        <v>301</v>
      </c>
      <c r="P11" s="22" t="s">
        <v>302</v>
      </c>
    </row>
    <row r="12" spans="1:16" ht="12.75" customHeight="1" thickBot="1" x14ac:dyDescent="0.25">
      <c r="A12" s="9" t="str">
        <f t="shared" si="0"/>
        <v> BBS 5 </v>
      </c>
      <c r="B12" s="18" t="str">
        <f t="shared" si="1"/>
        <v>I</v>
      </c>
      <c r="C12" s="9">
        <f t="shared" si="2"/>
        <v>41565.4</v>
      </c>
      <c r="D12" s="3" t="str">
        <f t="shared" si="3"/>
        <v>vis</v>
      </c>
      <c r="E12" s="19">
        <f>VLOOKUP(C12,Active!C$21:E$971,3,FALSE)</f>
        <v>-1960.9989486483619</v>
      </c>
      <c r="F12" s="18" t="s">
        <v>120</v>
      </c>
      <c r="G12" s="3" t="str">
        <f t="shared" si="4"/>
        <v>41565.400</v>
      </c>
      <c r="H12" s="9">
        <f t="shared" si="5"/>
        <v>-1961</v>
      </c>
      <c r="I12" s="20" t="s">
        <v>303</v>
      </c>
      <c r="J12" s="21" t="s">
        <v>304</v>
      </c>
      <c r="K12" s="20">
        <v>-1961</v>
      </c>
      <c r="L12" s="20" t="s">
        <v>178</v>
      </c>
      <c r="M12" s="21" t="s">
        <v>236</v>
      </c>
      <c r="N12" s="21"/>
      <c r="O12" s="22" t="s">
        <v>305</v>
      </c>
      <c r="P12" s="22" t="s">
        <v>306</v>
      </c>
    </row>
    <row r="13" spans="1:16" ht="12.75" customHeight="1" thickBot="1" x14ac:dyDescent="0.25">
      <c r="A13" s="9" t="str">
        <f t="shared" si="0"/>
        <v> BBS 5 </v>
      </c>
      <c r="B13" s="18" t="str">
        <f t="shared" si="1"/>
        <v>I</v>
      </c>
      <c r="C13" s="9">
        <f t="shared" si="2"/>
        <v>41582.47</v>
      </c>
      <c r="D13" s="3" t="str">
        <f t="shared" si="3"/>
        <v>vis</v>
      </c>
      <c r="E13" s="19">
        <f>VLOOKUP(C13,Active!C$21:E$971,3,FALSE)</f>
        <v>-1951.0003011309116</v>
      </c>
      <c r="F13" s="18" t="s">
        <v>120</v>
      </c>
      <c r="G13" s="3" t="str">
        <f t="shared" si="4"/>
        <v>41582.470</v>
      </c>
      <c r="H13" s="9">
        <f t="shared" si="5"/>
        <v>-1951</v>
      </c>
      <c r="I13" s="20" t="s">
        <v>307</v>
      </c>
      <c r="J13" s="21" t="s">
        <v>308</v>
      </c>
      <c r="K13" s="20">
        <v>-1951</v>
      </c>
      <c r="L13" s="20" t="s">
        <v>309</v>
      </c>
      <c r="M13" s="21" t="s">
        <v>236</v>
      </c>
      <c r="N13" s="21"/>
      <c r="O13" s="22" t="s">
        <v>305</v>
      </c>
      <c r="P13" s="22" t="s">
        <v>306</v>
      </c>
    </row>
    <row r="14" spans="1:16" ht="12.75" customHeight="1" thickBot="1" x14ac:dyDescent="0.25">
      <c r="A14" s="9" t="str">
        <f t="shared" si="0"/>
        <v> BBS 6 </v>
      </c>
      <c r="B14" s="18" t="str">
        <f t="shared" si="1"/>
        <v>I</v>
      </c>
      <c r="C14" s="9">
        <f t="shared" si="2"/>
        <v>41594.428</v>
      </c>
      <c r="D14" s="3" t="str">
        <f t="shared" si="3"/>
        <v>vis</v>
      </c>
      <c r="E14" s="19">
        <f>VLOOKUP(C14,Active!C$21:E$971,3,FALSE)</f>
        <v>-1943.9959761740479</v>
      </c>
      <c r="F14" s="18" t="s">
        <v>120</v>
      </c>
      <c r="G14" s="3" t="str">
        <f t="shared" si="4"/>
        <v>41594.428</v>
      </c>
      <c r="H14" s="9">
        <f t="shared" si="5"/>
        <v>-1944</v>
      </c>
      <c r="I14" s="20" t="s">
        <v>310</v>
      </c>
      <c r="J14" s="21" t="s">
        <v>311</v>
      </c>
      <c r="K14" s="20">
        <v>-1944</v>
      </c>
      <c r="L14" s="20" t="s">
        <v>198</v>
      </c>
      <c r="M14" s="21" t="s">
        <v>236</v>
      </c>
      <c r="N14" s="21"/>
      <c r="O14" s="22" t="s">
        <v>305</v>
      </c>
      <c r="P14" s="22" t="s">
        <v>312</v>
      </c>
    </row>
    <row r="15" spans="1:16" ht="12.75" customHeight="1" thickBot="1" x14ac:dyDescent="0.25">
      <c r="A15" s="9" t="str">
        <f t="shared" si="0"/>
        <v> BBS 6 </v>
      </c>
      <c r="B15" s="18" t="str">
        <f t="shared" si="1"/>
        <v>I</v>
      </c>
      <c r="C15" s="9">
        <f t="shared" si="2"/>
        <v>41606.383999999998</v>
      </c>
      <c r="D15" s="3" t="str">
        <f t="shared" si="3"/>
        <v>vis</v>
      </c>
      <c r="E15" s="19">
        <f>VLOOKUP(C15,Active!C$21:E$971,3,FALSE)</f>
        <v>-1936.9928227048842</v>
      </c>
      <c r="F15" s="18" t="s">
        <v>120</v>
      </c>
      <c r="G15" s="3" t="str">
        <f t="shared" si="4"/>
        <v>41606.384</v>
      </c>
      <c r="H15" s="9">
        <f t="shared" si="5"/>
        <v>-1937</v>
      </c>
      <c r="I15" s="20" t="s">
        <v>313</v>
      </c>
      <c r="J15" s="21" t="s">
        <v>314</v>
      </c>
      <c r="K15" s="20">
        <v>-1937</v>
      </c>
      <c r="L15" s="20" t="s">
        <v>218</v>
      </c>
      <c r="M15" s="21" t="s">
        <v>236</v>
      </c>
      <c r="N15" s="21"/>
      <c r="O15" s="22" t="s">
        <v>305</v>
      </c>
      <c r="P15" s="22" t="s">
        <v>312</v>
      </c>
    </row>
    <row r="16" spans="1:16" ht="12.75" customHeight="1" thickBot="1" x14ac:dyDescent="0.25">
      <c r="A16" s="9" t="str">
        <f t="shared" si="0"/>
        <v> BBS 10 </v>
      </c>
      <c r="B16" s="18" t="str">
        <f t="shared" si="1"/>
        <v>I</v>
      </c>
      <c r="C16" s="9">
        <f t="shared" si="2"/>
        <v>41845.396000000001</v>
      </c>
      <c r="D16" s="3" t="str">
        <f t="shared" si="3"/>
        <v>vis</v>
      </c>
      <c r="E16" s="19">
        <f>VLOOKUP(C16,Active!C$21:E$971,3,FALSE)</f>
        <v>-1796.993013657378</v>
      </c>
      <c r="F16" s="18" t="s">
        <v>120</v>
      </c>
      <c r="G16" s="3" t="str">
        <f t="shared" si="4"/>
        <v>41845.396</v>
      </c>
      <c r="H16" s="9">
        <f t="shared" si="5"/>
        <v>-1797</v>
      </c>
      <c r="I16" s="20" t="s">
        <v>315</v>
      </c>
      <c r="J16" s="21" t="s">
        <v>316</v>
      </c>
      <c r="K16" s="20">
        <v>-1797</v>
      </c>
      <c r="L16" s="20" t="s">
        <v>218</v>
      </c>
      <c r="M16" s="21" t="s">
        <v>236</v>
      </c>
      <c r="N16" s="21"/>
      <c r="O16" s="22" t="s">
        <v>305</v>
      </c>
      <c r="P16" s="22" t="s">
        <v>317</v>
      </c>
    </row>
    <row r="17" spans="1:16" ht="12.75" customHeight="1" thickBot="1" x14ac:dyDescent="0.25">
      <c r="A17" s="9" t="str">
        <f t="shared" si="0"/>
        <v> BBS 10 </v>
      </c>
      <c r="B17" s="18" t="str">
        <f t="shared" si="1"/>
        <v>I</v>
      </c>
      <c r="C17" s="9">
        <f t="shared" si="2"/>
        <v>41874.413</v>
      </c>
      <c r="D17" s="3" t="str">
        <f t="shared" si="3"/>
        <v>vis</v>
      </c>
      <c r="E17" s="19">
        <f>VLOOKUP(C17,Active!C$21:E$971,3,FALSE)</f>
        <v>-1779.9964843654118</v>
      </c>
      <c r="F17" s="18" t="s">
        <v>120</v>
      </c>
      <c r="G17" s="3" t="str">
        <f t="shared" si="4"/>
        <v>41874.413</v>
      </c>
      <c r="H17" s="9">
        <f t="shared" si="5"/>
        <v>-1780</v>
      </c>
      <c r="I17" s="20" t="s">
        <v>318</v>
      </c>
      <c r="J17" s="21" t="s">
        <v>319</v>
      </c>
      <c r="K17" s="20">
        <v>-1780</v>
      </c>
      <c r="L17" s="20" t="s">
        <v>242</v>
      </c>
      <c r="M17" s="21" t="s">
        <v>236</v>
      </c>
      <c r="N17" s="21"/>
      <c r="O17" s="22" t="s">
        <v>305</v>
      </c>
      <c r="P17" s="22" t="s">
        <v>317</v>
      </c>
    </row>
    <row r="18" spans="1:16" ht="12.75" customHeight="1" thickBot="1" x14ac:dyDescent="0.25">
      <c r="A18" s="9" t="str">
        <f t="shared" si="0"/>
        <v> BBS 11 </v>
      </c>
      <c r="B18" s="18" t="str">
        <f t="shared" si="1"/>
        <v>I</v>
      </c>
      <c r="C18" s="9">
        <f t="shared" si="2"/>
        <v>41903.434999999998</v>
      </c>
      <c r="D18" s="3" t="str">
        <f t="shared" si="3"/>
        <v>vis</v>
      </c>
      <c r="E18" s="19">
        <f>VLOOKUP(C18,Active!C$21:E$971,3,FALSE)</f>
        <v>-1762.9970263541977</v>
      </c>
      <c r="F18" s="18" t="s">
        <v>120</v>
      </c>
      <c r="G18" s="3" t="str">
        <f t="shared" si="4"/>
        <v>41903.435</v>
      </c>
      <c r="H18" s="9">
        <f t="shared" si="5"/>
        <v>-1763</v>
      </c>
      <c r="I18" s="20" t="s">
        <v>320</v>
      </c>
      <c r="J18" s="21" t="s">
        <v>321</v>
      </c>
      <c r="K18" s="20">
        <v>-1763</v>
      </c>
      <c r="L18" s="20" t="s">
        <v>125</v>
      </c>
      <c r="M18" s="21" t="s">
        <v>236</v>
      </c>
      <c r="N18" s="21"/>
      <c r="O18" s="22" t="s">
        <v>305</v>
      </c>
      <c r="P18" s="22" t="s">
        <v>322</v>
      </c>
    </row>
    <row r="19" spans="1:16" ht="12.75" customHeight="1" thickBot="1" x14ac:dyDescent="0.25">
      <c r="A19" s="9" t="str">
        <f t="shared" si="0"/>
        <v> BBS 12 </v>
      </c>
      <c r="B19" s="18" t="str">
        <f t="shared" si="1"/>
        <v>I</v>
      </c>
      <c r="C19" s="9">
        <f t="shared" si="2"/>
        <v>42009.284</v>
      </c>
      <c r="D19" s="3" t="str">
        <f t="shared" si="3"/>
        <v>vis</v>
      </c>
      <c r="E19" s="19">
        <f>VLOOKUP(C19,Active!C$21:E$971,3,FALSE)</f>
        <v>-1700.9966255882543</v>
      </c>
      <c r="F19" s="18" t="s">
        <v>120</v>
      </c>
      <c r="G19" s="3" t="str">
        <f t="shared" si="4"/>
        <v>42009.284</v>
      </c>
      <c r="H19" s="9">
        <f t="shared" si="5"/>
        <v>-1701</v>
      </c>
      <c r="I19" s="20" t="s">
        <v>323</v>
      </c>
      <c r="J19" s="21" t="s">
        <v>324</v>
      </c>
      <c r="K19" s="20">
        <v>-1701</v>
      </c>
      <c r="L19" s="20" t="s">
        <v>242</v>
      </c>
      <c r="M19" s="21" t="s">
        <v>236</v>
      </c>
      <c r="N19" s="21"/>
      <c r="O19" s="22" t="s">
        <v>305</v>
      </c>
      <c r="P19" s="22" t="s">
        <v>325</v>
      </c>
    </row>
    <row r="20" spans="1:16" ht="12.75" customHeight="1" thickBot="1" x14ac:dyDescent="0.25">
      <c r="A20" s="9" t="str">
        <f t="shared" si="0"/>
        <v> BBS 16 </v>
      </c>
      <c r="B20" s="18" t="str">
        <f t="shared" si="1"/>
        <v>I</v>
      </c>
      <c r="C20" s="9">
        <f t="shared" si="2"/>
        <v>42212.425999999999</v>
      </c>
      <c r="D20" s="3" t="str">
        <f t="shared" si="3"/>
        <v>vis</v>
      </c>
      <c r="E20" s="19">
        <f>VLOOKUP(C20,Active!C$21:E$971,3,FALSE)</f>
        <v>-1582.0074484359432</v>
      </c>
      <c r="F20" s="18" t="s">
        <v>120</v>
      </c>
      <c r="G20" s="3" t="str">
        <f t="shared" si="4"/>
        <v>42212.426</v>
      </c>
      <c r="H20" s="9">
        <f t="shared" si="5"/>
        <v>-1582</v>
      </c>
      <c r="I20" s="20" t="s">
        <v>326</v>
      </c>
      <c r="J20" s="21" t="s">
        <v>327</v>
      </c>
      <c r="K20" s="20">
        <v>-1582</v>
      </c>
      <c r="L20" s="20" t="s">
        <v>131</v>
      </c>
      <c r="M20" s="21" t="s">
        <v>236</v>
      </c>
      <c r="N20" s="21"/>
      <c r="O20" s="22" t="s">
        <v>305</v>
      </c>
      <c r="P20" s="22" t="s">
        <v>328</v>
      </c>
    </row>
    <row r="21" spans="1:16" ht="12.75" customHeight="1" thickBot="1" x14ac:dyDescent="0.25">
      <c r="A21" s="9" t="str">
        <f t="shared" si="0"/>
        <v> BBS 22 </v>
      </c>
      <c r="B21" s="18" t="str">
        <f t="shared" si="1"/>
        <v>I</v>
      </c>
      <c r="C21" s="9">
        <f t="shared" si="2"/>
        <v>42550.472000000002</v>
      </c>
      <c r="D21" s="3" t="str">
        <f t="shared" si="3"/>
        <v>vis</v>
      </c>
      <c r="E21" s="19">
        <f>VLOOKUP(C21,Active!C$21:E$971,3,FALSE)</f>
        <v>-1383.9990829594267</v>
      </c>
      <c r="F21" s="18" t="s">
        <v>120</v>
      </c>
      <c r="G21" s="3" t="str">
        <f t="shared" si="4"/>
        <v>42550.472</v>
      </c>
      <c r="H21" s="9">
        <f t="shared" si="5"/>
        <v>-1384</v>
      </c>
      <c r="I21" s="20" t="s">
        <v>329</v>
      </c>
      <c r="J21" s="21" t="s">
        <v>330</v>
      </c>
      <c r="K21" s="20">
        <v>-1384</v>
      </c>
      <c r="L21" s="20" t="s">
        <v>178</v>
      </c>
      <c r="M21" s="21" t="s">
        <v>236</v>
      </c>
      <c r="N21" s="21"/>
      <c r="O21" s="22" t="s">
        <v>305</v>
      </c>
      <c r="P21" s="22" t="s">
        <v>331</v>
      </c>
    </row>
    <row r="22" spans="1:16" ht="12.75" customHeight="1" thickBot="1" x14ac:dyDescent="0.25">
      <c r="A22" s="9" t="str">
        <f t="shared" si="0"/>
        <v> BBS 23 </v>
      </c>
      <c r="B22" s="18" t="str">
        <f t="shared" si="1"/>
        <v>I</v>
      </c>
      <c r="C22" s="9">
        <f t="shared" si="2"/>
        <v>42608.508000000002</v>
      </c>
      <c r="D22" s="3" t="str">
        <f t="shared" si="3"/>
        <v>vis</v>
      </c>
      <c r="E22" s="19">
        <f>VLOOKUP(C22,Active!C$21:E$971,3,FALSE)</f>
        <v>-1350.0048528877942</v>
      </c>
      <c r="F22" s="18" t="str">
        <f>LEFT(M22,1)</f>
        <v>V</v>
      </c>
      <c r="G22" s="3" t="str">
        <f t="shared" si="4"/>
        <v>42608.508</v>
      </c>
      <c r="H22" s="9">
        <f t="shared" si="5"/>
        <v>-1350</v>
      </c>
      <c r="I22" s="20" t="s">
        <v>332</v>
      </c>
      <c r="J22" s="21" t="s">
        <v>333</v>
      </c>
      <c r="K22" s="20">
        <v>-1350</v>
      </c>
      <c r="L22" s="20" t="s">
        <v>334</v>
      </c>
      <c r="M22" s="21" t="s">
        <v>236</v>
      </c>
      <c r="N22" s="21"/>
      <c r="O22" s="22" t="s">
        <v>305</v>
      </c>
      <c r="P22" s="22" t="s">
        <v>335</v>
      </c>
    </row>
    <row r="23" spans="1:16" ht="12.75" customHeight="1" thickBot="1" x14ac:dyDescent="0.25">
      <c r="A23" s="9" t="str">
        <f t="shared" si="0"/>
        <v> BBS 24 </v>
      </c>
      <c r="B23" s="18" t="str">
        <f t="shared" si="1"/>
        <v>I</v>
      </c>
      <c r="C23" s="9">
        <f t="shared" si="2"/>
        <v>42738.271000000001</v>
      </c>
      <c r="D23" s="3" t="str">
        <f t="shared" si="3"/>
        <v>vis</v>
      </c>
      <c r="E23" s="19">
        <f>VLOOKUP(C23,Active!C$21:E$971,3,FALSE)</f>
        <v>-1273.9969736958237</v>
      </c>
      <c r="F23" s="18" t="str">
        <f>LEFT(M23,1)</f>
        <v>V</v>
      </c>
      <c r="G23" s="3" t="str">
        <f t="shared" si="4"/>
        <v>42738.271</v>
      </c>
      <c r="H23" s="9">
        <f t="shared" si="5"/>
        <v>-1274</v>
      </c>
      <c r="I23" s="20" t="s">
        <v>336</v>
      </c>
      <c r="J23" s="21" t="s">
        <v>337</v>
      </c>
      <c r="K23" s="20">
        <v>-1274</v>
      </c>
      <c r="L23" s="20" t="s">
        <v>125</v>
      </c>
      <c r="M23" s="21" t="s">
        <v>236</v>
      </c>
      <c r="N23" s="21"/>
      <c r="O23" s="22" t="s">
        <v>305</v>
      </c>
      <c r="P23" s="22" t="s">
        <v>338</v>
      </c>
    </row>
    <row r="24" spans="1:16" ht="12.75" customHeight="1" thickBot="1" x14ac:dyDescent="0.25">
      <c r="A24" s="9" t="str">
        <f t="shared" si="0"/>
        <v> BBS 29 </v>
      </c>
      <c r="B24" s="18" t="str">
        <f t="shared" si="1"/>
        <v>I</v>
      </c>
      <c r="C24" s="9">
        <f t="shared" si="2"/>
        <v>43011.415000000001</v>
      </c>
      <c r="D24" s="3" t="str">
        <f t="shared" si="3"/>
        <v>vis</v>
      </c>
      <c r="E24" s="19">
        <f>VLOOKUP(C24,Active!C$21:E$971,3,FALSE)</f>
        <v>-1114.0045555642166</v>
      </c>
      <c r="F24" s="18" t="str">
        <f>LEFT(M24,1)</f>
        <v>V</v>
      </c>
      <c r="G24" s="3" t="str">
        <f t="shared" si="4"/>
        <v>43011.415</v>
      </c>
      <c r="H24" s="9">
        <f t="shared" si="5"/>
        <v>-1114</v>
      </c>
      <c r="I24" s="20" t="s">
        <v>339</v>
      </c>
      <c r="J24" s="21" t="s">
        <v>340</v>
      </c>
      <c r="K24" s="20">
        <v>-1114</v>
      </c>
      <c r="L24" s="20" t="s">
        <v>334</v>
      </c>
      <c r="M24" s="21" t="s">
        <v>236</v>
      </c>
      <c r="N24" s="21"/>
      <c r="O24" s="22" t="s">
        <v>305</v>
      </c>
      <c r="P24" s="22" t="s">
        <v>341</v>
      </c>
    </row>
    <row r="25" spans="1:16" ht="12.75" customHeight="1" thickBot="1" x14ac:dyDescent="0.25">
      <c r="A25" s="9" t="str">
        <f t="shared" si="0"/>
        <v> BBS 38 </v>
      </c>
      <c r="B25" s="18" t="str">
        <f t="shared" si="1"/>
        <v>I</v>
      </c>
      <c r="C25" s="9">
        <f t="shared" si="2"/>
        <v>43740.408000000003</v>
      </c>
      <c r="D25" s="3" t="str">
        <f t="shared" si="3"/>
        <v>vis</v>
      </c>
      <c r="E25" s="19">
        <f>VLOOKUP(C25,Active!C$21:E$971,3,FALSE)</f>
        <v>-687.00138920868596</v>
      </c>
      <c r="F25" s="18" t="str">
        <f>LEFT(M25,1)</f>
        <v>V</v>
      </c>
      <c r="G25" s="3" t="str">
        <f t="shared" si="4"/>
        <v>43740.408</v>
      </c>
      <c r="H25" s="9">
        <f t="shared" si="5"/>
        <v>-687</v>
      </c>
      <c r="I25" s="20" t="s">
        <v>342</v>
      </c>
      <c r="J25" s="21" t="s">
        <v>343</v>
      </c>
      <c r="K25" s="20">
        <v>-687</v>
      </c>
      <c r="L25" s="20" t="s">
        <v>344</v>
      </c>
      <c r="M25" s="21" t="s">
        <v>236</v>
      </c>
      <c r="N25" s="21"/>
      <c r="O25" s="22" t="s">
        <v>305</v>
      </c>
      <c r="P25" s="22" t="s">
        <v>345</v>
      </c>
    </row>
    <row r="26" spans="1:16" ht="12.75" customHeight="1" thickBot="1" x14ac:dyDescent="0.25">
      <c r="A26" s="9" t="str">
        <f t="shared" si="0"/>
        <v> BBS 39 </v>
      </c>
      <c r="B26" s="18" t="str">
        <f t="shared" si="1"/>
        <v>I</v>
      </c>
      <c r="C26" s="9">
        <f t="shared" si="2"/>
        <v>43793.334999999999</v>
      </c>
      <c r="D26" s="3" t="str">
        <f t="shared" si="3"/>
        <v>vis</v>
      </c>
      <c r="E26" s="19">
        <f>VLOOKUP(C26,Active!C$21:E$971,3,FALSE)</f>
        <v>-655.99972446609252</v>
      </c>
      <c r="F26" s="18" t="str">
        <f>LEFT(M26,1)</f>
        <v>V</v>
      </c>
      <c r="G26" s="3" t="str">
        <f t="shared" si="4"/>
        <v>43793.335</v>
      </c>
      <c r="H26" s="9">
        <f t="shared" si="5"/>
        <v>-656</v>
      </c>
      <c r="I26" s="20" t="s">
        <v>346</v>
      </c>
      <c r="J26" s="21" t="s">
        <v>347</v>
      </c>
      <c r="K26" s="20">
        <v>-656</v>
      </c>
      <c r="L26" s="20" t="s">
        <v>348</v>
      </c>
      <c r="M26" s="21" t="s">
        <v>236</v>
      </c>
      <c r="N26" s="21"/>
      <c r="O26" s="22" t="s">
        <v>305</v>
      </c>
      <c r="P26" s="22" t="s">
        <v>349</v>
      </c>
    </row>
    <row r="27" spans="1:16" ht="12.75" customHeight="1" thickBot="1" x14ac:dyDescent="0.25">
      <c r="A27" s="9" t="str">
        <f t="shared" si="0"/>
        <v> BBS 39 </v>
      </c>
      <c r="B27" s="18" t="str">
        <f t="shared" si="1"/>
        <v>I</v>
      </c>
      <c r="C27" s="9">
        <f t="shared" si="2"/>
        <v>43810.404999999999</v>
      </c>
      <c r="D27" s="3" t="str">
        <f t="shared" si="3"/>
        <v>vis</v>
      </c>
      <c r="E27" s="19">
        <f>VLOOKUP(C27,Active!C$21:E$971,3,FALSE)</f>
        <v>-646.00107694864209</v>
      </c>
      <c r="F27" s="18" t="s">
        <v>120</v>
      </c>
      <c r="G27" s="3" t="str">
        <f t="shared" si="4"/>
        <v>43810.405</v>
      </c>
      <c r="H27" s="9">
        <f t="shared" si="5"/>
        <v>-646</v>
      </c>
      <c r="I27" s="20" t="s">
        <v>350</v>
      </c>
      <c r="J27" s="21" t="s">
        <v>351</v>
      </c>
      <c r="K27" s="20">
        <v>-646</v>
      </c>
      <c r="L27" s="20" t="s">
        <v>344</v>
      </c>
      <c r="M27" s="21" t="s">
        <v>236</v>
      </c>
      <c r="N27" s="21"/>
      <c r="O27" s="22" t="s">
        <v>305</v>
      </c>
      <c r="P27" s="22" t="s">
        <v>349</v>
      </c>
    </row>
    <row r="28" spans="1:16" ht="12.75" customHeight="1" thickBot="1" x14ac:dyDescent="0.25">
      <c r="A28" s="9" t="str">
        <f t="shared" si="0"/>
        <v> BBS 44 </v>
      </c>
      <c r="B28" s="18" t="str">
        <f t="shared" si="1"/>
        <v>I</v>
      </c>
      <c r="C28" s="9">
        <f t="shared" si="2"/>
        <v>44078.438000000002</v>
      </c>
      <c r="D28" s="3" t="str">
        <f t="shared" si="3"/>
        <v>vis</v>
      </c>
      <c r="E28" s="19">
        <f>VLOOKUP(C28,Active!C$21:E$971,3,FALSE)</f>
        <v>-489.00239563376954</v>
      </c>
      <c r="F28" s="18" t="s">
        <v>120</v>
      </c>
      <c r="G28" s="3" t="str">
        <f t="shared" si="4"/>
        <v>44078.438</v>
      </c>
      <c r="H28" s="9">
        <f t="shared" si="5"/>
        <v>-489</v>
      </c>
      <c r="I28" s="20" t="s">
        <v>352</v>
      </c>
      <c r="J28" s="21" t="s">
        <v>353</v>
      </c>
      <c r="K28" s="20">
        <v>-489</v>
      </c>
      <c r="L28" s="20" t="s">
        <v>172</v>
      </c>
      <c r="M28" s="21" t="s">
        <v>236</v>
      </c>
      <c r="N28" s="21"/>
      <c r="O28" s="22" t="s">
        <v>305</v>
      </c>
      <c r="P28" s="22" t="s">
        <v>354</v>
      </c>
    </row>
    <row r="29" spans="1:16" ht="12.75" customHeight="1" thickBot="1" x14ac:dyDescent="0.25">
      <c r="A29" s="9" t="str">
        <f t="shared" si="0"/>
        <v> BBS 50 </v>
      </c>
      <c r="B29" s="18" t="str">
        <f t="shared" si="1"/>
        <v>I</v>
      </c>
      <c r="C29" s="9">
        <f t="shared" si="2"/>
        <v>44510.374000000003</v>
      </c>
      <c r="D29" s="3" t="str">
        <f t="shared" si="3"/>
        <v>vis</v>
      </c>
      <c r="E29" s="19">
        <f>VLOOKUP(C29,Active!C$21:E$971,3,FALSE)</f>
        <v>-235.99854009202562</v>
      </c>
      <c r="F29" s="18" t="s">
        <v>120</v>
      </c>
      <c r="G29" s="3" t="str">
        <f t="shared" si="4"/>
        <v>44510.374</v>
      </c>
      <c r="H29" s="9">
        <f t="shared" si="5"/>
        <v>-236</v>
      </c>
      <c r="I29" s="20" t="s">
        <v>367</v>
      </c>
      <c r="J29" s="21" t="s">
        <v>368</v>
      </c>
      <c r="K29" s="20">
        <v>-236</v>
      </c>
      <c r="L29" s="20" t="s">
        <v>178</v>
      </c>
      <c r="M29" s="21" t="s">
        <v>236</v>
      </c>
      <c r="N29" s="21"/>
      <c r="O29" s="22" t="s">
        <v>305</v>
      </c>
      <c r="P29" s="22" t="s">
        <v>369</v>
      </c>
    </row>
    <row r="30" spans="1:16" ht="12.75" customHeight="1" thickBot="1" x14ac:dyDescent="0.25">
      <c r="A30" s="9" t="str">
        <f t="shared" si="0"/>
        <v> BBS 52 </v>
      </c>
      <c r="B30" s="18" t="str">
        <f t="shared" si="1"/>
        <v>I</v>
      </c>
      <c r="C30" s="9">
        <f t="shared" si="2"/>
        <v>44575.243000000002</v>
      </c>
      <c r="D30" s="3" t="str">
        <f t="shared" si="3"/>
        <v>vis</v>
      </c>
      <c r="E30" s="19">
        <f>VLOOKUP(C30,Active!C$21:E$971,3,FALSE)</f>
        <v>-198.0019222941643</v>
      </c>
      <c r="F30" s="18" t="s">
        <v>120</v>
      </c>
      <c r="G30" s="3" t="str">
        <f t="shared" si="4"/>
        <v>44575.243</v>
      </c>
      <c r="H30" s="9">
        <f t="shared" si="5"/>
        <v>-198</v>
      </c>
      <c r="I30" s="20" t="s">
        <v>370</v>
      </c>
      <c r="J30" s="21" t="s">
        <v>371</v>
      </c>
      <c r="K30" s="20">
        <v>-198</v>
      </c>
      <c r="L30" s="20" t="s">
        <v>121</v>
      </c>
      <c r="M30" s="21" t="s">
        <v>236</v>
      </c>
      <c r="N30" s="21"/>
      <c r="O30" s="22" t="s">
        <v>305</v>
      </c>
      <c r="P30" s="22" t="s">
        <v>372</v>
      </c>
    </row>
    <row r="31" spans="1:16" ht="12.75" customHeight="1" thickBot="1" x14ac:dyDescent="0.25">
      <c r="A31" s="9" t="str">
        <f t="shared" si="0"/>
        <v> BBS 56 </v>
      </c>
      <c r="B31" s="18" t="str">
        <f t="shared" si="1"/>
        <v>I</v>
      </c>
      <c r="C31" s="9">
        <f t="shared" si="2"/>
        <v>44877.432000000001</v>
      </c>
      <c r="D31" s="3" t="str">
        <f t="shared" si="3"/>
        <v>vis</v>
      </c>
      <c r="E31" s="19">
        <f>VLOOKUP(C31,Active!C$21:E$971,3,FALSE)</f>
        <v>-20.996574042795107</v>
      </c>
      <c r="F31" s="18" t="s">
        <v>120</v>
      </c>
      <c r="G31" s="3" t="str">
        <f t="shared" si="4"/>
        <v>44877.432</v>
      </c>
      <c r="H31" s="9">
        <f t="shared" si="5"/>
        <v>-21</v>
      </c>
      <c r="I31" s="20" t="s">
        <v>373</v>
      </c>
      <c r="J31" s="21" t="s">
        <v>374</v>
      </c>
      <c r="K31" s="20">
        <v>-21</v>
      </c>
      <c r="L31" s="20" t="s">
        <v>242</v>
      </c>
      <c r="M31" s="21" t="s">
        <v>236</v>
      </c>
      <c r="N31" s="21"/>
      <c r="O31" s="22" t="s">
        <v>305</v>
      </c>
      <c r="P31" s="22" t="s">
        <v>375</v>
      </c>
    </row>
    <row r="32" spans="1:16" ht="12.75" customHeight="1" thickBot="1" x14ac:dyDescent="0.25">
      <c r="A32" s="9" t="str">
        <f t="shared" si="0"/>
        <v> BBS 57 </v>
      </c>
      <c r="B32" s="18" t="str">
        <f t="shared" si="1"/>
        <v>I</v>
      </c>
      <c r="C32" s="9">
        <f t="shared" si="2"/>
        <v>44889.374000000003</v>
      </c>
      <c r="D32" s="3" t="str">
        <f t="shared" si="3"/>
        <v>vis</v>
      </c>
      <c r="E32" s="19">
        <f>VLOOKUP(C32,Active!C$21:E$971,3,FALSE)</f>
        <v>-14.001620987527225</v>
      </c>
      <c r="F32" s="18" t="s">
        <v>120</v>
      </c>
      <c r="G32" s="3" t="str">
        <f t="shared" si="4"/>
        <v>44889.374</v>
      </c>
      <c r="H32" s="9">
        <f t="shared" si="5"/>
        <v>-14</v>
      </c>
      <c r="I32" s="20" t="s">
        <v>376</v>
      </c>
      <c r="J32" s="21" t="s">
        <v>377</v>
      </c>
      <c r="K32" s="20">
        <v>-14</v>
      </c>
      <c r="L32" s="20" t="s">
        <v>121</v>
      </c>
      <c r="M32" s="21" t="s">
        <v>236</v>
      </c>
      <c r="N32" s="21"/>
      <c r="O32" s="22" t="s">
        <v>305</v>
      </c>
      <c r="P32" s="22" t="s">
        <v>378</v>
      </c>
    </row>
    <row r="33" spans="1:16" ht="12.75" customHeight="1" thickBot="1" x14ac:dyDescent="0.25">
      <c r="A33" s="9" t="str">
        <f t="shared" si="0"/>
        <v> BBS 57 </v>
      </c>
      <c r="B33" s="18" t="str">
        <f t="shared" si="1"/>
        <v>I</v>
      </c>
      <c r="C33" s="9">
        <f t="shared" si="2"/>
        <v>44913.273999999998</v>
      </c>
      <c r="D33" s="3" t="str">
        <f t="shared" si="3"/>
        <v>vis</v>
      </c>
      <c r="E33" s="19">
        <f>VLOOKUP(C33,Active!C$21:E$971,3,FALSE)</f>
        <v>-2.342975399997099E-3</v>
      </c>
      <c r="F33" s="18" t="s">
        <v>120</v>
      </c>
      <c r="G33" s="3" t="str">
        <f t="shared" si="4"/>
        <v>44913.274</v>
      </c>
      <c r="H33" s="9">
        <f t="shared" si="5"/>
        <v>0</v>
      </c>
      <c r="I33" s="20" t="s">
        <v>379</v>
      </c>
      <c r="J33" s="21" t="s">
        <v>380</v>
      </c>
      <c r="K33" s="20">
        <v>0</v>
      </c>
      <c r="L33" s="20" t="s">
        <v>172</v>
      </c>
      <c r="M33" s="21" t="s">
        <v>236</v>
      </c>
      <c r="N33" s="21"/>
      <c r="O33" s="22" t="s">
        <v>305</v>
      </c>
      <c r="P33" s="22" t="s">
        <v>378</v>
      </c>
    </row>
    <row r="34" spans="1:16" ht="12.75" customHeight="1" thickBot="1" x14ac:dyDescent="0.25">
      <c r="A34" s="9" t="str">
        <f t="shared" si="0"/>
        <v> BBS 61 </v>
      </c>
      <c r="B34" s="18" t="str">
        <f t="shared" si="1"/>
        <v>I</v>
      </c>
      <c r="C34" s="9">
        <f t="shared" si="2"/>
        <v>45145.46</v>
      </c>
      <c r="D34" s="3" t="str">
        <f t="shared" si="3"/>
        <v>vis</v>
      </c>
      <c r="E34" s="19">
        <f>VLOOKUP(C34,Active!C$21:E$971,3,FALSE)</f>
        <v>135.99917855282533</v>
      </c>
      <c r="F34" s="18" t="s">
        <v>120</v>
      </c>
      <c r="G34" s="3" t="str">
        <f t="shared" si="4"/>
        <v>45145.460</v>
      </c>
      <c r="H34" s="9">
        <f t="shared" si="5"/>
        <v>136</v>
      </c>
      <c r="I34" s="20" t="s">
        <v>381</v>
      </c>
      <c r="J34" s="21" t="s">
        <v>382</v>
      </c>
      <c r="K34" s="20">
        <v>136</v>
      </c>
      <c r="L34" s="20" t="s">
        <v>309</v>
      </c>
      <c r="M34" s="21" t="s">
        <v>236</v>
      </c>
      <c r="N34" s="21"/>
      <c r="O34" s="22" t="s">
        <v>305</v>
      </c>
      <c r="P34" s="22" t="s">
        <v>383</v>
      </c>
    </row>
    <row r="35" spans="1:16" ht="12.75" customHeight="1" thickBot="1" x14ac:dyDescent="0.25">
      <c r="A35" s="9" t="str">
        <f t="shared" si="0"/>
        <v> BBS 62 </v>
      </c>
      <c r="B35" s="18" t="str">
        <f t="shared" si="1"/>
        <v>I</v>
      </c>
      <c r="C35" s="9">
        <f t="shared" si="2"/>
        <v>45186.432999999997</v>
      </c>
      <c r="D35" s="3" t="str">
        <f t="shared" si="3"/>
        <v>vis</v>
      </c>
      <c r="E35" s="19">
        <f>VLOOKUP(C35,Active!C$21:E$971,3,FALSE)</f>
        <v>159.99886131395513</v>
      </c>
      <c r="F35" s="18" t="s">
        <v>120</v>
      </c>
      <c r="G35" s="3" t="str">
        <f t="shared" si="4"/>
        <v>45186.433</v>
      </c>
      <c r="H35" s="9">
        <f t="shared" si="5"/>
        <v>160</v>
      </c>
      <c r="I35" s="20" t="s">
        <v>384</v>
      </c>
      <c r="J35" s="21" t="s">
        <v>385</v>
      </c>
      <c r="K35" s="20">
        <v>160</v>
      </c>
      <c r="L35" s="20" t="s">
        <v>344</v>
      </c>
      <c r="M35" s="21" t="s">
        <v>236</v>
      </c>
      <c r="N35" s="21"/>
      <c r="O35" s="22" t="s">
        <v>305</v>
      </c>
      <c r="P35" s="22" t="s">
        <v>386</v>
      </c>
    </row>
    <row r="36" spans="1:16" ht="12.75" customHeight="1" thickBot="1" x14ac:dyDescent="0.25">
      <c r="A36" s="9" t="str">
        <f t="shared" si="0"/>
        <v> BRNO 26 </v>
      </c>
      <c r="B36" s="18" t="str">
        <f t="shared" si="1"/>
        <v>I</v>
      </c>
      <c r="C36" s="9">
        <f t="shared" si="2"/>
        <v>45198.381999999998</v>
      </c>
      <c r="D36" s="3" t="str">
        <f t="shared" si="3"/>
        <v>vis</v>
      </c>
      <c r="E36" s="19">
        <f>VLOOKUP(C36,Active!C$21:E$971,3,FALSE)</f>
        <v>166.9979145761709</v>
      </c>
      <c r="F36" s="18" t="s">
        <v>120</v>
      </c>
      <c r="G36" s="3" t="str">
        <f t="shared" si="4"/>
        <v>45198.382</v>
      </c>
      <c r="H36" s="9">
        <f t="shared" si="5"/>
        <v>167</v>
      </c>
      <c r="I36" s="20" t="s">
        <v>387</v>
      </c>
      <c r="J36" s="21" t="s">
        <v>388</v>
      </c>
      <c r="K36" s="20">
        <v>167</v>
      </c>
      <c r="L36" s="20" t="s">
        <v>172</v>
      </c>
      <c r="M36" s="21" t="s">
        <v>236</v>
      </c>
      <c r="N36" s="21"/>
      <c r="O36" s="22" t="s">
        <v>366</v>
      </c>
      <c r="P36" s="22" t="s">
        <v>389</v>
      </c>
    </row>
    <row r="37" spans="1:16" ht="12.75" customHeight="1" thickBot="1" x14ac:dyDescent="0.25">
      <c r="A37" s="9" t="str">
        <f t="shared" si="0"/>
        <v> BRNO 26 </v>
      </c>
      <c r="B37" s="18" t="str">
        <f t="shared" si="1"/>
        <v>I</v>
      </c>
      <c r="C37" s="9">
        <f t="shared" si="2"/>
        <v>45198.383999999998</v>
      </c>
      <c r="D37" s="3" t="str">
        <f t="shared" si="3"/>
        <v>vis</v>
      </c>
      <c r="E37" s="19">
        <f>VLOOKUP(C37,Active!C$21:E$971,3,FALSE)</f>
        <v>166.99908606387089</v>
      </c>
      <c r="F37" s="18" t="s">
        <v>120</v>
      </c>
      <c r="G37" s="3" t="str">
        <f t="shared" si="4"/>
        <v>45198.384</v>
      </c>
      <c r="H37" s="9">
        <f t="shared" si="5"/>
        <v>167</v>
      </c>
      <c r="I37" s="20" t="s">
        <v>390</v>
      </c>
      <c r="J37" s="21" t="s">
        <v>391</v>
      </c>
      <c r="K37" s="20">
        <v>167</v>
      </c>
      <c r="L37" s="20" t="s">
        <v>344</v>
      </c>
      <c r="M37" s="21" t="s">
        <v>122</v>
      </c>
      <c r="N37" s="21"/>
      <c r="O37" s="22" t="s">
        <v>392</v>
      </c>
      <c r="P37" s="22" t="s">
        <v>389</v>
      </c>
    </row>
    <row r="38" spans="1:16" ht="12.75" customHeight="1" thickBot="1" x14ac:dyDescent="0.25">
      <c r="A38" s="9" t="str">
        <f t="shared" si="0"/>
        <v> BRNO 26 </v>
      </c>
      <c r="B38" s="18" t="str">
        <f t="shared" si="1"/>
        <v>I</v>
      </c>
      <c r="C38" s="9">
        <f t="shared" si="2"/>
        <v>45198.385000000002</v>
      </c>
      <c r="D38" s="3" t="str">
        <f t="shared" si="3"/>
        <v>vis</v>
      </c>
      <c r="E38" s="19">
        <f>VLOOKUP(C38,Active!C$21:E$971,3,FALSE)</f>
        <v>166.99967180772302</v>
      </c>
      <c r="F38" s="18" t="s">
        <v>120</v>
      </c>
      <c r="G38" s="3" t="str">
        <f t="shared" si="4"/>
        <v>45198.385</v>
      </c>
      <c r="H38" s="9">
        <f t="shared" si="5"/>
        <v>167</v>
      </c>
      <c r="I38" s="20" t="s">
        <v>393</v>
      </c>
      <c r="J38" s="21" t="s">
        <v>394</v>
      </c>
      <c r="K38" s="20">
        <v>167</v>
      </c>
      <c r="L38" s="20" t="s">
        <v>309</v>
      </c>
      <c r="M38" s="21" t="s">
        <v>236</v>
      </c>
      <c r="N38" s="21"/>
      <c r="O38" s="22" t="s">
        <v>395</v>
      </c>
      <c r="P38" s="22" t="s">
        <v>389</v>
      </c>
    </row>
    <row r="39" spans="1:16" ht="12.75" customHeight="1" thickBot="1" x14ac:dyDescent="0.25">
      <c r="A39" s="9" t="str">
        <f t="shared" si="0"/>
        <v> BRNO 26 </v>
      </c>
      <c r="B39" s="18" t="str">
        <f t="shared" si="1"/>
        <v>I</v>
      </c>
      <c r="C39" s="9">
        <f t="shared" si="2"/>
        <v>45198.39</v>
      </c>
      <c r="D39" s="3" t="str">
        <f t="shared" si="3"/>
        <v>vis</v>
      </c>
      <c r="E39" s="19">
        <f>VLOOKUP(C39,Active!C$21:E$971,3,FALSE)</f>
        <v>167.00260052697089</v>
      </c>
      <c r="F39" s="18" t="s">
        <v>120</v>
      </c>
      <c r="G39" s="3" t="str">
        <f t="shared" si="4"/>
        <v>45198.390</v>
      </c>
      <c r="H39" s="9">
        <f t="shared" si="5"/>
        <v>167</v>
      </c>
      <c r="I39" s="20" t="s">
        <v>396</v>
      </c>
      <c r="J39" s="21" t="s">
        <v>397</v>
      </c>
      <c r="K39" s="20">
        <v>167</v>
      </c>
      <c r="L39" s="20" t="s">
        <v>398</v>
      </c>
      <c r="M39" s="21" t="s">
        <v>236</v>
      </c>
      <c r="N39" s="21"/>
      <c r="O39" s="22" t="s">
        <v>362</v>
      </c>
      <c r="P39" s="22" t="s">
        <v>389</v>
      </c>
    </row>
    <row r="40" spans="1:16" ht="12.75" customHeight="1" thickBot="1" x14ac:dyDescent="0.25">
      <c r="A40" s="9" t="str">
        <f t="shared" si="0"/>
        <v> BBS 62 </v>
      </c>
      <c r="B40" s="18" t="str">
        <f t="shared" si="1"/>
        <v>I</v>
      </c>
      <c r="C40" s="9">
        <f t="shared" si="2"/>
        <v>45227.406000000003</v>
      </c>
      <c r="D40" s="3" t="str">
        <f t="shared" si="3"/>
        <v>vis</v>
      </c>
      <c r="E40" s="19">
        <f>VLOOKUP(C40,Active!C$21:E$971,3,FALSE)</f>
        <v>183.99854407508923</v>
      </c>
      <c r="F40" s="18" t="s">
        <v>120</v>
      </c>
      <c r="G40" s="3" t="str">
        <f t="shared" si="4"/>
        <v>45227.406</v>
      </c>
      <c r="H40" s="9">
        <f t="shared" si="5"/>
        <v>184</v>
      </c>
      <c r="I40" s="20" t="s">
        <v>399</v>
      </c>
      <c r="J40" s="21" t="s">
        <v>400</v>
      </c>
      <c r="K40" s="20">
        <v>184</v>
      </c>
      <c r="L40" s="20" t="s">
        <v>344</v>
      </c>
      <c r="M40" s="21" t="s">
        <v>236</v>
      </c>
      <c r="N40" s="21"/>
      <c r="O40" s="22" t="s">
        <v>305</v>
      </c>
      <c r="P40" s="22" t="s">
        <v>386</v>
      </c>
    </row>
    <row r="41" spans="1:16" ht="12.75" customHeight="1" thickBot="1" x14ac:dyDescent="0.25">
      <c r="A41" s="9" t="str">
        <f t="shared" si="0"/>
        <v>BAVM 36 </v>
      </c>
      <c r="B41" s="18" t="str">
        <f t="shared" si="1"/>
        <v>I</v>
      </c>
      <c r="C41" s="9">
        <f t="shared" si="2"/>
        <v>45280.339</v>
      </c>
      <c r="D41" s="3" t="str">
        <f t="shared" si="3"/>
        <v>vis</v>
      </c>
      <c r="E41" s="19">
        <f>VLOOKUP(C41,Active!C$21:E$971,3,FALSE)</f>
        <v>215.00372328078262</v>
      </c>
      <c r="F41" s="18" t="s">
        <v>120</v>
      </c>
      <c r="G41" s="3" t="str">
        <f t="shared" si="4"/>
        <v>45280.339</v>
      </c>
      <c r="H41" s="9">
        <f t="shared" si="5"/>
        <v>215</v>
      </c>
      <c r="I41" s="20" t="s">
        <v>401</v>
      </c>
      <c r="J41" s="21" t="s">
        <v>402</v>
      </c>
      <c r="K41" s="20">
        <v>215</v>
      </c>
      <c r="L41" s="20" t="s">
        <v>242</v>
      </c>
      <c r="M41" s="21" t="s">
        <v>236</v>
      </c>
      <c r="N41" s="21"/>
      <c r="O41" s="22" t="s">
        <v>403</v>
      </c>
      <c r="P41" s="23" t="s">
        <v>404</v>
      </c>
    </row>
    <row r="42" spans="1:16" ht="12.75" customHeight="1" thickBot="1" x14ac:dyDescent="0.25">
      <c r="A42" s="9" t="str">
        <f t="shared" si="0"/>
        <v>BAVM 36 </v>
      </c>
      <c r="B42" s="18" t="str">
        <f t="shared" si="1"/>
        <v>I</v>
      </c>
      <c r="C42" s="9">
        <f t="shared" si="2"/>
        <v>45280.353000000003</v>
      </c>
      <c r="D42" s="3" t="str">
        <f t="shared" si="3"/>
        <v>vis</v>
      </c>
      <c r="E42" s="19">
        <f>VLOOKUP(C42,Active!C$21:E$971,3,FALSE)</f>
        <v>215.01192369468262</v>
      </c>
      <c r="F42" s="18" t="s">
        <v>120</v>
      </c>
      <c r="G42" s="3" t="str">
        <f t="shared" si="4"/>
        <v>45280.353</v>
      </c>
      <c r="H42" s="9">
        <f t="shared" si="5"/>
        <v>215</v>
      </c>
      <c r="I42" s="20" t="s">
        <v>405</v>
      </c>
      <c r="J42" s="21" t="s">
        <v>406</v>
      </c>
      <c r="K42" s="20">
        <v>215</v>
      </c>
      <c r="L42" s="20" t="s">
        <v>175</v>
      </c>
      <c r="M42" s="21" t="s">
        <v>236</v>
      </c>
      <c r="N42" s="21"/>
      <c r="O42" s="22" t="s">
        <v>407</v>
      </c>
      <c r="P42" s="23" t="s">
        <v>404</v>
      </c>
    </row>
    <row r="43" spans="1:16" ht="12.75" customHeight="1" thickBot="1" x14ac:dyDescent="0.25">
      <c r="A43" s="9" t="str">
        <f t="shared" si="0"/>
        <v>BAVM 38 </v>
      </c>
      <c r="B43" s="18" t="str">
        <f t="shared" si="1"/>
        <v>I</v>
      </c>
      <c r="C43" s="9">
        <f t="shared" si="2"/>
        <v>45565.436000000002</v>
      </c>
      <c r="D43" s="3" t="str">
        <f t="shared" si="3"/>
        <v>vis</v>
      </c>
      <c r="E43" s="19">
        <f>VLOOKUP(C43,Active!C$21:E$971,3,FALSE)</f>
        <v>381.99753765000565</v>
      </c>
      <c r="F43" s="18" t="s">
        <v>120</v>
      </c>
      <c r="G43" s="3" t="str">
        <f t="shared" si="4"/>
        <v>45565.436</v>
      </c>
      <c r="H43" s="9">
        <f t="shared" si="5"/>
        <v>382</v>
      </c>
      <c r="I43" s="20" t="s">
        <v>408</v>
      </c>
      <c r="J43" s="21" t="s">
        <v>409</v>
      </c>
      <c r="K43" s="20">
        <v>382</v>
      </c>
      <c r="L43" s="20" t="s">
        <v>172</v>
      </c>
      <c r="M43" s="21" t="s">
        <v>236</v>
      </c>
      <c r="N43" s="21"/>
      <c r="O43" s="22" t="s">
        <v>410</v>
      </c>
      <c r="P43" s="23" t="s">
        <v>411</v>
      </c>
    </row>
    <row r="44" spans="1:16" ht="12.75" customHeight="1" thickBot="1" x14ac:dyDescent="0.25">
      <c r="A44" s="9" t="str">
        <f t="shared" si="0"/>
        <v> BBS 68 </v>
      </c>
      <c r="B44" s="18" t="str">
        <f t="shared" si="1"/>
        <v>I</v>
      </c>
      <c r="C44" s="9">
        <f t="shared" si="2"/>
        <v>45606.41</v>
      </c>
      <c r="D44" s="3" t="str">
        <f t="shared" si="3"/>
        <v>vis</v>
      </c>
      <c r="E44" s="19">
        <f>VLOOKUP(C44,Active!C$21:E$971,3,FALSE)</f>
        <v>405.99780615498759</v>
      </c>
      <c r="F44" s="18" t="s">
        <v>120</v>
      </c>
      <c r="G44" s="3" t="str">
        <f t="shared" si="4"/>
        <v>45606.410</v>
      </c>
      <c r="H44" s="9">
        <f t="shared" si="5"/>
        <v>406</v>
      </c>
      <c r="I44" s="20" t="s">
        <v>412</v>
      </c>
      <c r="J44" s="21" t="s">
        <v>413</v>
      </c>
      <c r="K44" s="20">
        <v>406</v>
      </c>
      <c r="L44" s="20" t="s">
        <v>172</v>
      </c>
      <c r="M44" s="21" t="s">
        <v>236</v>
      </c>
      <c r="N44" s="21"/>
      <c r="O44" s="22" t="s">
        <v>305</v>
      </c>
      <c r="P44" s="22" t="s">
        <v>414</v>
      </c>
    </row>
    <row r="45" spans="1:16" ht="12.75" customHeight="1" thickBot="1" x14ac:dyDescent="0.25">
      <c r="A45" s="9" t="str">
        <f t="shared" si="0"/>
        <v> BBS 69 </v>
      </c>
      <c r="B45" s="18" t="str">
        <f t="shared" si="1"/>
        <v>I</v>
      </c>
      <c r="C45" s="9">
        <f t="shared" si="2"/>
        <v>45642.27</v>
      </c>
      <c r="D45" s="3" t="str">
        <f t="shared" si="3"/>
        <v>vis</v>
      </c>
      <c r="E45" s="19">
        <f>VLOOKUP(C45,Active!C$21:E$971,3,FALSE)</f>
        <v>427.00258061167841</v>
      </c>
      <c r="F45" s="18" t="s">
        <v>120</v>
      </c>
      <c r="G45" s="3" t="str">
        <f t="shared" si="4"/>
        <v>45642.270</v>
      </c>
      <c r="H45" s="9">
        <f t="shared" si="5"/>
        <v>427</v>
      </c>
      <c r="I45" s="20" t="s">
        <v>415</v>
      </c>
      <c r="J45" s="21" t="s">
        <v>416</v>
      </c>
      <c r="K45" s="20">
        <v>427</v>
      </c>
      <c r="L45" s="20" t="s">
        <v>398</v>
      </c>
      <c r="M45" s="21" t="s">
        <v>236</v>
      </c>
      <c r="N45" s="21"/>
      <c r="O45" s="22" t="s">
        <v>305</v>
      </c>
      <c r="P45" s="22" t="s">
        <v>417</v>
      </c>
    </row>
    <row r="46" spans="1:16" ht="12.75" customHeight="1" thickBot="1" x14ac:dyDescent="0.25">
      <c r="A46" s="9" t="str">
        <f t="shared" si="0"/>
        <v> BBS 72 </v>
      </c>
      <c r="B46" s="18" t="str">
        <f t="shared" si="1"/>
        <v>I</v>
      </c>
      <c r="C46" s="9">
        <f t="shared" si="2"/>
        <v>45874.451000000001</v>
      </c>
      <c r="D46" s="3" t="str">
        <f t="shared" si="3"/>
        <v>vis</v>
      </c>
      <c r="E46" s="19">
        <f>VLOOKUP(C46,Active!C$21:E$971,3,FALSE)</f>
        <v>563.00117342065585</v>
      </c>
      <c r="F46" s="18" t="s">
        <v>120</v>
      </c>
      <c r="G46" s="3" t="str">
        <f t="shared" si="4"/>
        <v>45874.451</v>
      </c>
      <c r="H46" s="9">
        <f t="shared" si="5"/>
        <v>563</v>
      </c>
      <c r="I46" s="20" t="s">
        <v>418</v>
      </c>
      <c r="J46" s="21" t="s">
        <v>419</v>
      </c>
      <c r="K46" s="20">
        <v>563</v>
      </c>
      <c r="L46" s="20" t="s">
        <v>178</v>
      </c>
      <c r="M46" s="21" t="s">
        <v>236</v>
      </c>
      <c r="N46" s="21"/>
      <c r="O46" s="22" t="s">
        <v>305</v>
      </c>
      <c r="P46" s="22" t="s">
        <v>420</v>
      </c>
    </row>
    <row r="47" spans="1:16" ht="12.75" customHeight="1" thickBot="1" x14ac:dyDescent="0.25">
      <c r="A47" s="9" t="str">
        <f t="shared" si="0"/>
        <v> BBS 73 </v>
      </c>
      <c r="B47" s="18" t="str">
        <f t="shared" si="1"/>
        <v>I</v>
      </c>
      <c r="C47" s="9">
        <f t="shared" si="2"/>
        <v>45915.430999999997</v>
      </c>
      <c r="D47" s="3" t="str">
        <f t="shared" si="3"/>
        <v>vis</v>
      </c>
      <c r="E47" s="19">
        <f>VLOOKUP(C47,Active!C$21:E$971,3,FALSE)</f>
        <v>587.0049563887336</v>
      </c>
      <c r="F47" s="18" t="s">
        <v>120</v>
      </c>
      <c r="G47" s="3" t="str">
        <f t="shared" si="4"/>
        <v>45915.431</v>
      </c>
      <c r="H47" s="9">
        <f t="shared" si="5"/>
        <v>587</v>
      </c>
      <c r="I47" s="20" t="s">
        <v>421</v>
      </c>
      <c r="J47" s="21" t="s">
        <v>422</v>
      </c>
      <c r="K47" s="20">
        <v>587</v>
      </c>
      <c r="L47" s="20" t="s">
        <v>365</v>
      </c>
      <c r="M47" s="21" t="s">
        <v>236</v>
      </c>
      <c r="N47" s="21"/>
      <c r="O47" s="22" t="s">
        <v>305</v>
      </c>
      <c r="P47" s="22" t="s">
        <v>423</v>
      </c>
    </row>
    <row r="48" spans="1:16" ht="12.75" customHeight="1" thickBot="1" x14ac:dyDescent="0.25">
      <c r="A48" s="9" t="str">
        <f t="shared" si="0"/>
        <v>BAVM 39 </v>
      </c>
      <c r="B48" s="18" t="str">
        <f t="shared" si="1"/>
        <v>I</v>
      </c>
      <c r="C48" s="9">
        <f t="shared" si="2"/>
        <v>46212.476999999999</v>
      </c>
      <c r="D48" s="3" t="str">
        <f t="shared" si="3"/>
        <v>vis</v>
      </c>
      <c r="E48" s="19">
        <f>VLOOKUP(C48,Active!C$21:E$971,3,FALSE)</f>
        <v>760.99782402017229</v>
      </c>
      <c r="F48" s="18" t="s">
        <v>120</v>
      </c>
      <c r="G48" s="3" t="str">
        <f t="shared" si="4"/>
        <v>46212.477</v>
      </c>
      <c r="H48" s="9">
        <f t="shared" si="5"/>
        <v>761</v>
      </c>
      <c r="I48" s="20" t="s">
        <v>424</v>
      </c>
      <c r="J48" s="21" t="s">
        <v>425</v>
      </c>
      <c r="K48" s="20">
        <v>761</v>
      </c>
      <c r="L48" s="20" t="s">
        <v>172</v>
      </c>
      <c r="M48" s="21" t="s">
        <v>236</v>
      </c>
      <c r="N48" s="21"/>
      <c r="O48" s="22" t="s">
        <v>403</v>
      </c>
      <c r="P48" s="23" t="s">
        <v>426</v>
      </c>
    </row>
    <row r="49" spans="1:16" ht="12.75" customHeight="1" thickBot="1" x14ac:dyDescent="0.25">
      <c r="A49" s="9" t="str">
        <f t="shared" si="0"/>
        <v> BRNO 27 </v>
      </c>
      <c r="B49" s="18" t="str">
        <f t="shared" si="1"/>
        <v>I</v>
      </c>
      <c r="C49" s="9">
        <f t="shared" si="2"/>
        <v>46253.442000000003</v>
      </c>
      <c r="D49" s="3" t="str">
        <f t="shared" si="3"/>
        <v>vis</v>
      </c>
      <c r="E49" s="19">
        <f>VLOOKUP(C49,Active!C$21:E$971,3,FALSE)</f>
        <v>784.99282083050639</v>
      </c>
      <c r="F49" s="18" t="s">
        <v>120</v>
      </c>
      <c r="G49" s="3" t="str">
        <f t="shared" si="4"/>
        <v>46253.442</v>
      </c>
      <c r="H49" s="9">
        <f t="shared" si="5"/>
        <v>785</v>
      </c>
      <c r="I49" s="20" t="s">
        <v>427</v>
      </c>
      <c r="J49" s="21" t="s">
        <v>428</v>
      </c>
      <c r="K49" s="20">
        <v>785</v>
      </c>
      <c r="L49" s="20" t="s">
        <v>192</v>
      </c>
      <c r="M49" s="21" t="s">
        <v>236</v>
      </c>
      <c r="N49" s="21"/>
      <c r="O49" s="22" t="s">
        <v>429</v>
      </c>
      <c r="P49" s="22" t="s">
        <v>430</v>
      </c>
    </row>
    <row r="50" spans="1:16" ht="12.75" customHeight="1" thickBot="1" x14ac:dyDescent="0.25">
      <c r="A50" s="9" t="str">
        <f t="shared" si="0"/>
        <v> BRNO 27 </v>
      </c>
      <c r="B50" s="18" t="str">
        <f t="shared" si="1"/>
        <v>I</v>
      </c>
      <c r="C50" s="9">
        <f t="shared" si="2"/>
        <v>46253.455000000002</v>
      </c>
      <c r="D50" s="3" t="str">
        <f t="shared" si="3"/>
        <v>vis</v>
      </c>
      <c r="E50" s="19">
        <f>VLOOKUP(C50,Active!C$21:E$971,3,FALSE)</f>
        <v>785.00043550055432</v>
      </c>
      <c r="F50" s="18" t="s">
        <v>120</v>
      </c>
      <c r="G50" s="3" t="str">
        <f t="shared" si="4"/>
        <v>46253.455</v>
      </c>
      <c r="H50" s="9">
        <f t="shared" si="5"/>
        <v>785</v>
      </c>
      <c r="I50" s="20" t="s">
        <v>431</v>
      </c>
      <c r="J50" s="21" t="s">
        <v>432</v>
      </c>
      <c r="K50" s="20">
        <v>785</v>
      </c>
      <c r="L50" s="20" t="s">
        <v>156</v>
      </c>
      <c r="M50" s="21" t="s">
        <v>236</v>
      </c>
      <c r="N50" s="21"/>
      <c r="O50" s="22" t="s">
        <v>433</v>
      </c>
      <c r="P50" s="22" t="s">
        <v>430</v>
      </c>
    </row>
    <row r="51" spans="1:16" ht="12.75" customHeight="1" thickBot="1" x14ac:dyDescent="0.25">
      <c r="A51" s="9" t="str">
        <f t="shared" si="0"/>
        <v> BRNO 27 </v>
      </c>
      <c r="B51" s="18" t="str">
        <f t="shared" si="1"/>
        <v>I</v>
      </c>
      <c r="C51" s="9">
        <f t="shared" si="2"/>
        <v>46253.455999999998</v>
      </c>
      <c r="D51" s="3" t="str">
        <f t="shared" si="3"/>
        <v>vis</v>
      </c>
      <c r="E51" s="19">
        <f>VLOOKUP(C51,Active!C$21:E$971,3,FALSE)</f>
        <v>785.00102124440218</v>
      </c>
      <c r="F51" s="18" t="s">
        <v>120</v>
      </c>
      <c r="G51" s="3" t="str">
        <f t="shared" si="4"/>
        <v>46253.456</v>
      </c>
      <c r="H51" s="9">
        <f t="shared" si="5"/>
        <v>785</v>
      </c>
      <c r="I51" s="20" t="s">
        <v>434</v>
      </c>
      <c r="J51" s="21" t="s">
        <v>435</v>
      </c>
      <c r="K51" s="20">
        <v>785</v>
      </c>
      <c r="L51" s="20" t="s">
        <v>178</v>
      </c>
      <c r="M51" s="21" t="s">
        <v>236</v>
      </c>
      <c r="N51" s="21"/>
      <c r="O51" s="22" t="s">
        <v>436</v>
      </c>
      <c r="P51" s="22" t="s">
        <v>430</v>
      </c>
    </row>
    <row r="52" spans="1:16" ht="12.75" customHeight="1" thickBot="1" x14ac:dyDescent="0.25">
      <c r="A52" s="9" t="str">
        <f t="shared" si="0"/>
        <v> BRNO 27 </v>
      </c>
      <c r="B52" s="18" t="str">
        <f t="shared" si="1"/>
        <v>I</v>
      </c>
      <c r="C52" s="9">
        <f t="shared" si="2"/>
        <v>46253.462</v>
      </c>
      <c r="D52" s="3" t="str">
        <f t="shared" si="3"/>
        <v>vis</v>
      </c>
      <c r="E52" s="19">
        <f>VLOOKUP(C52,Active!C$21:E$971,3,FALSE)</f>
        <v>785.0045357075021</v>
      </c>
      <c r="F52" s="18" t="s">
        <v>120</v>
      </c>
      <c r="G52" s="3" t="str">
        <f t="shared" si="4"/>
        <v>46253.462</v>
      </c>
      <c r="H52" s="9">
        <f t="shared" si="5"/>
        <v>785</v>
      </c>
      <c r="I52" s="20" t="s">
        <v>437</v>
      </c>
      <c r="J52" s="21" t="s">
        <v>438</v>
      </c>
      <c r="K52" s="20">
        <v>785</v>
      </c>
      <c r="L52" s="20" t="s">
        <v>365</v>
      </c>
      <c r="M52" s="21" t="s">
        <v>236</v>
      </c>
      <c r="N52" s="21"/>
      <c r="O52" s="22" t="s">
        <v>439</v>
      </c>
      <c r="P52" s="22" t="s">
        <v>430</v>
      </c>
    </row>
    <row r="53" spans="1:16" ht="12.75" customHeight="1" thickBot="1" x14ac:dyDescent="0.25">
      <c r="A53" s="9" t="str">
        <f t="shared" si="0"/>
        <v> BRNO 27 </v>
      </c>
      <c r="B53" s="18" t="str">
        <f t="shared" si="1"/>
        <v>I</v>
      </c>
      <c r="C53" s="9">
        <f t="shared" si="2"/>
        <v>46253.463000000003</v>
      </c>
      <c r="D53" s="3" t="str">
        <f t="shared" si="3"/>
        <v>vis</v>
      </c>
      <c r="E53" s="19">
        <f>VLOOKUP(C53,Active!C$21:E$971,3,FALSE)</f>
        <v>785.00512145135428</v>
      </c>
      <c r="F53" s="18" t="s">
        <v>120</v>
      </c>
      <c r="G53" s="3" t="str">
        <f t="shared" si="4"/>
        <v>46253.463</v>
      </c>
      <c r="H53" s="9">
        <f t="shared" si="5"/>
        <v>785</v>
      </c>
      <c r="I53" s="20" t="s">
        <v>440</v>
      </c>
      <c r="J53" s="21" t="s">
        <v>441</v>
      </c>
      <c r="K53" s="20">
        <v>785</v>
      </c>
      <c r="L53" s="20" t="s">
        <v>250</v>
      </c>
      <c r="M53" s="21" t="s">
        <v>236</v>
      </c>
      <c r="N53" s="21"/>
      <c r="O53" s="22" t="s">
        <v>442</v>
      </c>
      <c r="P53" s="22" t="s">
        <v>430</v>
      </c>
    </row>
    <row r="54" spans="1:16" ht="12.75" customHeight="1" thickBot="1" x14ac:dyDescent="0.25">
      <c r="A54" s="9" t="str">
        <f t="shared" si="0"/>
        <v> BRNO 27 </v>
      </c>
      <c r="B54" s="18" t="str">
        <f t="shared" si="1"/>
        <v>I</v>
      </c>
      <c r="C54" s="9">
        <f t="shared" si="2"/>
        <v>46253.474000000002</v>
      </c>
      <c r="D54" s="3" t="str">
        <f t="shared" si="3"/>
        <v>vis</v>
      </c>
      <c r="E54" s="19">
        <f>VLOOKUP(C54,Active!C$21:E$971,3,FALSE)</f>
        <v>785.01156463370216</v>
      </c>
      <c r="F54" s="18" t="s">
        <v>120</v>
      </c>
      <c r="G54" s="3" t="str">
        <f t="shared" si="4"/>
        <v>46253.474</v>
      </c>
      <c r="H54" s="9">
        <f t="shared" si="5"/>
        <v>785</v>
      </c>
      <c r="I54" s="20" t="s">
        <v>443</v>
      </c>
      <c r="J54" s="21" t="s">
        <v>444</v>
      </c>
      <c r="K54" s="20">
        <v>785</v>
      </c>
      <c r="L54" s="20" t="s">
        <v>175</v>
      </c>
      <c r="M54" s="21" t="s">
        <v>236</v>
      </c>
      <c r="N54" s="21"/>
      <c r="O54" s="22" t="s">
        <v>445</v>
      </c>
      <c r="P54" s="22" t="s">
        <v>430</v>
      </c>
    </row>
    <row r="55" spans="1:16" ht="12.75" customHeight="1" thickBot="1" x14ac:dyDescent="0.25">
      <c r="A55" s="9" t="str">
        <f t="shared" si="0"/>
        <v> BRNO 27 </v>
      </c>
      <c r="B55" s="18" t="str">
        <f t="shared" si="1"/>
        <v>I</v>
      </c>
      <c r="C55" s="9">
        <f t="shared" si="2"/>
        <v>46270.529000000002</v>
      </c>
      <c r="D55" s="3" t="str">
        <f t="shared" si="3"/>
        <v>vis</v>
      </c>
      <c r="E55" s="19">
        <f>VLOOKUP(C55,Active!C$21:E$971,3,FALSE)</f>
        <v>795.00142599340472</v>
      </c>
      <c r="F55" s="18" t="s">
        <v>120</v>
      </c>
      <c r="G55" s="3" t="str">
        <f t="shared" si="4"/>
        <v>46270.529</v>
      </c>
      <c r="H55" s="9">
        <f t="shared" si="5"/>
        <v>795</v>
      </c>
      <c r="I55" s="20" t="s">
        <v>446</v>
      </c>
      <c r="J55" s="21" t="s">
        <v>447</v>
      </c>
      <c r="K55" s="20">
        <v>795</v>
      </c>
      <c r="L55" s="20" t="s">
        <v>178</v>
      </c>
      <c r="M55" s="21" t="s">
        <v>236</v>
      </c>
      <c r="N55" s="21"/>
      <c r="O55" s="22" t="s">
        <v>433</v>
      </c>
      <c r="P55" s="22" t="s">
        <v>430</v>
      </c>
    </row>
    <row r="56" spans="1:16" ht="12.75" customHeight="1" thickBot="1" x14ac:dyDescent="0.25">
      <c r="A56" s="9" t="str">
        <f t="shared" si="0"/>
        <v> BRNO 27 </v>
      </c>
      <c r="B56" s="18" t="str">
        <f t="shared" si="1"/>
        <v>I</v>
      </c>
      <c r="C56" s="9">
        <f t="shared" si="2"/>
        <v>46294.438000000002</v>
      </c>
      <c r="D56" s="3" t="str">
        <f t="shared" si="3"/>
        <v>vis</v>
      </c>
      <c r="E56" s="19">
        <f>VLOOKUP(C56,Active!C$21:E$971,3,FALSE)</f>
        <v>809.00597570018408</v>
      </c>
      <c r="F56" s="18" t="s">
        <v>120</v>
      </c>
      <c r="G56" s="3" t="str">
        <f t="shared" si="4"/>
        <v>46294.438</v>
      </c>
      <c r="H56" s="9">
        <f t="shared" si="5"/>
        <v>809</v>
      </c>
      <c r="I56" s="20" t="s">
        <v>448</v>
      </c>
      <c r="J56" s="21" t="s">
        <v>449</v>
      </c>
      <c r="K56" s="20">
        <v>809</v>
      </c>
      <c r="L56" s="20" t="s">
        <v>450</v>
      </c>
      <c r="M56" s="21" t="s">
        <v>236</v>
      </c>
      <c r="N56" s="21"/>
      <c r="O56" s="22" t="s">
        <v>429</v>
      </c>
      <c r="P56" s="22" t="s">
        <v>430</v>
      </c>
    </row>
    <row r="57" spans="1:16" ht="12.75" customHeight="1" thickBot="1" x14ac:dyDescent="0.25">
      <c r="A57" s="9" t="str">
        <f t="shared" si="0"/>
        <v> BRNO 27 </v>
      </c>
      <c r="B57" s="18" t="str">
        <f t="shared" si="1"/>
        <v>I</v>
      </c>
      <c r="C57" s="9">
        <f t="shared" si="2"/>
        <v>46294.440999999999</v>
      </c>
      <c r="D57" s="3" t="str">
        <f t="shared" si="3"/>
        <v>vis</v>
      </c>
      <c r="E57" s="19">
        <f>VLOOKUP(C57,Active!C$21:E$971,3,FALSE)</f>
        <v>809.00773293173199</v>
      </c>
      <c r="F57" s="18" t="s">
        <v>120</v>
      </c>
      <c r="G57" s="3" t="str">
        <f t="shared" si="4"/>
        <v>46294.441</v>
      </c>
      <c r="H57" s="9">
        <f t="shared" si="5"/>
        <v>809</v>
      </c>
      <c r="I57" s="20" t="s">
        <v>451</v>
      </c>
      <c r="J57" s="21" t="s">
        <v>452</v>
      </c>
      <c r="K57" s="20">
        <v>809</v>
      </c>
      <c r="L57" s="20" t="s">
        <v>268</v>
      </c>
      <c r="M57" s="21" t="s">
        <v>236</v>
      </c>
      <c r="N57" s="21"/>
      <c r="O57" s="22" t="s">
        <v>442</v>
      </c>
      <c r="P57" s="22" t="s">
        <v>430</v>
      </c>
    </row>
    <row r="58" spans="1:16" ht="12.75" customHeight="1" thickBot="1" x14ac:dyDescent="0.25">
      <c r="A58" s="9" t="str">
        <f t="shared" si="0"/>
        <v> BRNO 27 </v>
      </c>
      <c r="B58" s="18" t="str">
        <f t="shared" si="1"/>
        <v>I</v>
      </c>
      <c r="C58" s="9">
        <f t="shared" si="2"/>
        <v>46294.444000000003</v>
      </c>
      <c r="D58" s="3" t="str">
        <f t="shared" si="3"/>
        <v>vis</v>
      </c>
      <c r="E58" s="19">
        <f>VLOOKUP(C58,Active!C$21:E$971,3,FALSE)</f>
        <v>809.00949016328411</v>
      </c>
      <c r="F58" s="18" t="s">
        <v>120</v>
      </c>
      <c r="G58" s="3" t="str">
        <f t="shared" si="4"/>
        <v>46294.444</v>
      </c>
      <c r="H58" s="9">
        <f t="shared" si="5"/>
        <v>809</v>
      </c>
      <c r="I58" s="20" t="s">
        <v>453</v>
      </c>
      <c r="J58" s="21" t="s">
        <v>454</v>
      </c>
      <c r="K58" s="20">
        <v>809</v>
      </c>
      <c r="L58" s="20" t="s">
        <v>247</v>
      </c>
      <c r="M58" s="21" t="s">
        <v>236</v>
      </c>
      <c r="N58" s="21"/>
      <c r="O58" s="22" t="s">
        <v>455</v>
      </c>
      <c r="P58" s="22" t="s">
        <v>430</v>
      </c>
    </row>
    <row r="59" spans="1:16" ht="12.75" customHeight="1" thickBot="1" x14ac:dyDescent="0.25">
      <c r="A59" s="9" t="str">
        <f t="shared" si="0"/>
        <v> BRNO 27 </v>
      </c>
      <c r="B59" s="18" t="str">
        <f t="shared" si="1"/>
        <v>I</v>
      </c>
      <c r="C59" s="9">
        <f t="shared" si="2"/>
        <v>46294.449000000001</v>
      </c>
      <c r="D59" s="3" t="str">
        <f t="shared" si="3"/>
        <v>vis</v>
      </c>
      <c r="E59" s="19">
        <f>VLOOKUP(C59,Active!C$21:E$971,3,FALSE)</f>
        <v>809.01241888253196</v>
      </c>
      <c r="F59" s="18" t="s">
        <v>120</v>
      </c>
      <c r="G59" s="3" t="str">
        <f t="shared" si="4"/>
        <v>46294.449</v>
      </c>
      <c r="H59" s="9">
        <f t="shared" si="5"/>
        <v>809</v>
      </c>
      <c r="I59" s="20" t="s">
        <v>456</v>
      </c>
      <c r="J59" s="21" t="s">
        <v>457</v>
      </c>
      <c r="K59" s="20">
        <v>809</v>
      </c>
      <c r="L59" s="20" t="s">
        <v>458</v>
      </c>
      <c r="M59" s="21" t="s">
        <v>236</v>
      </c>
      <c r="N59" s="21"/>
      <c r="O59" s="22" t="s">
        <v>459</v>
      </c>
      <c r="P59" s="22" t="s">
        <v>430</v>
      </c>
    </row>
    <row r="60" spans="1:16" ht="12.75" customHeight="1" thickBot="1" x14ac:dyDescent="0.25">
      <c r="A60" s="9" t="str">
        <f t="shared" si="0"/>
        <v> BRNO 27 </v>
      </c>
      <c r="B60" s="18" t="str">
        <f t="shared" si="1"/>
        <v>I</v>
      </c>
      <c r="C60" s="9">
        <f t="shared" si="2"/>
        <v>46294.455000000002</v>
      </c>
      <c r="D60" s="3" t="str">
        <f t="shared" si="3"/>
        <v>vis</v>
      </c>
      <c r="E60" s="19">
        <f>VLOOKUP(C60,Active!C$21:E$971,3,FALSE)</f>
        <v>809.01593334563199</v>
      </c>
      <c r="F60" s="18" t="s">
        <v>120</v>
      </c>
      <c r="G60" s="3" t="str">
        <f t="shared" si="4"/>
        <v>46294.455</v>
      </c>
      <c r="H60" s="9">
        <f t="shared" si="5"/>
        <v>809</v>
      </c>
      <c r="I60" s="20" t="s">
        <v>460</v>
      </c>
      <c r="J60" s="21" t="s">
        <v>461</v>
      </c>
      <c r="K60" s="20">
        <v>809</v>
      </c>
      <c r="L60" s="20" t="s">
        <v>462</v>
      </c>
      <c r="M60" s="21" t="s">
        <v>236</v>
      </c>
      <c r="N60" s="21"/>
      <c r="O60" s="22" t="s">
        <v>439</v>
      </c>
      <c r="P60" s="22" t="s">
        <v>430</v>
      </c>
    </row>
    <row r="61" spans="1:16" ht="12.75" customHeight="1" thickBot="1" x14ac:dyDescent="0.25">
      <c r="A61" s="9" t="str">
        <f t="shared" si="0"/>
        <v> BBS 79 </v>
      </c>
      <c r="B61" s="18" t="str">
        <f t="shared" si="1"/>
        <v>I</v>
      </c>
      <c r="C61" s="9">
        <f t="shared" si="2"/>
        <v>46376.372000000003</v>
      </c>
      <c r="D61" s="3" t="str">
        <f t="shared" si="3"/>
        <v>vis</v>
      </c>
      <c r="E61" s="19">
        <f>VLOOKUP(C61,Active!C$21:E$971,3,FALSE)</f>
        <v>856.99831229624795</v>
      </c>
      <c r="F61" s="18" t="s">
        <v>120</v>
      </c>
      <c r="G61" s="3" t="str">
        <f t="shared" si="4"/>
        <v>46376.372</v>
      </c>
      <c r="H61" s="9">
        <f t="shared" si="5"/>
        <v>857</v>
      </c>
      <c r="I61" s="20" t="s">
        <v>463</v>
      </c>
      <c r="J61" s="21" t="s">
        <v>464</v>
      </c>
      <c r="K61" s="20">
        <v>857</v>
      </c>
      <c r="L61" s="20" t="s">
        <v>121</v>
      </c>
      <c r="M61" s="21" t="s">
        <v>236</v>
      </c>
      <c r="N61" s="21"/>
      <c r="O61" s="22" t="s">
        <v>305</v>
      </c>
      <c r="P61" s="22" t="s">
        <v>465</v>
      </c>
    </row>
    <row r="62" spans="1:16" ht="12.75" customHeight="1" thickBot="1" x14ac:dyDescent="0.25">
      <c r="A62" s="9" t="str">
        <f t="shared" si="0"/>
        <v> BRNO 28 </v>
      </c>
      <c r="B62" s="18" t="str">
        <f t="shared" si="1"/>
        <v>I</v>
      </c>
      <c r="C62" s="9">
        <f t="shared" si="2"/>
        <v>46591.468999999997</v>
      </c>
      <c r="D62" s="3" t="str">
        <f t="shared" si="3"/>
        <v>vis</v>
      </c>
      <c r="E62" s="19">
        <f>VLOOKUP(C62,Active!C$21:E$971,3,FALSE)</f>
        <v>982.9900571738707</v>
      </c>
      <c r="F62" s="18" t="s">
        <v>120</v>
      </c>
      <c r="G62" s="3" t="str">
        <f t="shared" si="4"/>
        <v>46591.469</v>
      </c>
      <c r="H62" s="9">
        <f t="shared" si="5"/>
        <v>983</v>
      </c>
      <c r="I62" s="20" t="s">
        <v>466</v>
      </c>
      <c r="J62" s="21" t="s">
        <v>467</v>
      </c>
      <c r="K62" s="20">
        <v>983</v>
      </c>
      <c r="L62" s="20" t="s">
        <v>468</v>
      </c>
      <c r="M62" s="21" t="s">
        <v>236</v>
      </c>
      <c r="N62" s="21"/>
      <c r="O62" s="22" t="s">
        <v>395</v>
      </c>
      <c r="P62" s="22" t="s">
        <v>469</v>
      </c>
    </row>
    <row r="63" spans="1:16" ht="12.75" customHeight="1" thickBot="1" x14ac:dyDescent="0.25">
      <c r="A63" s="9" t="str">
        <f t="shared" si="0"/>
        <v> BRNO 28 </v>
      </c>
      <c r="B63" s="18" t="str">
        <f t="shared" si="1"/>
        <v>I</v>
      </c>
      <c r="C63" s="9">
        <f t="shared" si="2"/>
        <v>46591.476000000002</v>
      </c>
      <c r="D63" s="3" t="str">
        <f t="shared" si="3"/>
        <v>vis</v>
      </c>
      <c r="E63" s="19">
        <f>VLOOKUP(C63,Active!C$21:E$971,3,FALSE)</f>
        <v>982.99415738082291</v>
      </c>
      <c r="F63" s="18" t="s">
        <v>120</v>
      </c>
      <c r="G63" s="3" t="str">
        <f t="shared" si="4"/>
        <v>46591.476</v>
      </c>
      <c r="H63" s="9">
        <f t="shared" si="5"/>
        <v>983</v>
      </c>
      <c r="I63" s="20" t="s">
        <v>470</v>
      </c>
      <c r="J63" s="21" t="s">
        <v>471</v>
      </c>
      <c r="K63" s="20">
        <v>983</v>
      </c>
      <c r="L63" s="20" t="s">
        <v>357</v>
      </c>
      <c r="M63" s="21" t="s">
        <v>236</v>
      </c>
      <c r="N63" s="21"/>
      <c r="O63" s="22" t="s">
        <v>472</v>
      </c>
      <c r="P63" s="22" t="s">
        <v>469</v>
      </c>
    </row>
    <row r="64" spans="1:16" ht="12.75" customHeight="1" thickBot="1" x14ac:dyDescent="0.25">
      <c r="A64" s="9" t="str">
        <f t="shared" si="0"/>
        <v> BRNO 28 </v>
      </c>
      <c r="B64" s="18" t="str">
        <f t="shared" si="1"/>
        <v>I</v>
      </c>
      <c r="C64" s="9">
        <f t="shared" si="2"/>
        <v>46591.478000000003</v>
      </c>
      <c r="D64" s="3" t="str">
        <f t="shared" si="3"/>
        <v>vis</v>
      </c>
      <c r="E64" s="19">
        <f>VLOOKUP(C64,Active!C$21:E$971,3,FALSE)</f>
        <v>982.99532886852285</v>
      </c>
      <c r="F64" s="18" t="s">
        <v>120</v>
      </c>
      <c r="G64" s="3" t="str">
        <f t="shared" si="4"/>
        <v>46591.478</v>
      </c>
      <c r="H64" s="9">
        <f t="shared" si="5"/>
        <v>983</v>
      </c>
      <c r="I64" s="20" t="s">
        <v>473</v>
      </c>
      <c r="J64" s="21" t="s">
        <v>474</v>
      </c>
      <c r="K64" s="20">
        <v>983</v>
      </c>
      <c r="L64" s="20" t="s">
        <v>334</v>
      </c>
      <c r="M64" s="21" t="s">
        <v>236</v>
      </c>
      <c r="N64" s="21"/>
      <c r="O64" s="22" t="s">
        <v>475</v>
      </c>
      <c r="P64" s="22" t="s">
        <v>469</v>
      </c>
    </row>
    <row r="65" spans="1:16" ht="12.75" customHeight="1" thickBot="1" x14ac:dyDescent="0.25">
      <c r="A65" s="9" t="str">
        <f t="shared" si="0"/>
        <v> BRNO 28 </v>
      </c>
      <c r="B65" s="18" t="str">
        <f t="shared" si="1"/>
        <v>I</v>
      </c>
      <c r="C65" s="9">
        <f t="shared" si="2"/>
        <v>46649.519</v>
      </c>
      <c r="D65" s="3" t="str">
        <f t="shared" si="3"/>
        <v>vis</v>
      </c>
      <c r="E65" s="19">
        <f>VLOOKUP(C65,Active!C$21:E$971,3,FALSE)</f>
        <v>1016.9924876594031</v>
      </c>
      <c r="F65" s="18" t="s">
        <v>120</v>
      </c>
      <c r="G65" s="3" t="str">
        <f t="shared" si="4"/>
        <v>46649.519</v>
      </c>
      <c r="H65" s="9">
        <f t="shared" si="5"/>
        <v>1017</v>
      </c>
      <c r="I65" s="20" t="s">
        <v>476</v>
      </c>
      <c r="J65" s="21" t="s">
        <v>477</v>
      </c>
      <c r="K65" s="20">
        <v>1017</v>
      </c>
      <c r="L65" s="20" t="s">
        <v>131</v>
      </c>
      <c r="M65" s="21" t="s">
        <v>236</v>
      </c>
      <c r="N65" s="21"/>
      <c r="O65" s="22" t="s">
        <v>475</v>
      </c>
      <c r="P65" s="22" t="s">
        <v>469</v>
      </c>
    </row>
    <row r="66" spans="1:16" ht="12.75" customHeight="1" thickBot="1" x14ac:dyDescent="0.25">
      <c r="A66" s="9" t="str">
        <f t="shared" si="0"/>
        <v> BBS 81 </v>
      </c>
      <c r="B66" s="18" t="str">
        <f t="shared" si="1"/>
        <v>I</v>
      </c>
      <c r="C66" s="9">
        <f t="shared" si="2"/>
        <v>46685.385000000002</v>
      </c>
      <c r="D66" s="3" t="str">
        <f t="shared" si="3"/>
        <v>vis</v>
      </c>
      <c r="E66" s="19">
        <f>VLOOKUP(C66,Active!C$21:E$971,3,FALSE)</f>
        <v>1038.0007765791981</v>
      </c>
      <c r="F66" s="18" t="s">
        <v>120</v>
      </c>
      <c r="G66" s="3" t="str">
        <f t="shared" si="4"/>
        <v>46685.385</v>
      </c>
      <c r="H66" s="9">
        <f t="shared" si="5"/>
        <v>1038</v>
      </c>
      <c r="I66" s="20" t="s">
        <v>478</v>
      </c>
      <c r="J66" s="21" t="s">
        <v>479</v>
      </c>
      <c r="K66" s="20">
        <v>1038</v>
      </c>
      <c r="L66" s="20" t="s">
        <v>156</v>
      </c>
      <c r="M66" s="21" t="s">
        <v>236</v>
      </c>
      <c r="N66" s="21"/>
      <c r="O66" s="22" t="s">
        <v>305</v>
      </c>
      <c r="P66" s="22" t="s">
        <v>480</v>
      </c>
    </row>
    <row r="67" spans="1:16" ht="12.75" customHeight="1" thickBot="1" x14ac:dyDescent="0.25">
      <c r="A67" s="9" t="str">
        <f t="shared" si="0"/>
        <v> BBS 84 </v>
      </c>
      <c r="B67" s="18" t="str">
        <f t="shared" si="1"/>
        <v>I</v>
      </c>
      <c r="C67" s="9">
        <f t="shared" si="2"/>
        <v>46941.478000000003</v>
      </c>
      <c r="D67" s="3" t="str">
        <f t="shared" si="3"/>
        <v>vis</v>
      </c>
      <c r="E67" s="19">
        <f>VLOOKUP(C67,Active!C$21:E$971,3,FALSE)</f>
        <v>1188.0056763265029</v>
      </c>
      <c r="F67" s="18" t="s">
        <v>120</v>
      </c>
      <c r="G67" s="3" t="str">
        <f t="shared" si="4"/>
        <v>46941.478</v>
      </c>
      <c r="H67" s="9">
        <f t="shared" si="5"/>
        <v>1188</v>
      </c>
      <c r="I67" s="20" t="s">
        <v>481</v>
      </c>
      <c r="J67" s="21" t="s">
        <v>482</v>
      </c>
      <c r="K67" s="20">
        <v>1188</v>
      </c>
      <c r="L67" s="20" t="s">
        <v>450</v>
      </c>
      <c r="M67" s="21" t="s">
        <v>236</v>
      </c>
      <c r="N67" s="21"/>
      <c r="O67" s="22" t="s">
        <v>305</v>
      </c>
      <c r="P67" s="22" t="s">
        <v>483</v>
      </c>
    </row>
    <row r="68" spans="1:16" ht="12.75" customHeight="1" thickBot="1" x14ac:dyDescent="0.25">
      <c r="A68" s="9" t="str">
        <f t="shared" si="0"/>
        <v> BRNO 30 </v>
      </c>
      <c r="B68" s="18" t="str">
        <f t="shared" si="1"/>
        <v>I</v>
      </c>
      <c r="C68" s="9">
        <f t="shared" si="2"/>
        <v>46994.385000000002</v>
      </c>
      <c r="D68" s="3" t="str">
        <f t="shared" si="3"/>
        <v>vis</v>
      </c>
      <c r="E68" s="19">
        <f>VLOOKUP(C68,Active!C$21:E$971,3,FALSE)</f>
        <v>1218.9956261921006</v>
      </c>
      <c r="F68" s="18" t="s">
        <v>120</v>
      </c>
      <c r="G68" s="3" t="str">
        <f t="shared" si="4"/>
        <v>46994.385</v>
      </c>
      <c r="H68" s="9">
        <f t="shared" si="5"/>
        <v>1219</v>
      </c>
      <c r="I68" s="20" t="s">
        <v>484</v>
      </c>
      <c r="J68" s="21" t="s">
        <v>485</v>
      </c>
      <c r="K68" s="20">
        <v>1219</v>
      </c>
      <c r="L68" s="20" t="s">
        <v>195</v>
      </c>
      <c r="M68" s="21" t="s">
        <v>236</v>
      </c>
      <c r="N68" s="21"/>
      <c r="O68" s="22" t="s">
        <v>486</v>
      </c>
      <c r="P68" s="22" t="s">
        <v>487</v>
      </c>
    </row>
    <row r="69" spans="1:16" ht="12.75" customHeight="1" thickBot="1" x14ac:dyDescent="0.25">
      <c r="A69" s="9" t="str">
        <f t="shared" si="0"/>
        <v> BRNO 30 </v>
      </c>
      <c r="B69" s="18" t="str">
        <f t="shared" si="1"/>
        <v>I</v>
      </c>
      <c r="C69" s="9">
        <f t="shared" si="2"/>
        <v>46994.385000000002</v>
      </c>
      <c r="D69" s="3" t="str">
        <f t="shared" si="3"/>
        <v>vis</v>
      </c>
      <c r="E69" s="19">
        <f>VLOOKUP(C69,Active!C$21:E$971,3,FALSE)</f>
        <v>1218.9956261921006</v>
      </c>
      <c r="F69" s="18" t="s">
        <v>120</v>
      </c>
      <c r="G69" s="3" t="str">
        <f t="shared" si="4"/>
        <v>46994.385</v>
      </c>
      <c r="H69" s="9">
        <f t="shared" si="5"/>
        <v>1219</v>
      </c>
      <c r="I69" s="20" t="s">
        <v>484</v>
      </c>
      <c r="J69" s="21" t="s">
        <v>485</v>
      </c>
      <c r="K69" s="20">
        <v>1219</v>
      </c>
      <c r="L69" s="20" t="s">
        <v>195</v>
      </c>
      <c r="M69" s="21" t="s">
        <v>236</v>
      </c>
      <c r="N69" s="21"/>
      <c r="O69" s="22" t="s">
        <v>488</v>
      </c>
      <c r="P69" s="22" t="s">
        <v>487</v>
      </c>
    </row>
    <row r="70" spans="1:16" ht="12.75" customHeight="1" thickBot="1" x14ac:dyDescent="0.25">
      <c r="A70" s="9" t="str">
        <f t="shared" si="0"/>
        <v> BBS 86 </v>
      </c>
      <c r="B70" s="18" t="str">
        <f t="shared" si="1"/>
        <v>I</v>
      </c>
      <c r="C70" s="9">
        <f t="shared" si="2"/>
        <v>47011.464</v>
      </c>
      <c r="D70" s="3" t="str">
        <f t="shared" si="3"/>
        <v>vis</v>
      </c>
      <c r="E70" s="19">
        <f>VLOOKUP(C70,Active!C$21:E$971,3,FALSE)</f>
        <v>1228.9995454041989</v>
      </c>
      <c r="F70" s="18" t="s">
        <v>120</v>
      </c>
      <c r="G70" s="3" t="str">
        <f t="shared" si="4"/>
        <v>47011.464</v>
      </c>
      <c r="H70" s="9">
        <f t="shared" si="5"/>
        <v>1229</v>
      </c>
      <c r="I70" s="20" t="s">
        <v>489</v>
      </c>
      <c r="J70" s="21" t="s">
        <v>490</v>
      </c>
      <c r="K70" s="20">
        <v>1229</v>
      </c>
      <c r="L70" s="20" t="s">
        <v>309</v>
      </c>
      <c r="M70" s="21" t="s">
        <v>236</v>
      </c>
      <c r="N70" s="21"/>
      <c r="O70" s="22" t="s">
        <v>491</v>
      </c>
      <c r="P70" s="22" t="s">
        <v>492</v>
      </c>
    </row>
    <row r="71" spans="1:16" ht="12.75" customHeight="1" thickBot="1" x14ac:dyDescent="0.25">
      <c r="A71" s="9" t="str">
        <f t="shared" si="0"/>
        <v> BBS 85 </v>
      </c>
      <c r="B71" s="18" t="str">
        <f t="shared" si="1"/>
        <v>I</v>
      </c>
      <c r="C71" s="9">
        <f t="shared" si="2"/>
        <v>47023.411999999997</v>
      </c>
      <c r="D71" s="3" t="str">
        <f t="shared" si="3"/>
        <v>vis</v>
      </c>
      <c r="E71" s="19">
        <f>VLOOKUP(C71,Active!C$21:E$971,3,FALSE)</f>
        <v>1235.9980129225626</v>
      </c>
      <c r="F71" s="18" t="s">
        <v>120</v>
      </c>
      <c r="G71" s="3" t="str">
        <f t="shared" si="4"/>
        <v>47023.412</v>
      </c>
      <c r="H71" s="9">
        <f t="shared" si="5"/>
        <v>1236</v>
      </c>
      <c r="I71" s="20" t="s">
        <v>493</v>
      </c>
      <c r="J71" s="21" t="s">
        <v>494</v>
      </c>
      <c r="K71" s="20">
        <v>1236</v>
      </c>
      <c r="L71" s="20" t="s">
        <v>121</v>
      </c>
      <c r="M71" s="21" t="s">
        <v>236</v>
      </c>
      <c r="N71" s="21"/>
      <c r="O71" s="22" t="s">
        <v>305</v>
      </c>
      <c r="P71" s="22" t="s">
        <v>495</v>
      </c>
    </row>
    <row r="72" spans="1:16" ht="12.75" customHeight="1" thickBot="1" x14ac:dyDescent="0.25">
      <c r="A72" s="9" t="str">
        <f t="shared" si="0"/>
        <v> BBS 86 </v>
      </c>
      <c r="B72" s="18" t="str">
        <f t="shared" si="1"/>
        <v>I</v>
      </c>
      <c r="C72" s="9">
        <f t="shared" si="2"/>
        <v>47088.288</v>
      </c>
      <c r="D72" s="3" t="str">
        <f t="shared" si="3"/>
        <v>vis</v>
      </c>
      <c r="E72" s="19">
        <f>VLOOKUP(C72,Active!C$21:E$971,3,FALSE)</f>
        <v>1273.9987309273761</v>
      </c>
      <c r="F72" s="18" t="s">
        <v>120</v>
      </c>
      <c r="G72" s="3" t="str">
        <f t="shared" si="4"/>
        <v>47088.288</v>
      </c>
      <c r="H72" s="9">
        <f t="shared" si="5"/>
        <v>1274</v>
      </c>
      <c r="I72" s="20" t="s">
        <v>496</v>
      </c>
      <c r="J72" s="21" t="s">
        <v>497</v>
      </c>
      <c r="K72" s="20">
        <v>1274</v>
      </c>
      <c r="L72" s="20" t="s">
        <v>344</v>
      </c>
      <c r="M72" s="21" t="s">
        <v>236</v>
      </c>
      <c r="N72" s="21"/>
      <c r="O72" s="22" t="s">
        <v>305</v>
      </c>
      <c r="P72" s="22" t="s">
        <v>492</v>
      </c>
    </row>
    <row r="73" spans="1:16" ht="12.75" customHeight="1" thickBot="1" x14ac:dyDescent="0.25">
      <c r="A73" s="9" t="str">
        <f t="shared" si="0"/>
        <v>BAVM 52 </v>
      </c>
      <c r="B73" s="18" t="str">
        <f t="shared" si="1"/>
        <v>I</v>
      </c>
      <c r="C73" s="9">
        <f t="shared" si="2"/>
        <v>47267.540999999997</v>
      </c>
      <c r="D73" s="3" t="str">
        <f t="shared" si="3"/>
        <v>vis</v>
      </c>
      <c r="E73" s="19">
        <f>VLOOKUP(C73,Active!C$21:E$971,3,FALSE)</f>
        <v>1378.9950732499035</v>
      </c>
      <c r="F73" s="18" t="s">
        <v>120</v>
      </c>
      <c r="G73" s="3" t="str">
        <f t="shared" si="4"/>
        <v>47267.541</v>
      </c>
      <c r="H73" s="9">
        <f t="shared" si="5"/>
        <v>1379</v>
      </c>
      <c r="I73" s="20" t="s">
        <v>498</v>
      </c>
      <c r="J73" s="21" t="s">
        <v>499</v>
      </c>
      <c r="K73" s="20">
        <v>1379</v>
      </c>
      <c r="L73" s="20" t="s">
        <v>334</v>
      </c>
      <c r="M73" s="21" t="s">
        <v>122</v>
      </c>
      <c r="N73" s="21"/>
      <c r="O73" s="22" t="s">
        <v>500</v>
      </c>
      <c r="P73" s="23" t="s">
        <v>501</v>
      </c>
    </row>
    <row r="74" spans="1:16" ht="12.75" customHeight="1" thickBot="1" x14ac:dyDescent="0.25">
      <c r="A74" s="9" t="str">
        <f t="shared" si="0"/>
        <v> BBS 88 </v>
      </c>
      <c r="B74" s="18" t="str">
        <f t="shared" si="1"/>
        <v>I</v>
      </c>
      <c r="C74" s="9">
        <f t="shared" si="2"/>
        <v>47276.536999999997</v>
      </c>
      <c r="D74" s="3" t="str">
        <f t="shared" si="3"/>
        <v>vis</v>
      </c>
      <c r="E74" s="19">
        <f>VLOOKUP(C74,Active!C$21:E$971,3,FALSE)</f>
        <v>1384.2644249234231</v>
      </c>
      <c r="F74" s="18" t="s">
        <v>120</v>
      </c>
      <c r="G74" s="3" t="str">
        <f t="shared" si="4"/>
        <v>47276.537</v>
      </c>
      <c r="H74" s="9">
        <f t="shared" si="5"/>
        <v>1384</v>
      </c>
      <c r="I74" s="20" t="s">
        <v>502</v>
      </c>
      <c r="J74" s="21" t="s">
        <v>503</v>
      </c>
      <c r="K74" s="20">
        <v>1384</v>
      </c>
      <c r="L74" s="20" t="s">
        <v>504</v>
      </c>
      <c r="M74" s="21" t="s">
        <v>236</v>
      </c>
      <c r="N74" s="21"/>
      <c r="O74" s="22" t="s">
        <v>301</v>
      </c>
      <c r="P74" s="22" t="s">
        <v>505</v>
      </c>
    </row>
    <row r="75" spans="1:16" ht="12.75" customHeight="1" thickBot="1" x14ac:dyDescent="0.25">
      <c r="A75" s="9" t="str">
        <f t="shared" ref="A75:A138" si="6">P75</f>
        <v> BBS 89 </v>
      </c>
      <c r="B75" s="18" t="str">
        <f t="shared" ref="B75:B138" si="7">IF(H75=INT(H75),"I","II")</f>
        <v>I</v>
      </c>
      <c r="C75" s="9">
        <f t="shared" ref="C75:C138" si="8">1*G75</f>
        <v>47361.45</v>
      </c>
      <c r="D75" s="3" t="str">
        <f t="shared" ref="D75:D138" si="9">VLOOKUP(F75,I$1:J$5,2,FALSE)</f>
        <v>vis</v>
      </c>
      <c r="E75" s="19">
        <f>VLOOKUP(C75,Active!C$21:E$971,3,FALSE)</f>
        <v>1434.0016924482791</v>
      </c>
      <c r="F75" s="18" t="s">
        <v>120</v>
      </c>
      <c r="G75" s="3" t="str">
        <f t="shared" ref="G75:G138" si="10">MID(I75,3,LEN(I75)-3)</f>
        <v>47361.450</v>
      </c>
      <c r="H75" s="9">
        <f t="shared" ref="H75:H138" si="11">1*K75</f>
        <v>1434</v>
      </c>
      <c r="I75" s="20" t="s">
        <v>506</v>
      </c>
      <c r="J75" s="21" t="s">
        <v>507</v>
      </c>
      <c r="K75" s="20">
        <v>1434</v>
      </c>
      <c r="L75" s="20" t="s">
        <v>278</v>
      </c>
      <c r="M75" s="21" t="s">
        <v>236</v>
      </c>
      <c r="N75" s="21"/>
      <c r="O75" s="22" t="s">
        <v>301</v>
      </c>
      <c r="P75" s="22" t="s">
        <v>508</v>
      </c>
    </row>
    <row r="76" spans="1:16" ht="12.75" customHeight="1" thickBot="1" x14ac:dyDescent="0.25">
      <c r="A76" s="9" t="str">
        <f t="shared" si="6"/>
        <v> BBS 89 </v>
      </c>
      <c r="B76" s="18" t="str">
        <f t="shared" si="7"/>
        <v>II</v>
      </c>
      <c r="C76" s="9">
        <f t="shared" si="8"/>
        <v>47379.381000000001</v>
      </c>
      <c r="D76" s="3" t="str">
        <f t="shared" si="9"/>
        <v>vis</v>
      </c>
      <c r="E76" s="19">
        <f>VLOOKUP(C76,Active!C$21:E$971,3,FALSE)</f>
        <v>1444.5046654204787</v>
      </c>
      <c r="F76" s="18" t="s">
        <v>120</v>
      </c>
      <c r="G76" s="3" t="str">
        <f t="shared" si="10"/>
        <v>47379.381</v>
      </c>
      <c r="H76" s="9">
        <f t="shared" si="11"/>
        <v>1444.5</v>
      </c>
      <c r="I76" s="20" t="s">
        <v>509</v>
      </c>
      <c r="J76" s="21" t="s">
        <v>510</v>
      </c>
      <c r="K76" s="20">
        <v>1444.5</v>
      </c>
      <c r="L76" s="20" t="s">
        <v>365</v>
      </c>
      <c r="M76" s="21" t="s">
        <v>236</v>
      </c>
      <c r="N76" s="21"/>
      <c r="O76" s="22" t="s">
        <v>305</v>
      </c>
      <c r="P76" s="22" t="s">
        <v>508</v>
      </c>
    </row>
    <row r="77" spans="1:16" ht="12.75" customHeight="1" thickBot="1" x14ac:dyDescent="0.25">
      <c r="A77" s="9" t="str">
        <f t="shared" si="6"/>
        <v> BBS 89 </v>
      </c>
      <c r="B77" s="18" t="str">
        <f t="shared" si="7"/>
        <v>I</v>
      </c>
      <c r="C77" s="9">
        <f t="shared" si="8"/>
        <v>47385.356</v>
      </c>
      <c r="D77" s="3" t="str">
        <f t="shared" si="9"/>
        <v>vis</v>
      </c>
      <c r="E77" s="19">
        <f>VLOOKUP(C77,Active!C$21:E$971,3,FALSE)</f>
        <v>1448.0044849235105</v>
      </c>
      <c r="F77" s="18" t="s">
        <v>120</v>
      </c>
      <c r="G77" s="3" t="str">
        <f t="shared" si="10"/>
        <v>47385.356</v>
      </c>
      <c r="H77" s="9">
        <f t="shared" si="11"/>
        <v>1448</v>
      </c>
      <c r="I77" s="20" t="s">
        <v>511</v>
      </c>
      <c r="J77" s="21" t="s">
        <v>512</v>
      </c>
      <c r="K77" s="20">
        <v>1448</v>
      </c>
      <c r="L77" s="20" t="s">
        <v>365</v>
      </c>
      <c r="M77" s="21" t="s">
        <v>236</v>
      </c>
      <c r="N77" s="21"/>
      <c r="O77" s="22" t="s">
        <v>513</v>
      </c>
      <c r="P77" s="22" t="s">
        <v>508</v>
      </c>
    </row>
    <row r="78" spans="1:16" ht="12.75" customHeight="1" thickBot="1" x14ac:dyDescent="0.25">
      <c r="A78" s="9" t="str">
        <f t="shared" si="6"/>
        <v> BBS 89 </v>
      </c>
      <c r="B78" s="18" t="str">
        <f t="shared" si="7"/>
        <v>II</v>
      </c>
      <c r="C78" s="9">
        <f t="shared" si="8"/>
        <v>47396.436000000002</v>
      </c>
      <c r="D78" s="3" t="str">
        <f t="shared" si="9"/>
        <v>vis</v>
      </c>
      <c r="E78" s="19">
        <f>VLOOKUP(C78,Active!C$21:E$971,3,FALSE)</f>
        <v>1454.4945267801813</v>
      </c>
      <c r="F78" s="18" t="s">
        <v>120</v>
      </c>
      <c r="G78" s="3" t="str">
        <f t="shared" si="10"/>
        <v>47396.436</v>
      </c>
      <c r="H78" s="9">
        <f t="shared" si="11"/>
        <v>1454.5</v>
      </c>
      <c r="I78" s="20" t="s">
        <v>514</v>
      </c>
      <c r="J78" s="21" t="s">
        <v>515</v>
      </c>
      <c r="K78" s="20">
        <v>1454.5</v>
      </c>
      <c r="L78" s="20" t="s">
        <v>516</v>
      </c>
      <c r="M78" s="21" t="s">
        <v>236</v>
      </c>
      <c r="N78" s="21"/>
      <c r="O78" s="22" t="s">
        <v>305</v>
      </c>
      <c r="P78" s="22" t="s">
        <v>508</v>
      </c>
    </row>
    <row r="79" spans="1:16" ht="12.75" customHeight="1" thickBot="1" x14ac:dyDescent="0.25">
      <c r="A79" s="9" t="str">
        <f t="shared" si="6"/>
        <v> BRNO 30 </v>
      </c>
      <c r="B79" s="18" t="str">
        <f t="shared" si="7"/>
        <v>I</v>
      </c>
      <c r="C79" s="9">
        <f t="shared" si="8"/>
        <v>47414.362999999998</v>
      </c>
      <c r="D79" s="3" t="str">
        <f t="shared" si="9"/>
        <v>vis</v>
      </c>
      <c r="E79" s="19">
        <f>VLOOKUP(C79,Active!C$21:E$971,3,FALSE)</f>
        <v>1464.9951567769767</v>
      </c>
      <c r="F79" s="18" t="s">
        <v>120</v>
      </c>
      <c r="G79" s="3" t="str">
        <f t="shared" si="10"/>
        <v>47414.363</v>
      </c>
      <c r="H79" s="9">
        <f t="shared" si="11"/>
        <v>1465</v>
      </c>
      <c r="I79" s="20" t="s">
        <v>517</v>
      </c>
      <c r="J79" s="21" t="s">
        <v>518</v>
      </c>
      <c r="K79" s="20">
        <v>1465</v>
      </c>
      <c r="L79" s="20" t="s">
        <v>334</v>
      </c>
      <c r="M79" s="21" t="s">
        <v>236</v>
      </c>
      <c r="N79" s="21"/>
      <c r="O79" s="22" t="s">
        <v>519</v>
      </c>
      <c r="P79" s="22" t="s">
        <v>487</v>
      </c>
    </row>
    <row r="80" spans="1:16" ht="12.75" customHeight="1" thickBot="1" x14ac:dyDescent="0.25">
      <c r="A80" s="9" t="str">
        <f t="shared" si="6"/>
        <v> BBS 89 </v>
      </c>
      <c r="B80" s="18" t="str">
        <f t="shared" si="7"/>
        <v>I</v>
      </c>
      <c r="C80" s="9">
        <f t="shared" si="8"/>
        <v>47426.317999999999</v>
      </c>
      <c r="D80" s="3" t="str">
        <f t="shared" si="9"/>
        <v>vis</v>
      </c>
      <c r="E80" s="19">
        <f>VLOOKUP(C80,Active!C$21:E$971,3,FALSE)</f>
        <v>1471.9977245022924</v>
      </c>
      <c r="F80" s="18" t="s">
        <v>120</v>
      </c>
      <c r="G80" s="3" t="str">
        <f t="shared" si="10"/>
        <v>47426.318</v>
      </c>
      <c r="H80" s="9">
        <f t="shared" si="11"/>
        <v>1472</v>
      </c>
      <c r="I80" s="20" t="s">
        <v>520</v>
      </c>
      <c r="J80" s="21" t="s">
        <v>521</v>
      </c>
      <c r="K80" s="20">
        <v>1472</v>
      </c>
      <c r="L80" s="20" t="s">
        <v>172</v>
      </c>
      <c r="M80" s="21" t="s">
        <v>236</v>
      </c>
      <c r="N80" s="21"/>
      <c r="O80" s="22" t="s">
        <v>305</v>
      </c>
      <c r="P80" s="22" t="s">
        <v>508</v>
      </c>
    </row>
    <row r="81" spans="1:16" ht="12.75" customHeight="1" thickBot="1" x14ac:dyDescent="0.25">
      <c r="A81" s="9" t="str">
        <f t="shared" si="6"/>
        <v> BBS 89 </v>
      </c>
      <c r="B81" s="18" t="str">
        <f t="shared" si="7"/>
        <v>II</v>
      </c>
      <c r="C81" s="9">
        <f t="shared" si="8"/>
        <v>47432.286999999997</v>
      </c>
      <c r="D81" s="3" t="str">
        <f t="shared" si="9"/>
        <v>vis</v>
      </c>
      <c r="E81" s="19">
        <f>VLOOKUP(C81,Active!C$21:E$971,3,FALSE)</f>
        <v>1475.4940295422243</v>
      </c>
      <c r="F81" s="18" t="s">
        <v>120</v>
      </c>
      <c r="G81" s="3" t="str">
        <f t="shared" si="10"/>
        <v>47432.287</v>
      </c>
      <c r="H81" s="9">
        <f t="shared" si="11"/>
        <v>1475.5</v>
      </c>
      <c r="I81" s="20" t="s">
        <v>522</v>
      </c>
      <c r="J81" s="21" t="s">
        <v>523</v>
      </c>
      <c r="K81" s="20">
        <v>1475.5</v>
      </c>
      <c r="L81" s="20" t="s">
        <v>357</v>
      </c>
      <c r="M81" s="21" t="s">
        <v>236</v>
      </c>
      <c r="N81" s="21"/>
      <c r="O81" s="22" t="s">
        <v>305</v>
      </c>
      <c r="P81" s="22" t="s">
        <v>508</v>
      </c>
    </row>
    <row r="82" spans="1:16" ht="12.75" customHeight="1" thickBot="1" x14ac:dyDescent="0.25">
      <c r="A82" s="9" t="str">
        <f t="shared" si="6"/>
        <v> BBS 90 </v>
      </c>
      <c r="B82" s="18" t="str">
        <f t="shared" si="7"/>
        <v>II</v>
      </c>
      <c r="C82" s="9">
        <f t="shared" si="8"/>
        <v>47461.307999999997</v>
      </c>
      <c r="D82" s="3" t="str">
        <f t="shared" si="9"/>
        <v>vis</v>
      </c>
      <c r="E82" s="19">
        <f>VLOOKUP(C82,Active!C$21:E$971,3,FALSE)</f>
        <v>1492.4929018095904</v>
      </c>
      <c r="F82" s="18" t="s">
        <v>120</v>
      </c>
      <c r="G82" s="3" t="str">
        <f t="shared" si="10"/>
        <v>47461.308</v>
      </c>
      <c r="H82" s="9">
        <f t="shared" si="11"/>
        <v>1492.5</v>
      </c>
      <c r="I82" s="20" t="s">
        <v>524</v>
      </c>
      <c r="J82" s="21" t="s">
        <v>525</v>
      </c>
      <c r="K82" s="20">
        <v>1492.5</v>
      </c>
      <c r="L82" s="20" t="s">
        <v>192</v>
      </c>
      <c r="M82" s="21" t="s">
        <v>236</v>
      </c>
      <c r="N82" s="21"/>
      <c r="O82" s="22" t="s">
        <v>305</v>
      </c>
      <c r="P82" s="22" t="s">
        <v>526</v>
      </c>
    </row>
    <row r="83" spans="1:16" ht="12.75" customHeight="1" thickBot="1" x14ac:dyDescent="0.25">
      <c r="A83" s="9" t="str">
        <f t="shared" si="6"/>
        <v> BBS 90 </v>
      </c>
      <c r="B83" s="18" t="str">
        <f t="shared" si="7"/>
        <v>I</v>
      </c>
      <c r="C83" s="9">
        <f t="shared" si="8"/>
        <v>47467.298999999999</v>
      </c>
      <c r="D83" s="3" t="str">
        <f t="shared" si="9"/>
        <v>vis</v>
      </c>
      <c r="E83" s="19">
        <f>VLOOKUP(C83,Active!C$21:E$971,3,FALSE)</f>
        <v>1496.0020932142222</v>
      </c>
      <c r="F83" s="18" t="s">
        <v>120</v>
      </c>
      <c r="G83" s="3" t="str">
        <f t="shared" si="10"/>
        <v>47467.299</v>
      </c>
      <c r="H83" s="9">
        <f t="shared" si="11"/>
        <v>1496</v>
      </c>
      <c r="I83" s="20" t="s">
        <v>527</v>
      </c>
      <c r="J83" s="21" t="s">
        <v>528</v>
      </c>
      <c r="K83" s="20">
        <v>1496</v>
      </c>
      <c r="L83" s="20" t="s">
        <v>398</v>
      </c>
      <c r="M83" s="21" t="s">
        <v>236</v>
      </c>
      <c r="N83" s="21"/>
      <c r="O83" s="22" t="s">
        <v>305</v>
      </c>
      <c r="P83" s="22" t="s">
        <v>526</v>
      </c>
    </row>
    <row r="84" spans="1:16" ht="12.75" customHeight="1" thickBot="1" x14ac:dyDescent="0.25">
      <c r="A84" s="9" t="str">
        <f t="shared" si="6"/>
        <v> BBS 92 </v>
      </c>
      <c r="B84" s="18" t="str">
        <f t="shared" si="7"/>
        <v>II</v>
      </c>
      <c r="C84" s="9">
        <f t="shared" si="8"/>
        <v>47734.474000000002</v>
      </c>
      <c r="D84" s="3" t="str">
        <f t="shared" si="9"/>
        <v>vis</v>
      </c>
      <c r="E84" s="19">
        <f>VLOOKUP(C84,Active!C$21:E$971,3,FALSE)</f>
        <v>1652.4982063058976</v>
      </c>
      <c r="F84" s="18" t="s">
        <v>120</v>
      </c>
      <c r="G84" s="3" t="str">
        <f t="shared" si="10"/>
        <v>47734.474</v>
      </c>
      <c r="H84" s="9">
        <f t="shared" si="11"/>
        <v>1652.5</v>
      </c>
      <c r="I84" s="20" t="s">
        <v>529</v>
      </c>
      <c r="J84" s="21" t="s">
        <v>530</v>
      </c>
      <c r="K84" s="20">
        <v>1652.5</v>
      </c>
      <c r="L84" s="20" t="s">
        <v>121</v>
      </c>
      <c r="M84" s="21" t="s">
        <v>236</v>
      </c>
      <c r="N84" s="21"/>
      <c r="O84" s="22" t="s">
        <v>305</v>
      </c>
      <c r="P84" s="22" t="s">
        <v>531</v>
      </c>
    </row>
    <row r="85" spans="1:16" ht="12.75" customHeight="1" thickBot="1" x14ac:dyDescent="0.25">
      <c r="A85" s="9" t="str">
        <f t="shared" si="6"/>
        <v> BBS 92 </v>
      </c>
      <c r="B85" s="18" t="str">
        <f t="shared" si="7"/>
        <v>II</v>
      </c>
      <c r="C85" s="9">
        <f t="shared" si="8"/>
        <v>47758.385000000002</v>
      </c>
      <c r="D85" s="3" t="str">
        <f t="shared" si="9"/>
        <v>vis</v>
      </c>
      <c r="E85" s="19">
        <f>VLOOKUP(C85,Active!C$21:E$971,3,FALSE)</f>
        <v>1666.5039275003771</v>
      </c>
      <c r="F85" s="18" t="s">
        <v>120</v>
      </c>
      <c r="G85" s="3" t="str">
        <f t="shared" si="10"/>
        <v>47758.385</v>
      </c>
      <c r="H85" s="9">
        <f t="shared" si="11"/>
        <v>1666.5</v>
      </c>
      <c r="I85" s="20" t="s">
        <v>532</v>
      </c>
      <c r="J85" s="21" t="s">
        <v>533</v>
      </c>
      <c r="K85" s="20">
        <v>1666.5</v>
      </c>
      <c r="L85" s="20" t="s">
        <v>198</v>
      </c>
      <c r="M85" s="21" t="s">
        <v>236</v>
      </c>
      <c r="N85" s="21"/>
      <c r="O85" s="22" t="s">
        <v>305</v>
      </c>
      <c r="P85" s="22" t="s">
        <v>531</v>
      </c>
    </row>
    <row r="86" spans="1:16" ht="12.75" customHeight="1" thickBot="1" x14ac:dyDescent="0.25">
      <c r="A86" s="9" t="str">
        <f t="shared" si="6"/>
        <v> BBS 92 </v>
      </c>
      <c r="B86" s="18" t="str">
        <f t="shared" si="7"/>
        <v>II</v>
      </c>
      <c r="C86" s="9">
        <f t="shared" si="8"/>
        <v>47775.421000000002</v>
      </c>
      <c r="D86" s="3" t="str">
        <f t="shared" si="9"/>
        <v>vis</v>
      </c>
      <c r="E86" s="19">
        <f>VLOOKUP(C86,Active!C$21:E$971,3,FALSE)</f>
        <v>1676.4826597269318</v>
      </c>
      <c r="F86" s="18" t="s">
        <v>120</v>
      </c>
      <c r="G86" s="3" t="str">
        <f t="shared" si="10"/>
        <v>47775.421</v>
      </c>
      <c r="H86" s="9">
        <f t="shared" si="11"/>
        <v>1676.5</v>
      </c>
      <c r="I86" s="20" t="s">
        <v>534</v>
      </c>
      <c r="J86" s="21" t="s">
        <v>535</v>
      </c>
      <c r="K86" s="20">
        <v>1676.5</v>
      </c>
      <c r="L86" s="20" t="s">
        <v>536</v>
      </c>
      <c r="M86" s="21" t="s">
        <v>236</v>
      </c>
      <c r="N86" s="21"/>
      <c r="O86" s="22" t="s">
        <v>305</v>
      </c>
      <c r="P86" s="22" t="s">
        <v>531</v>
      </c>
    </row>
    <row r="87" spans="1:16" ht="12.75" customHeight="1" thickBot="1" x14ac:dyDescent="0.25">
      <c r="A87" s="9" t="str">
        <f t="shared" si="6"/>
        <v> BBS 92 </v>
      </c>
      <c r="B87" s="18" t="str">
        <f t="shared" si="7"/>
        <v>I</v>
      </c>
      <c r="C87" s="9">
        <f t="shared" si="8"/>
        <v>47805.313999999998</v>
      </c>
      <c r="D87" s="3" t="str">
        <f t="shared" si="9"/>
        <v>vis</v>
      </c>
      <c r="E87" s="19">
        <f>VLOOKUP(C87,Active!C$21:E$971,3,FALSE)</f>
        <v>1693.9923006313909</v>
      </c>
      <c r="F87" s="18" t="s">
        <v>120</v>
      </c>
      <c r="G87" s="3" t="str">
        <f t="shared" si="10"/>
        <v>47805.314</v>
      </c>
      <c r="H87" s="9">
        <f t="shared" si="11"/>
        <v>1694</v>
      </c>
      <c r="I87" s="20" t="s">
        <v>537</v>
      </c>
      <c r="J87" s="21" t="s">
        <v>538</v>
      </c>
      <c r="K87" s="20">
        <v>1694</v>
      </c>
      <c r="L87" s="20" t="s">
        <v>131</v>
      </c>
      <c r="M87" s="21" t="s">
        <v>236</v>
      </c>
      <c r="N87" s="21"/>
      <c r="O87" s="22" t="s">
        <v>301</v>
      </c>
      <c r="P87" s="22" t="s">
        <v>531</v>
      </c>
    </row>
    <row r="88" spans="1:16" ht="12.75" customHeight="1" thickBot="1" x14ac:dyDescent="0.25">
      <c r="A88" s="9" t="str">
        <f t="shared" si="6"/>
        <v> BBS 93 </v>
      </c>
      <c r="B88" s="18" t="str">
        <f t="shared" si="7"/>
        <v>I</v>
      </c>
      <c r="C88" s="9">
        <f t="shared" si="8"/>
        <v>47805.336000000003</v>
      </c>
      <c r="D88" s="3" t="str">
        <f t="shared" si="9"/>
        <v>vis</v>
      </c>
      <c r="E88" s="19">
        <f>VLOOKUP(C88,Active!C$21:E$971,3,FALSE)</f>
        <v>1694.0051869960907</v>
      </c>
      <c r="F88" s="18" t="s">
        <v>120</v>
      </c>
      <c r="G88" s="3" t="str">
        <f t="shared" si="10"/>
        <v>47805.336</v>
      </c>
      <c r="H88" s="9">
        <f t="shared" si="11"/>
        <v>1694</v>
      </c>
      <c r="I88" s="20" t="s">
        <v>539</v>
      </c>
      <c r="J88" s="21" t="s">
        <v>540</v>
      </c>
      <c r="K88" s="20">
        <v>1694</v>
      </c>
      <c r="L88" s="20" t="s">
        <v>250</v>
      </c>
      <c r="M88" s="21" t="s">
        <v>236</v>
      </c>
      <c r="N88" s="21"/>
      <c r="O88" s="22" t="s">
        <v>305</v>
      </c>
      <c r="P88" s="22" t="s">
        <v>541</v>
      </c>
    </row>
    <row r="89" spans="1:16" ht="12.75" customHeight="1" thickBot="1" x14ac:dyDescent="0.25">
      <c r="A89" s="9" t="str">
        <f t="shared" si="6"/>
        <v> BBS 95 </v>
      </c>
      <c r="B89" s="18" t="str">
        <f t="shared" si="7"/>
        <v>I</v>
      </c>
      <c r="C89" s="9">
        <f t="shared" si="8"/>
        <v>48008.478999999999</v>
      </c>
      <c r="D89" s="3" t="str">
        <f t="shared" si="9"/>
        <v>vis</v>
      </c>
      <c r="E89" s="19">
        <f>VLOOKUP(C89,Active!C$21:E$971,3,FALSE)</f>
        <v>1812.9949498922499</v>
      </c>
      <c r="F89" s="18" t="s">
        <v>120</v>
      </c>
      <c r="G89" s="3" t="str">
        <f t="shared" si="10"/>
        <v>48008.479</v>
      </c>
      <c r="H89" s="9">
        <f t="shared" si="11"/>
        <v>1813</v>
      </c>
      <c r="I89" s="20" t="s">
        <v>542</v>
      </c>
      <c r="J89" s="21" t="s">
        <v>543</v>
      </c>
      <c r="K89" s="20">
        <v>1813</v>
      </c>
      <c r="L89" s="20" t="s">
        <v>516</v>
      </c>
      <c r="M89" s="21" t="s">
        <v>236</v>
      </c>
      <c r="N89" s="21"/>
      <c r="O89" s="22" t="s">
        <v>301</v>
      </c>
      <c r="P89" s="22" t="s">
        <v>544</v>
      </c>
    </row>
    <row r="90" spans="1:16" ht="12.75" customHeight="1" thickBot="1" x14ac:dyDescent="0.25">
      <c r="A90" s="9" t="str">
        <f t="shared" si="6"/>
        <v> BBS 95 </v>
      </c>
      <c r="B90" s="18" t="str">
        <f t="shared" si="7"/>
        <v>II</v>
      </c>
      <c r="C90" s="9">
        <f t="shared" si="8"/>
        <v>48014.453999999998</v>
      </c>
      <c r="D90" s="3" t="str">
        <f t="shared" si="9"/>
        <v>vis</v>
      </c>
      <c r="E90" s="19">
        <f>VLOOKUP(C90,Active!C$21:E$971,3,FALSE)</f>
        <v>1816.4947693952818</v>
      </c>
      <c r="F90" s="18" t="s">
        <v>120</v>
      </c>
      <c r="G90" s="3" t="str">
        <f t="shared" si="10"/>
        <v>48014.454</v>
      </c>
      <c r="H90" s="9">
        <f t="shared" si="11"/>
        <v>1816.5</v>
      </c>
      <c r="I90" s="20" t="s">
        <v>545</v>
      </c>
      <c r="J90" s="21" t="s">
        <v>546</v>
      </c>
      <c r="K90" s="20">
        <v>1816.5</v>
      </c>
      <c r="L90" s="20" t="s">
        <v>516</v>
      </c>
      <c r="M90" s="21" t="s">
        <v>236</v>
      </c>
      <c r="N90" s="21"/>
      <c r="O90" s="22" t="s">
        <v>305</v>
      </c>
      <c r="P90" s="22" t="s">
        <v>544</v>
      </c>
    </row>
    <row r="91" spans="1:16" ht="12.75" customHeight="1" thickBot="1" x14ac:dyDescent="0.25">
      <c r="A91" s="9" t="str">
        <f t="shared" si="6"/>
        <v> BBS 95 </v>
      </c>
      <c r="B91" s="18" t="str">
        <f t="shared" si="7"/>
        <v>I</v>
      </c>
      <c r="C91" s="9">
        <f t="shared" si="8"/>
        <v>48061.415000000001</v>
      </c>
      <c r="D91" s="3" t="str">
        <f t="shared" si="9"/>
        <v>vis</v>
      </c>
      <c r="E91" s="19">
        <f>VLOOKUP(C91,Active!C$21:E$971,3,FALSE)</f>
        <v>1844.0018863294954</v>
      </c>
      <c r="F91" s="18" t="s">
        <v>120</v>
      </c>
      <c r="G91" s="3" t="str">
        <f t="shared" si="10"/>
        <v>48061.415</v>
      </c>
      <c r="H91" s="9">
        <f t="shared" si="11"/>
        <v>1844</v>
      </c>
      <c r="I91" s="20" t="s">
        <v>547</v>
      </c>
      <c r="J91" s="21" t="s">
        <v>548</v>
      </c>
      <c r="K91" s="20">
        <v>1844</v>
      </c>
      <c r="L91" s="20" t="s">
        <v>278</v>
      </c>
      <c r="M91" s="21" t="s">
        <v>236</v>
      </c>
      <c r="N91" s="21"/>
      <c r="O91" s="22" t="s">
        <v>305</v>
      </c>
      <c r="P91" s="22" t="s">
        <v>544</v>
      </c>
    </row>
    <row r="92" spans="1:16" ht="12.75" customHeight="1" thickBot="1" x14ac:dyDescent="0.25">
      <c r="A92" s="9" t="str">
        <f t="shared" si="6"/>
        <v> BRNO 31 </v>
      </c>
      <c r="B92" s="18" t="str">
        <f t="shared" si="7"/>
        <v>I</v>
      </c>
      <c r="C92" s="9">
        <f t="shared" si="8"/>
        <v>48107.504000000001</v>
      </c>
      <c r="D92" s="3" t="str">
        <f t="shared" si="9"/>
        <v>vis</v>
      </c>
      <c r="E92" s="19">
        <f>VLOOKUP(C92,Active!C$21:E$971,3,FALSE)</f>
        <v>1870.9982346266122</v>
      </c>
      <c r="F92" s="18" t="s">
        <v>120</v>
      </c>
      <c r="G92" s="3" t="str">
        <f t="shared" si="10"/>
        <v>48107.504</v>
      </c>
      <c r="H92" s="9">
        <f t="shared" si="11"/>
        <v>1871</v>
      </c>
      <c r="I92" s="20" t="s">
        <v>549</v>
      </c>
      <c r="J92" s="21" t="s">
        <v>550</v>
      </c>
      <c r="K92" s="20">
        <v>1871</v>
      </c>
      <c r="L92" s="20" t="s">
        <v>121</v>
      </c>
      <c r="M92" s="21" t="s">
        <v>236</v>
      </c>
      <c r="N92" s="21"/>
      <c r="O92" s="22" t="s">
        <v>551</v>
      </c>
      <c r="P92" s="22" t="s">
        <v>552</v>
      </c>
    </row>
    <row r="93" spans="1:16" ht="12.75" customHeight="1" thickBot="1" x14ac:dyDescent="0.25">
      <c r="A93" s="9" t="str">
        <f t="shared" si="6"/>
        <v> BRNO 31 </v>
      </c>
      <c r="B93" s="18" t="str">
        <f t="shared" si="7"/>
        <v>I</v>
      </c>
      <c r="C93" s="9">
        <f t="shared" si="8"/>
        <v>48131.404000000002</v>
      </c>
      <c r="D93" s="3" t="str">
        <f t="shared" si="9"/>
        <v>vis</v>
      </c>
      <c r="E93" s="19">
        <f>VLOOKUP(C93,Active!C$21:E$971,3,FALSE)</f>
        <v>1884.9975126387437</v>
      </c>
      <c r="F93" s="18" t="s">
        <v>120</v>
      </c>
      <c r="G93" s="3" t="str">
        <f t="shared" si="10"/>
        <v>48131.404</v>
      </c>
      <c r="H93" s="9">
        <f t="shared" si="11"/>
        <v>1885</v>
      </c>
      <c r="I93" s="20" t="s">
        <v>553</v>
      </c>
      <c r="J93" s="21" t="s">
        <v>554</v>
      </c>
      <c r="K93" s="20">
        <v>1885</v>
      </c>
      <c r="L93" s="20" t="s">
        <v>172</v>
      </c>
      <c r="M93" s="21" t="s">
        <v>236</v>
      </c>
      <c r="N93" s="21"/>
      <c r="O93" s="22" t="s">
        <v>395</v>
      </c>
      <c r="P93" s="22" t="s">
        <v>552</v>
      </c>
    </row>
    <row r="94" spans="1:16" ht="12.75" customHeight="1" thickBot="1" x14ac:dyDescent="0.25">
      <c r="A94" s="9" t="str">
        <f t="shared" si="6"/>
        <v> BRNO 31 </v>
      </c>
      <c r="B94" s="18" t="str">
        <f t="shared" si="7"/>
        <v>I</v>
      </c>
      <c r="C94" s="9">
        <f t="shared" si="8"/>
        <v>48131.411</v>
      </c>
      <c r="D94" s="3" t="str">
        <f t="shared" si="9"/>
        <v>vis</v>
      </c>
      <c r="E94" s="19">
        <f>VLOOKUP(C94,Active!C$21:E$971,3,FALSE)</f>
        <v>1885.0016128456914</v>
      </c>
      <c r="F94" s="18" t="s">
        <v>120</v>
      </c>
      <c r="G94" s="3" t="str">
        <f t="shared" si="10"/>
        <v>48131.411</v>
      </c>
      <c r="H94" s="9">
        <f t="shared" si="11"/>
        <v>1885</v>
      </c>
      <c r="I94" s="20" t="s">
        <v>555</v>
      </c>
      <c r="J94" s="21" t="s">
        <v>556</v>
      </c>
      <c r="K94" s="20">
        <v>1885</v>
      </c>
      <c r="L94" s="20" t="s">
        <v>278</v>
      </c>
      <c r="M94" s="21" t="s">
        <v>236</v>
      </c>
      <c r="N94" s="21"/>
      <c r="O94" s="22" t="s">
        <v>557</v>
      </c>
      <c r="P94" s="22" t="s">
        <v>552</v>
      </c>
    </row>
    <row r="95" spans="1:16" ht="12.75" customHeight="1" thickBot="1" x14ac:dyDescent="0.25">
      <c r="A95" s="9" t="str">
        <f t="shared" si="6"/>
        <v> BRNO 31 </v>
      </c>
      <c r="B95" s="18" t="str">
        <f t="shared" si="7"/>
        <v>I</v>
      </c>
      <c r="C95" s="9">
        <f t="shared" si="8"/>
        <v>48131.42</v>
      </c>
      <c r="D95" s="3" t="str">
        <f t="shared" si="9"/>
        <v>vis</v>
      </c>
      <c r="E95" s="19">
        <f>VLOOKUP(C95,Active!C$21:E$971,3,FALSE)</f>
        <v>1885.0068845403393</v>
      </c>
      <c r="F95" s="18" t="s">
        <v>120</v>
      </c>
      <c r="G95" s="3" t="str">
        <f t="shared" si="10"/>
        <v>48131.420</v>
      </c>
      <c r="H95" s="9">
        <f t="shared" si="11"/>
        <v>1885</v>
      </c>
      <c r="I95" s="20" t="s">
        <v>558</v>
      </c>
      <c r="J95" s="21" t="s">
        <v>559</v>
      </c>
      <c r="K95" s="20">
        <v>1885</v>
      </c>
      <c r="L95" s="20" t="s">
        <v>218</v>
      </c>
      <c r="M95" s="21" t="s">
        <v>236</v>
      </c>
      <c r="N95" s="21"/>
      <c r="O95" s="22" t="s">
        <v>560</v>
      </c>
      <c r="P95" s="22" t="s">
        <v>552</v>
      </c>
    </row>
    <row r="96" spans="1:16" ht="12.75" customHeight="1" thickBot="1" x14ac:dyDescent="0.25">
      <c r="A96" s="9" t="str">
        <f t="shared" si="6"/>
        <v> BRNO 31 </v>
      </c>
      <c r="B96" s="18" t="str">
        <f t="shared" si="7"/>
        <v>I</v>
      </c>
      <c r="C96" s="9">
        <f t="shared" si="8"/>
        <v>48131.421999999999</v>
      </c>
      <c r="D96" s="3" t="str">
        <f t="shared" si="9"/>
        <v>vis</v>
      </c>
      <c r="E96" s="19">
        <f>VLOOKUP(C96,Active!C$21:E$971,3,FALSE)</f>
        <v>1885.0080560280394</v>
      </c>
      <c r="F96" s="18" t="s">
        <v>120</v>
      </c>
      <c r="G96" s="3" t="str">
        <f t="shared" si="10"/>
        <v>48131.422</v>
      </c>
      <c r="H96" s="9">
        <f t="shared" si="11"/>
        <v>1885</v>
      </c>
      <c r="I96" s="20" t="s">
        <v>561</v>
      </c>
      <c r="J96" s="21" t="s">
        <v>562</v>
      </c>
      <c r="K96" s="20">
        <v>1885</v>
      </c>
      <c r="L96" s="20" t="s">
        <v>224</v>
      </c>
      <c r="M96" s="21" t="s">
        <v>236</v>
      </c>
      <c r="N96" s="21"/>
      <c r="O96" s="22" t="s">
        <v>436</v>
      </c>
      <c r="P96" s="22" t="s">
        <v>552</v>
      </c>
    </row>
    <row r="97" spans="1:16" ht="12.75" customHeight="1" thickBot="1" x14ac:dyDescent="0.25">
      <c r="A97" s="9" t="str">
        <f t="shared" si="6"/>
        <v> BBS 96 </v>
      </c>
      <c r="B97" s="18" t="str">
        <f t="shared" si="7"/>
        <v>II</v>
      </c>
      <c r="C97" s="9">
        <f t="shared" si="8"/>
        <v>48178.343000000001</v>
      </c>
      <c r="D97" s="3" t="str">
        <f t="shared" si="9"/>
        <v>vis</v>
      </c>
      <c r="E97" s="19">
        <f>VLOOKUP(C97,Active!C$21:E$971,3,FALSE)</f>
        <v>1912.4917432082573</v>
      </c>
      <c r="F97" s="18" t="s">
        <v>120</v>
      </c>
      <c r="G97" s="3" t="str">
        <f t="shared" si="10"/>
        <v>48178.343</v>
      </c>
      <c r="H97" s="9">
        <f t="shared" si="11"/>
        <v>1912.5</v>
      </c>
      <c r="I97" s="20" t="s">
        <v>563</v>
      </c>
      <c r="J97" s="21" t="s">
        <v>564</v>
      </c>
      <c r="K97" s="20">
        <v>1912.5</v>
      </c>
      <c r="L97" s="20" t="s">
        <v>565</v>
      </c>
      <c r="M97" s="21" t="s">
        <v>236</v>
      </c>
      <c r="N97" s="21"/>
      <c r="O97" s="22" t="s">
        <v>305</v>
      </c>
      <c r="P97" s="22" t="s">
        <v>566</v>
      </c>
    </row>
    <row r="98" spans="1:16" ht="12.75" customHeight="1" thickBot="1" x14ac:dyDescent="0.25">
      <c r="A98" s="9" t="str">
        <f t="shared" si="6"/>
        <v> BBS 98 </v>
      </c>
      <c r="B98" s="18" t="str">
        <f t="shared" si="7"/>
        <v>II</v>
      </c>
      <c r="C98" s="9">
        <f t="shared" si="8"/>
        <v>48405.421000000002</v>
      </c>
      <c r="D98" s="3" t="str">
        <f t="shared" si="9"/>
        <v>vis</v>
      </c>
      <c r="E98" s="19">
        <f>VLOOKUP(C98,Active!C$21:E$971,3,FALSE)</f>
        <v>2045.5012851512959</v>
      </c>
      <c r="F98" s="18" t="s">
        <v>120</v>
      </c>
      <c r="G98" s="3" t="str">
        <f t="shared" si="10"/>
        <v>48405.421</v>
      </c>
      <c r="H98" s="9">
        <f t="shared" si="11"/>
        <v>2045.5</v>
      </c>
      <c r="I98" s="20" t="s">
        <v>567</v>
      </c>
      <c r="J98" s="21" t="s">
        <v>568</v>
      </c>
      <c r="K98" s="20">
        <v>2045.5</v>
      </c>
      <c r="L98" s="20" t="s">
        <v>178</v>
      </c>
      <c r="M98" s="21" t="s">
        <v>236</v>
      </c>
      <c r="N98" s="21"/>
      <c r="O98" s="22" t="s">
        <v>305</v>
      </c>
      <c r="P98" s="22" t="s">
        <v>569</v>
      </c>
    </row>
    <row r="99" spans="1:16" ht="12.75" customHeight="1" thickBot="1" x14ac:dyDescent="0.25">
      <c r="A99" s="9" t="str">
        <f t="shared" si="6"/>
        <v> BBS 98 </v>
      </c>
      <c r="B99" s="18" t="str">
        <f t="shared" si="7"/>
        <v>I</v>
      </c>
      <c r="C99" s="9">
        <f t="shared" si="8"/>
        <v>48481.387000000002</v>
      </c>
      <c r="D99" s="3" t="str">
        <f t="shared" si="9"/>
        <v>vis</v>
      </c>
      <c r="E99" s="19">
        <f>VLOOKUP(C99,Active!C$21:E$971,3,FALSE)</f>
        <v>2089.9979024512759</v>
      </c>
      <c r="F99" s="18" t="s">
        <v>120</v>
      </c>
      <c r="G99" s="3" t="str">
        <f t="shared" si="10"/>
        <v>48481.387</v>
      </c>
      <c r="H99" s="9">
        <f t="shared" si="11"/>
        <v>2090</v>
      </c>
      <c r="I99" s="20" t="s">
        <v>570</v>
      </c>
      <c r="J99" s="21" t="s">
        <v>571</v>
      </c>
      <c r="K99" s="20">
        <v>2090</v>
      </c>
      <c r="L99" s="20" t="s">
        <v>172</v>
      </c>
      <c r="M99" s="21" t="s">
        <v>236</v>
      </c>
      <c r="N99" s="21"/>
      <c r="O99" s="22" t="s">
        <v>305</v>
      </c>
      <c r="P99" s="22" t="s">
        <v>569</v>
      </c>
    </row>
    <row r="100" spans="1:16" ht="12.75" customHeight="1" thickBot="1" x14ac:dyDescent="0.25">
      <c r="A100" s="9" t="str">
        <f t="shared" si="6"/>
        <v> BBS 98 </v>
      </c>
      <c r="B100" s="18" t="str">
        <f t="shared" si="7"/>
        <v>I</v>
      </c>
      <c r="C100" s="9">
        <f t="shared" si="8"/>
        <v>48486.506000000001</v>
      </c>
      <c r="D100" s="3" t="str">
        <f t="shared" si="9"/>
        <v>vis</v>
      </c>
      <c r="E100" s="19">
        <f>VLOOKUP(C100,Active!C$21:E$971,3,FALSE)</f>
        <v>2092.9963252188104</v>
      </c>
      <c r="F100" s="18" t="s">
        <v>120</v>
      </c>
      <c r="G100" s="3" t="str">
        <f t="shared" si="10"/>
        <v>48486.506</v>
      </c>
      <c r="H100" s="9">
        <f t="shared" si="11"/>
        <v>2093</v>
      </c>
      <c r="I100" s="20" t="s">
        <v>572</v>
      </c>
      <c r="J100" s="21" t="s">
        <v>573</v>
      </c>
      <c r="K100" s="20">
        <v>2093</v>
      </c>
      <c r="L100" s="20" t="s">
        <v>574</v>
      </c>
      <c r="M100" s="21" t="s">
        <v>236</v>
      </c>
      <c r="N100" s="21"/>
      <c r="O100" s="22" t="s">
        <v>305</v>
      </c>
      <c r="P100" s="22" t="s">
        <v>569</v>
      </c>
    </row>
    <row r="101" spans="1:16" ht="12.75" customHeight="1" thickBot="1" x14ac:dyDescent="0.25">
      <c r="A101" s="9" t="str">
        <f t="shared" si="6"/>
        <v> BBS 99 </v>
      </c>
      <c r="B101" s="18" t="str">
        <f t="shared" si="7"/>
        <v>I</v>
      </c>
      <c r="C101" s="9">
        <f t="shared" si="8"/>
        <v>48534.313000000002</v>
      </c>
      <c r="D101" s="3" t="str">
        <f t="shared" si="9"/>
        <v>vis</v>
      </c>
      <c r="E101" s="19">
        <f>VLOOKUP(C101,Active!C$21:E$971,3,FALSE)</f>
        <v>2120.9989814500213</v>
      </c>
      <c r="F101" s="18" t="s">
        <v>120</v>
      </c>
      <c r="G101" s="3" t="str">
        <f t="shared" si="10"/>
        <v>48534.313</v>
      </c>
      <c r="H101" s="9">
        <f t="shared" si="11"/>
        <v>2121</v>
      </c>
      <c r="I101" s="20" t="s">
        <v>575</v>
      </c>
      <c r="J101" s="21" t="s">
        <v>576</v>
      </c>
      <c r="K101" s="20">
        <v>2121</v>
      </c>
      <c r="L101" s="20" t="s">
        <v>344</v>
      </c>
      <c r="M101" s="21" t="s">
        <v>236</v>
      </c>
      <c r="N101" s="21"/>
      <c r="O101" s="22" t="s">
        <v>305</v>
      </c>
      <c r="P101" s="22" t="s">
        <v>577</v>
      </c>
    </row>
    <row r="102" spans="1:16" ht="12.75" customHeight="1" thickBot="1" x14ac:dyDescent="0.25">
      <c r="A102" s="9" t="str">
        <f t="shared" si="6"/>
        <v> BBS 101 </v>
      </c>
      <c r="B102" s="18" t="str">
        <f t="shared" si="7"/>
        <v>I</v>
      </c>
      <c r="C102" s="9">
        <f t="shared" si="8"/>
        <v>48819.427000000003</v>
      </c>
      <c r="D102" s="3" t="str">
        <f t="shared" si="9"/>
        <v>vis</v>
      </c>
      <c r="E102" s="19">
        <f>VLOOKUP(C102,Active!C$21:E$971,3,FALSE)</f>
        <v>2288.0027534646924</v>
      </c>
      <c r="F102" s="18" t="s">
        <v>120</v>
      </c>
      <c r="G102" s="3" t="str">
        <f t="shared" si="10"/>
        <v>48819.427</v>
      </c>
      <c r="H102" s="9">
        <f t="shared" si="11"/>
        <v>2288</v>
      </c>
      <c r="I102" s="20" t="s">
        <v>578</v>
      </c>
      <c r="J102" s="21" t="s">
        <v>579</v>
      </c>
      <c r="K102" s="20">
        <v>2288</v>
      </c>
      <c r="L102" s="20" t="s">
        <v>125</v>
      </c>
      <c r="M102" s="21" t="s">
        <v>236</v>
      </c>
      <c r="N102" s="21"/>
      <c r="O102" s="22" t="s">
        <v>305</v>
      </c>
      <c r="P102" s="22" t="s">
        <v>580</v>
      </c>
    </row>
    <row r="103" spans="1:16" ht="12.75" customHeight="1" thickBot="1" x14ac:dyDescent="0.25">
      <c r="A103" s="9" t="str">
        <f t="shared" si="6"/>
        <v> BBS 102 </v>
      </c>
      <c r="B103" s="18" t="str">
        <f t="shared" si="7"/>
        <v>I</v>
      </c>
      <c r="C103" s="9">
        <f t="shared" si="8"/>
        <v>48860.387999999999</v>
      </c>
      <c r="D103" s="3" t="str">
        <f t="shared" si="9"/>
        <v>vis</v>
      </c>
      <c r="E103" s="19">
        <f>VLOOKUP(C103,Active!C$21:E$971,3,FALSE)</f>
        <v>2311.995407299622</v>
      </c>
      <c r="F103" s="18" t="s">
        <v>120</v>
      </c>
      <c r="G103" s="3" t="str">
        <f t="shared" si="10"/>
        <v>48860.388</v>
      </c>
      <c r="H103" s="9">
        <f t="shared" si="11"/>
        <v>2312</v>
      </c>
      <c r="I103" s="20" t="s">
        <v>581</v>
      </c>
      <c r="J103" s="21" t="s">
        <v>582</v>
      </c>
      <c r="K103" s="20">
        <v>2312</v>
      </c>
      <c r="L103" s="20" t="s">
        <v>334</v>
      </c>
      <c r="M103" s="21" t="s">
        <v>236</v>
      </c>
      <c r="N103" s="21"/>
      <c r="O103" s="22" t="s">
        <v>305</v>
      </c>
      <c r="P103" s="22" t="s">
        <v>583</v>
      </c>
    </row>
    <row r="104" spans="1:16" ht="12.75" customHeight="1" thickBot="1" x14ac:dyDescent="0.25">
      <c r="A104" s="9" t="str">
        <f t="shared" si="6"/>
        <v> BBS 102 </v>
      </c>
      <c r="B104" s="18" t="str">
        <f t="shared" si="7"/>
        <v>I</v>
      </c>
      <c r="C104" s="9">
        <f t="shared" si="8"/>
        <v>48872.355000000003</v>
      </c>
      <c r="D104" s="3" t="str">
        <f t="shared" si="9"/>
        <v>vis</v>
      </c>
      <c r="E104" s="19">
        <f>VLOOKUP(C104,Active!C$21:E$971,3,FALSE)</f>
        <v>2319.005003951138</v>
      </c>
      <c r="F104" s="18" t="s">
        <v>120</v>
      </c>
      <c r="G104" s="3" t="str">
        <f t="shared" si="10"/>
        <v>48872.355</v>
      </c>
      <c r="H104" s="9">
        <f t="shared" si="11"/>
        <v>2319</v>
      </c>
      <c r="I104" s="20" t="s">
        <v>584</v>
      </c>
      <c r="J104" s="21" t="s">
        <v>585</v>
      </c>
      <c r="K104" s="20">
        <v>2319</v>
      </c>
      <c r="L104" s="20" t="s">
        <v>250</v>
      </c>
      <c r="M104" s="21" t="s">
        <v>236</v>
      </c>
      <c r="N104" s="21"/>
      <c r="O104" s="22" t="s">
        <v>305</v>
      </c>
      <c r="P104" s="22" t="s">
        <v>583</v>
      </c>
    </row>
    <row r="105" spans="1:16" ht="12.75" customHeight="1" thickBot="1" x14ac:dyDescent="0.25">
      <c r="A105" s="9" t="str">
        <f t="shared" si="6"/>
        <v> BBS 104 </v>
      </c>
      <c r="B105" s="18" t="str">
        <f t="shared" si="7"/>
        <v>I</v>
      </c>
      <c r="C105" s="9">
        <f t="shared" si="8"/>
        <v>49157.47</v>
      </c>
      <c r="D105" s="3" t="str">
        <f t="shared" si="9"/>
        <v>vis</v>
      </c>
      <c r="E105" s="19">
        <f>VLOOKUP(C105,Active!C$21:E$971,3,FALSE)</f>
        <v>2486.0093617096563</v>
      </c>
      <c r="F105" s="18" t="s">
        <v>120</v>
      </c>
      <c r="G105" s="3" t="str">
        <f t="shared" si="10"/>
        <v>49157.470</v>
      </c>
      <c r="H105" s="9">
        <f t="shared" si="11"/>
        <v>2486</v>
      </c>
      <c r="I105" s="20" t="s">
        <v>586</v>
      </c>
      <c r="J105" s="21" t="s">
        <v>587</v>
      </c>
      <c r="K105" s="20">
        <v>2486</v>
      </c>
      <c r="L105" s="20" t="s">
        <v>247</v>
      </c>
      <c r="M105" s="21" t="s">
        <v>236</v>
      </c>
      <c r="N105" s="21"/>
      <c r="O105" s="22" t="s">
        <v>305</v>
      </c>
      <c r="P105" s="22" t="s">
        <v>588</v>
      </c>
    </row>
    <row r="106" spans="1:16" ht="12.75" customHeight="1" thickBot="1" x14ac:dyDescent="0.25">
      <c r="A106" s="9" t="str">
        <f t="shared" si="6"/>
        <v> BRNO 31 </v>
      </c>
      <c r="B106" s="18" t="str">
        <f t="shared" si="7"/>
        <v>I</v>
      </c>
      <c r="C106" s="9">
        <f t="shared" si="8"/>
        <v>49186.481</v>
      </c>
      <c r="D106" s="3" t="str">
        <f t="shared" si="9"/>
        <v>vis</v>
      </c>
      <c r="E106" s="19">
        <f>VLOOKUP(C106,Active!C$21:E$971,3,FALSE)</f>
        <v>2503.0023765385226</v>
      </c>
      <c r="F106" s="18" t="s">
        <v>120</v>
      </c>
      <c r="G106" s="3" t="str">
        <f t="shared" si="10"/>
        <v>49186.481</v>
      </c>
      <c r="H106" s="9">
        <f t="shared" si="11"/>
        <v>2503</v>
      </c>
      <c r="I106" s="20" t="s">
        <v>589</v>
      </c>
      <c r="J106" s="21" t="s">
        <v>590</v>
      </c>
      <c r="K106" s="20">
        <v>2503</v>
      </c>
      <c r="L106" s="20" t="s">
        <v>398</v>
      </c>
      <c r="M106" s="21" t="s">
        <v>236</v>
      </c>
      <c r="N106" s="21"/>
      <c r="O106" s="22" t="s">
        <v>591</v>
      </c>
      <c r="P106" s="22" t="s">
        <v>552</v>
      </c>
    </row>
    <row r="107" spans="1:16" ht="12.75" customHeight="1" thickBot="1" x14ac:dyDescent="0.25">
      <c r="A107" s="9" t="str">
        <f t="shared" si="6"/>
        <v> BBS 104 </v>
      </c>
      <c r="B107" s="18" t="str">
        <f t="shared" si="7"/>
        <v>I</v>
      </c>
      <c r="C107" s="9">
        <f t="shared" si="8"/>
        <v>49198.434999999998</v>
      </c>
      <c r="D107" s="3" t="str">
        <f t="shared" si="9"/>
        <v>vis</v>
      </c>
      <c r="E107" s="19">
        <f>VLOOKUP(C107,Active!C$21:E$971,3,FALSE)</f>
        <v>2510.0043585199865</v>
      </c>
      <c r="F107" s="18" t="s">
        <v>120</v>
      </c>
      <c r="G107" s="3" t="str">
        <f t="shared" si="10"/>
        <v>49198.435</v>
      </c>
      <c r="H107" s="9">
        <f t="shared" si="11"/>
        <v>2510</v>
      </c>
      <c r="I107" s="20" t="s">
        <v>598</v>
      </c>
      <c r="J107" s="21" t="s">
        <v>599</v>
      </c>
      <c r="K107" s="20">
        <v>2510</v>
      </c>
      <c r="L107" s="20" t="s">
        <v>198</v>
      </c>
      <c r="M107" s="21" t="s">
        <v>236</v>
      </c>
      <c r="N107" s="21"/>
      <c r="O107" s="22" t="s">
        <v>305</v>
      </c>
      <c r="P107" s="22" t="s">
        <v>588</v>
      </c>
    </row>
    <row r="108" spans="1:16" ht="12.75" customHeight="1" thickBot="1" x14ac:dyDescent="0.25">
      <c r="A108" s="9" t="str">
        <f t="shared" si="6"/>
        <v> BBS 105 </v>
      </c>
      <c r="B108" s="18" t="str">
        <f t="shared" si="7"/>
        <v>I</v>
      </c>
      <c r="C108" s="9">
        <f t="shared" si="8"/>
        <v>49251.351000000002</v>
      </c>
      <c r="D108" s="3" t="str">
        <f t="shared" si="9"/>
        <v>vis</v>
      </c>
      <c r="E108" s="19">
        <f>VLOOKUP(C108,Active!C$21:E$971,3,FALSE)</f>
        <v>2540.9995800802362</v>
      </c>
      <c r="F108" s="18" t="s">
        <v>120</v>
      </c>
      <c r="G108" s="3" t="str">
        <f t="shared" si="10"/>
        <v>49251.351</v>
      </c>
      <c r="H108" s="9">
        <f t="shared" si="11"/>
        <v>2541</v>
      </c>
      <c r="I108" s="20" t="s">
        <v>600</v>
      </c>
      <c r="J108" s="21" t="s">
        <v>601</v>
      </c>
      <c r="K108" s="20">
        <v>2541</v>
      </c>
      <c r="L108" s="20" t="s">
        <v>309</v>
      </c>
      <c r="M108" s="21" t="s">
        <v>236</v>
      </c>
      <c r="N108" s="21"/>
      <c r="O108" s="22" t="s">
        <v>305</v>
      </c>
      <c r="P108" s="22" t="s">
        <v>602</v>
      </c>
    </row>
    <row r="109" spans="1:16" ht="12.75" customHeight="1" thickBot="1" x14ac:dyDescent="0.25">
      <c r="A109" s="9" t="str">
        <f t="shared" si="6"/>
        <v> BRNO 31 </v>
      </c>
      <c r="B109" s="18" t="str">
        <f t="shared" si="7"/>
        <v>I</v>
      </c>
      <c r="C109" s="9">
        <f t="shared" si="8"/>
        <v>49536.447999999997</v>
      </c>
      <c r="D109" s="3" t="str">
        <f t="shared" si="9"/>
        <v>vis</v>
      </c>
      <c r="E109" s="19">
        <f>VLOOKUP(C109,Active!C$21:E$971,3,FALSE)</f>
        <v>2707.9933944494551</v>
      </c>
      <c r="F109" s="18" t="s">
        <v>120</v>
      </c>
      <c r="G109" s="3" t="str">
        <f t="shared" si="10"/>
        <v>49536.448</v>
      </c>
      <c r="H109" s="9">
        <f t="shared" si="11"/>
        <v>2708</v>
      </c>
      <c r="I109" s="20" t="s">
        <v>603</v>
      </c>
      <c r="J109" s="21" t="s">
        <v>604</v>
      </c>
      <c r="K109" s="20">
        <v>2708</v>
      </c>
      <c r="L109" s="20" t="s">
        <v>204</v>
      </c>
      <c r="M109" s="21" t="s">
        <v>236</v>
      </c>
      <c r="N109" s="21"/>
      <c r="O109" s="22" t="s">
        <v>605</v>
      </c>
      <c r="P109" s="22" t="s">
        <v>552</v>
      </c>
    </row>
    <row r="110" spans="1:16" ht="12.75" customHeight="1" thickBot="1" x14ac:dyDescent="0.25">
      <c r="A110" s="9" t="str">
        <f t="shared" si="6"/>
        <v> BRNO 31 </v>
      </c>
      <c r="B110" s="18" t="str">
        <f t="shared" si="7"/>
        <v>I</v>
      </c>
      <c r="C110" s="9">
        <f t="shared" si="8"/>
        <v>49536.46</v>
      </c>
      <c r="D110" s="3" t="str">
        <f t="shared" si="9"/>
        <v>vis</v>
      </c>
      <c r="E110" s="19">
        <f>VLOOKUP(C110,Active!C$21:E$971,3,FALSE)</f>
        <v>2708.0004233756549</v>
      </c>
      <c r="F110" s="18" t="s">
        <v>120</v>
      </c>
      <c r="G110" s="3" t="str">
        <f t="shared" si="10"/>
        <v>49536.460</v>
      </c>
      <c r="H110" s="9">
        <f t="shared" si="11"/>
        <v>2708</v>
      </c>
      <c r="I110" s="20" t="s">
        <v>606</v>
      </c>
      <c r="J110" s="21" t="s">
        <v>607</v>
      </c>
      <c r="K110" s="20">
        <v>2708</v>
      </c>
      <c r="L110" s="20" t="s">
        <v>156</v>
      </c>
      <c r="M110" s="21" t="s">
        <v>236</v>
      </c>
      <c r="N110" s="21"/>
      <c r="O110" s="22" t="s">
        <v>608</v>
      </c>
      <c r="P110" s="22" t="s">
        <v>552</v>
      </c>
    </row>
    <row r="111" spans="1:16" ht="12.75" customHeight="1" thickBot="1" x14ac:dyDescent="0.25">
      <c r="A111" s="9" t="str">
        <f t="shared" si="6"/>
        <v> BRNO 31 </v>
      </c>
      <c r="B111" s="18" t="str">
        <f t="shared" si="7"/>
        <v>I</v>
      </c>
      <c r="C111" s="9">
        <f t="shared" si="8"/>
        <v>49536.462</v>
      </c>
      <c r="D111" s="3" t="str">
        <f t="shared" si="9"/>
        <v>vis</v>
      </c>
      <c r="E111" s="19">
        <f>VLOOKUP(C111,Active!C$21:E$971,3,FALSE)</f>
        <v>2708.001594863355</v>
      </c>
      <c r="F111" s="18" t="s">
        <v>120</v>
      </c>
      <c r="G111" s="3" t="str">
        <f t="shared" si="10"/>
        <v>49536.462</v>
      </c>
      <c r="H111" s="9">
        <f t="shared" si="11"/>
        <v>2708</v>
      </c>
      <c r="I111" s="20" t="s">
        <v>609</v>
      </c>
      <c r="J111" s="21" t="s">
        <v>610</v>
      </c>
      <c r="K111" s="20">
        <v>2708</v>
      </c>
      <c r="L111" s="20" t="s">
        <v>278</v>
      </c>
      <c r="M111" s="21" t="s">
        <v>236</v>
      </c>
      <c r="N111" s="21"/>
      <c r="O111" s="22" t="s">
        <v>557</v>
      </c>
      <c r="P111" s="22" t="s">
        <v>552</v>
      </c>
    </row>
    <row r="112" spans="1:16" ht="12.75" customHeight="1" thickBot="1" x14ac:dyDescent="0.25">
      <c r="A112" s="9" t="str">
        <f t="shared" si="6"/>
        <v> BRNO 31 </v>
      </c>
      <c r="B112" s="18" t="str">
        <f t="shared" si="7"/>
        <v>I</v>
      </c>
      <c r="C112" s="9">
        <f t="shared" si="8"/>
        <v>49536.474000000002</v>
      </c>
      <c r="D112" s="3" t="str">
        <f t="shared" si="9"/>
        <v>vis</v>
      </c>
      <c r="E112" s="19">
        <f>VLOOKUP(C112,Active!C$21:E$971,3,FALSE)</f>
        <v>2708.0086237895548</v>
      </c>
      <c r="F112" s="18" t="s">
        <v>120</v>
      </c>
      <c r="G112" s="3" t="str">
        <f t="shared" si="10"/>
        <v>49536.474</v>
      </c>
      <c r="H112" s="9">
        <f t="shared" si="11"/>
        <v>2708</v>
      </c>
      <c r="I112" s="20" t="s">
        <v>611</v>
      </c>
      <c r="J112" s="21" t="s">
        <v>612</v>
      </c>
      <c r="K112" s="20">
        <v>2708</v>
      </c>
      <c r="L112" s="20" t="s">
        <v>613</v>
      </c>
      <c r="M112" s="21" t="s">
        <v>236</v>
      </c>
      <c r="N112" s="21"/>
      <c r="O112" s="22" t="s">
        <v>614</v>
      </c>
      <c r="P112" s="22" t="s">
        <v>552</v>
      </c>
    </row>
    <row r="113" spans="1:16" ht="12.75" customHeight="1" thickBot="1" x14ac:dyDescent="0.25">
      <c r="A113" s="9" t="str">
        <f t="shared" si="6"/>
        <v> BRNO 31 </v>
      </c>
      <c r="B113" s="18" t="str">
        <f t="shared" si="7"/>
        <v>I</v>
      </c>
      <c r="C113" s="9">
        <f t="shared" si="8"/>
        <v>49548.421999999999</v>
      </c>
      <c r="D113" s="3" t="str">
        <f t="shared" si="9"/>
        <v>vis</v>
      </c>
      <c r="E113" s="19">
        <f>VLOOKUP(C113,Active!C$21:E$971,3,FALSE)</f>
        <v>2715.0070913079185</v>
      </c>
      <c r="F113" s="18" t="s">
        <v>120</v>
      </c>
      <c r="G113" s="3" t="str">
        <f t="shared" si="10"/>
        <v>49548.422</v>
      </c>
      <c r="H113" s="9">
        <f t="shared" si="11"/>
        <v>2715</v>
      </c>
      <c r="I113" s="20" t="s">
        <v>615</v>
      </c>
      <c r="J113" s="21" t="s">
        <v>616</v>
      </c>
      <c r="K113" s="20">
        <v>2715</v>
      </c>
      <c r="L113" s="20" t="s">
        <v>218</v>
      </c>
      <c r="M113" s="21" t="s">
        <v>236</v>
      </c>
      <c r="N113" s="21"/>
      <c r="O113" s="22" t="s">
        <v>617</v>
      </c>
      <c r="P113" s="22" t="s">
        <v>552</v>
      </c>
    </row>
    <row r="114" spans="1:16" ht="12.75" customHeight="1" thickBot="1" x14ac:dyDescent="0.25">
      <c r="A114" s="9" t="str">
        <f t="shared" si="6"/>
        <v> BRNO 31 </v>
      </c>
      <c r="B114" s="18" t="str">
        <f t="shared" si="7"/>
        <v>I</v>
      </c>
      <c r="C114" s="9">
        <f t="shared" si="8"/>
        <v>49565.472999999998</v>
      </c>
      <c r="D114" s="3" t="str">
        <f t="shared" si="9"/>
        <v>vis</v>
      </c>
      <c r="E114" s="19">
        <f>VLOOKUP(C114,Active!C$21:E$971,3,FALSE)</f>
        <v>2724.9946096922213</v>
      </c>
      <c r="F114" s="18" t="s">
        <v>120</v>
      </c>
      <c r="G114" s="3" t="str">
        <f t="shared" si="10"/>
        <v>49565.473</v>
      </c>
      <c r="H114" s="9">
        <f t="shared" si="11"/>
        <v>2725</v>
      </c>
      <c r="I114" s="20" t="s">
        <v>618</v>
      </c>
      <c r="J114" s="21" t="s">
        <v>619</v>
      </c>
      <c r="K114" s="20">
        <v>2725</v>
      </c>
      <c r="L114" s="20" t="s">
        <v>516</v>
      </c>
      <c r="M114" s="21" t="s">
        <v>236</v>
      </c>
      <c r="N114" s="21"/>
      <c r="O114" s="22" t="s">
        <v>605</v>
      </c>
      <c r="P114" s="22" t="s">
        <v>552</v>
      </c>
    </row>
    <row r="115" spans="1:16" ht="12.75" customHeight="1" thickBot="1" x14ac:dyDescent="0.25">
      <c r="A115" s="9" t="str">
        <f t="shared" si="6"/>
        <v> BRNO 31 </v>
      </c>
      <c r="B115" s="18" t="str">
        <f t="shared" si="7"/>
        <v>I</v>
      </c>
      <c r="C115" s="9">
        <f t="shared" si="8"/>
        <v>49565.474999999999</v>
      </c>
      <c r="D115" s="3" t="str">
        <f t="shared" si="9"/>
        <v>vis</v>
      </c>
      <c r="E115" s="19">
        <f>VLOOKUP(C115,Active!C$21:E$971,3,FALSE)</f>
        <v>2724.9957811799213</v>
      </c>
      <c r="F115" s="18" t="s">
        <v>120</v>
      </c>
      <c r="G115" s="3" t="str">
        <f t="shared" si="10"/>
        <v>49565.475</v>
      </c>
      <c r="H115" s="9">
        <f t="shared" si="11"/>
        <v>2725</v>
      </c>
      <c r="I115" s="20" t="s">
        <v>620</v>
      </c>
      <c r="J115" s="21" t="s">
        <v>621</v>
      </c>
      <c r="K115" s="20">
        <v>2725</v>
      </c>
      <c r="L115" s="20" t="s">
        <v>195</v>
      </c>
      <c r="M115" s="21" t="s">
        <v>236</v>
      </c>
      <c r="N115" s="21"/>
      <c r="O115" s="22" t="s">
        <v>622</v>
      </c>
      <c r="P115" s="22" t="s">
        <v>552</v>
      </c>
    </row>
    <row r="116" spans="1:16" ht="12.75" customHeight="1" thickBot="1" x14ac:dyDescent="0.25">
      <c r="A116" s="9" t="str">
        <f t="shared" si="6"/>
        <v> BRNO 31 </v>
      </c>
      <c r="B116" s="18" t="str">
        <f t="shared" si="7"/>
        <v>I</v>
      </c>
      <c r="C116" s="9">
        <f t="shared" si="8"/>
        <v>49565.485000000001</v>
      </c>
      <c r="D116" s="3" t="str">
        <f t="shared" si="9"/>
        <v>vis</v>
      </c>
      <c r="E116" s="19">
        <f>VLOOKUP(C116,Active!C$21:E$971,3,FALSE)</f>
        <v>2725.0016386184211</v>
      </c>
      <c r="F116" s="18" t="s">
        <v>120</v>
      </c>
      <c r="G116" s="3" t="str">
        <f t="shared" si="10"/>
        <v>49565.485</v>
      </c>
      <c r="H116" s="9">
        <f t="shared" si="11"/>
        <v>2725</v>
      </c>
      <c r="I116" s="20" t="s">
        <v>623</v>
      </c>
      <c r="J116" s="21" t="s">
        <v>624</v>
      </c>
      <c r="K116" s="20">
        <v>2725</v>
      </c>
      <c r="L116" s="20" t="s">
        <v>278</v>
      </c>
      <c r="M116" s="21" t="s">
        <v>236</v>
      </c>
      <c r="N116" s="21"/>
      <c r="O116" s="22" t="s">
        <v>617</v>
      </c>
      <c r="P116" s="22" t="s">
        <v>552</v>
      </c>
    </row>
    <row r="117" spans="1:16" ht="12.75" customHeight="1" thickBot="1" x14ac:dyDescent="0.25">
      <c r="A117" s="9" t="str">
        <f t="shared" si="6"/>
        <v> BRNO 31 </v>
      </c>
      <c r="B117" s="18" t="str">
        <f t="shared" si="7"/>
        <v>I</v>
      </c>
      <c r="C117" s="9">
        <f t="shared" si="8"/>
        <v>49565.493000000002</v>
      </c>
      <c r="D117" s="3" t="str">
        <f t="shared" si="9"/>
        <v>vis</v>
      </c>
      <c r="E117" s="19">
        <f>VLOOKUP(C117,Active!C$21:E$971,3,FALSE)</f>
        <v>2725.0063245692213</v>
      </c>
      <c r="F117" s="18" t="s">
        <v>120</v>
      </c>
      <c r="G117" s="3" t="str">
        <f t="shared" si="10"/>
        <v>49565.493</v>
      </c>
      <c r="H117" s="9">
        <f t="shared" si="11"/>
        <v>2725</v>
      </c>
      <c r="I117" s="20" t="s">
        <v>625</v>
      </c>
      <c r="J117" s="21" t="s">
        <v>626</v>
      </c>
      <c r="K117" s="20">
        <v>2725</v>
      </c>
      <c r="L117" s="20" t="s">
        <v>235</v>
      </c>
      <c r="M117" s="21" t="s">
        <v>236</v>
      </c>
      <c r="N117" s="21"/>
      <c r="O117" s="22" t="s">
        <v>627</v>
      </c>
      <c r="P117" s="22" t="s">
        <v>552</v>
      </c>
    </row>
    <row r="118" spans="1:16" ht="12.75" customHeight="1" thickBot="1" x14ac:dyDescent="0.25">
      <c r="A118" s="9" t="str">
        <f t="shared" si="6"/>
        <v> BBS 109 </v>
      </c>
      <c r="B118" s="18" t="str">
        <f t="shared" si="7"/>
        <v>I</v>
      </c>
      <c r="C118" s="9">
        <f t="shared" si="8"/>
        <v>49898.400000000001</v>
      </c>
      <c r="D118" s="3" t="str">
        <f t="shared" si="9"/>
        <v>vis</v>
      </c>
      <c r="E118" s="19">
        <f>VLOOKUP(C118,Active!C$21:E$971,3,FALSE)</f>
        <v>2920.004552401203</v>
      </c>
      <c r="F118" s="18" t="s">
        <v>120</v>
      </c>
      <c r="G118" s="3" t="str">
        <f t="shared" si="10"/>
        <v>49898.400</v>
      </c>
      <c r="H118" s="9">
        <f t="shared" si="11"/>
        <v>2920</v>
      </c>
      <c r="I118" s="20" t="s">
        <v>632</v>
      </c>
      <c r="J118" s="21" t="s">
        <v>633</v>
      </c>
      <c r="K118" s="20">
        <v>2920</v>
      </c>
      <c r="L118" s="20" t="s">
        <v>365</v>
      </c>
      <c r="M118" s="21" t="s">
        <v>236</v>
      </c>
      <c r="N118" s="21"/>
      <c r="O118" s="22" t="s">
        <v>305</v>
      </c>
      <c r="P118" s="22" t="s">
        <v>634</v>
      </c>
    </row>
    <row r="119" spans="1:16" ht="12.75" customHeight="1" thickBot="1" x14ac:dyDescent="0.25">
      <c r="A119" s="9" t="str">
        <f t="shared" si="6"/>
        <v> BBS 111 </v>
      </c>
      <c r="B119" s="18" t="str">
        <f t="shared" si="7"/>
        <v>I</v>
      </c>
      <c r="C119" s="9">
        <f t="shared" si="8"/>
        <v>50033.254000000001</v>
      </c>
      <c r="D119" s="3" t="str">
        <f t="shared" si="9"/>
        <v>vis</v>
      </c>
      <c r="E119" s="19">
        <f>VLOOKUP(C119,Active!C$21:E$971,3,FALSE)</f>
        <v>2998.9944535329123</v>
      </c>
      <c r="F119" s="18" t="s">
        <v>120</v>
      </c>
      <c r="G119" s="3" t="str">
        <f t="shared" si="10"/>
        <v>50033.254</v>
      </c>
      <c r="H119" s="9">
        <f t="shared" si="11"/>
        <v>2999</v>
      </c>
      <c r="I119" s="20" t="s">
        <v>642</v>
      </c>
      <c r="J119" s="21" t="s">
        <v>643</v>
      </c>
      <c r="K119" s="20">
        <v>2999</v>
      </c>
      <c r="L119" s="20" t="s">
        <v>516</v>
      </c>
      <c r="M119" s="21" t="s">
        <v>236</v>
      </c>
      <c r="N119" s="21"/>
      <c r="O119" s="22" t="s">
        <v>305</v>
      </c>
      <c r="P119" s="22" t="s">
        <v>644</v>
      </c>
    </row>
    <row r="120" spans="1:16" ht="12.75" customHeight="1" thickBot="1" x14ac:dyDescent="0.25">
      <c r="A120" s="9" t="str">
        <f t="shared" si="6"/>
        <v> BBS 113 </v>
      </c>
      <c r="B120" s="18" t="str">
        <f t="shared" si="7"/>
        <v>I</v>
      </c>
      <c r="C120" s="9">
        <f t="shared" si="8"/>
        <v>50371.294999999998</v>
      </c>
      <c r="D120" s="3" t="str">
        <f t="shared" si="9"/>
        <v>vis</v>
      </c>
      <c r="E120" s="19">
        <f>VLOOKUP(C120,Active!C$21:E$971,3,FALSE)</f>
        <v>3196.9998902901766</v>
      </c>
      <c r="F120" s="18" t="s">
        <v>120</v>
      </c>
      <c r="G120" s="3" t="str">
        <f t="shared" si="10"/>
        <v>50371.295</v>
      </c>
      <c r="H120" s="9">
        <f t="shared" si="11"/>
        <v>3197</v>
      </c>
      <c r="I120" s="20" t="s">
        <v>648</v>
      </c>
      <c r="J120" s="21" t="s">
        <v>649</v>
      </c>
      <c r="K120" s="20">
        <v>3197</v>
      </c>
      <c r="L120" s="20" t="s">
        <v>272</v>
      </c>
      <c r="M120" s="21" t="s">
        <v>236</v>
      </c>
      <c r="N120" s="21"/>
      <c r="O120" s="22" t="s">
        <v>305</v>
      </c>
      <c r="P120" s="22" t="s">
        <v>650</v>
      </c>
    </row>
    <row r="121" spans="1:16" ht="12.75" customHeight="1" thickBot="1" x14ac:dyDescent="0.25">
      <c r="A121" s="9" t="str">
        <f t="shared" si="6"/>
        <v> BBS 116 </v>
      </c>
      <c r="B121" s="18" t="str">
        <f t="shared" si="7"/>
        <v>I</v>
      </c>
      <c r="C121" s="9">
        <f t="shared" si="8"/>
        <v>50750.305</v>
      </c>
      <c r="D121" s="3" t="str">
        <f t="shared" si="9"/>
        <v>vis</v>
      </c>
      <c r="E121" s="19">
        <f>VLOOKUP(C121,Active!C$21:E$971,3,FALSE)</f>
        <v>3419.0026668331748</v>
      </c>
      <c r="F121" s="18" t="s">
        <v>120</v>
      </c>
      <c r="G121" s="3" t="str">
        <f t="shared" si="10"/>
        <v>50750.305</v>
      </c>
      <c r="H121" s="9">
        <f t="shared" si="11"/>
        <v>3419</v>
      </c>
      <c r="I121" s="20" t="s">
        <v>651</v>
      </c>
      <c r="J121" s="21" t="s">
        <v>652</v>
      </c>
      <c r="K121" s="20">
        <v>3419</v>
      </c>
      <c r="L121" s="20" t="s">
        <v>125</v>
      </c>
      <c r="M121" s="21" t="s">
        <v>236</v>
      </c>
      <c r="N121" s="21"/>
      <c r="O121" s="22" t="s">
        <v>305</v>
      </c>
      <c r="P121" s="22" t="s">
        <v>653</v>
      </c>
    </row>
    <row r="122" spans="1:16" ht="12.75" customHeight="1" thickBot="1" x14ac:dyDescent="0.25">
      <c r="A122" s="9" t="str">
        <f t="shared" si="6"/>
        <v>BAVM 132 </v>
      </c>
      <c r="B122" s="18" t="str">
        <f t="shared" si="7"/>
        <v>II</v>
      </c>
      <c r="C122" s="9">
        <f t="shared" si="8"/>
        <v>51384.53</v>
      </c>
      <c r="D122" s="3" t="str">
        <f t="shared" si="9"/>
        <v>vis</v>
      </c>
      <c r="E122" s="19">
        <f>VLOOKUP(C122,Active!C$21:E$971,3,FALSE)</f>
        <v>3790.4960600232812</v>
      </c>
      <c r="F122" s="18" t="s">
        <v>120</v>
      </c>
      <c r="G122" s="3" t="str">
        <f t="shared" si="10"/>
        <v>51384.53</v>
      </c>
      <c r="H122" s="9">
        <f t="shared" si="11"/>
        <v>3790.5</v>
      </c>
      <c r="I122" s="20" t="s">
        <v>657</v>
      </c>
      <c r="J122" s="21" t="s">
        <v>658</v>
      </c>
      <c r="K122" s="20">
        <v>3790.5</v>
      </c>
      <c r="L122" s="20" t="s">
        <v>201</v>
      </c>
      <c r="M122" s="21" t="s">
        <v>659</v>
      </c>
      <c r="N122" s="21" t="s">
        <v>120</v>
      </c>
      <c r="O122" s="22" t="s">
        <v>660</v>
      </c>
      <c r="P122" s="23" t="s">
        <v>661</v>
      </c>
    </row>
    <row r="123" spans="1:16" ht="13.5" thickBot="1" x14ac:dyDescent="0.25">
      <c r="A123" s="9" t="str">
        <f t="shared" si="6"/>
        <v>BAVM 152 </v>
      </c>
      <c r="B123" s="18" t="str">
        <f t="shared" si="7"/>
        <v>I</v>
      </c>
      <c r="C123" s="9">
        <f t="shared" si="8"/>
        <v>51682.4473</v>
      </c>
      <c r="D123" s="3" t="str">
        <f t="shared" si="9"/>
        <v>vis</v>
      </c>
      <c r="E123" s="19">
        <f>VLOOKUP(C123,Active!C$21:E$971,3,FALSE)</f>
        <v>3964.9992862711197</v>
      </c>
      <c r="F123" s="18" t="s">
        <v>120</v>
      </c>
      <c r="G123" s="3" t="str">
        <f t="shared" si="10"/>
        <v>51682.4473</v>
      </c>
      <c r="H123" s="9">
        <f t="shared" si="11"/>
        <v>3965</v>
      </c>
      <c r="I123" s="20" t="s">
        <v>666</v>
      </c>
      <c r="J123" s="21" t="s">
        <v>667</v>
      </c>
      <c r="K123" s="20">
        <v>3965</v>
      </c>
      <c r="L123" s="20" t="s">
        <v>668</v>
      </c>
      <c r="M123" s="21" t="s">
        <v>659</v>
      </c>
      <c r="N123" s="21" t="s">
        <v>669</v>
      </c>
      <c r="O123" s="22" t="s">
        <v>670</v>
      </c>
      <c r="P123" s="23" t="s">
        <v>671</v>
      </c>
    </row>
    <row r="124" spans="1:16" ht="13.5" thickBot="1" x14ac:dyDescent="0.25">
      <c r="A124" s="9" t="str">
        <f t="shared" si="6"/>
        <v>OEJV 0074 </v>
      </c>
      <c r="B124" s="18" t="str">
        <f t="shared" si="7"/>
        <v>I</v>
      </c>
      <c r="C124" s="9">
        <f t="shared" si="8"/>
        <v>51752.436999999998</v>
      </c>
      <c r="D124" s="3" t="str">
        <f t="shared" si="9"/>
        <v>vis</v>
      </c>
      <c r="E124" s="19">
        <f>VLOOKUP(C124,Active!C$21:E$971,3,FALSE)</f>
        <v>4005.9953226010607</v>
      </c>
      <c r="F124" s="18" t="s">
        <v>120</v>
      </c>
      <c r="G124" s="3" t="str">
        <f t="shared" si="10"/>
        <v>51752.437</v>
      </c>
      <c r="H124" s="9">
        <f t="shared" si="11"/>
        <v>4006</v>
      </c>
      <c r="I124" s="20" t="s">
        <v>683</v>
      </c>
      <c r="J124" s="21" t="s">
        <v>684</v>
      </c>
      <c r="K124" s="20">
        <v>4006</v>
      </c>
      <c r="L124" s="20" t="s">
        <v>334</v>
      </c>
      <c r="M124" s="21" t="s">
        <v>236</v>
      </c>
      <c r="N124" s="21"/>
      <c r="O124" s="22" t="s">
        <v>685</v>
      </c>
      <c r="P124" s="23" t="s">
        <v>676</v>
      </c>
    </row>
    <row r="125" spans="1:16" ht="13.5" thickBot="1" x14ac:dyDescent="0.25">
      <c r="A125" s="9" t="str">
        <f t="shared" si="6"/>
        <v>OEJV 0074 </v>
      </c>
      <c r="B125" s="18" t="str">
        <f t="shared" si="7"/>
        <v>I</v>
      </c>
      <c r="C125" s="9">
        <f t="shared" si="8"/>
        <v>51752.438999999998</v>
      </c>
      <c r="D125" s="3" t="str">
        <f t="shared" si="9"/>
        <v>vis</v>
      </c>
      <c r="E125" s="19">
        <f>VLOOKUP(C125,Active!C$21:E$971,3,FALSE)</f>
        <v>4005.9964940887608</v>
      </c>
      <c r="F125" s="18" t="s">
        <v>120</v>
      </c>
      <c r="G125" s="3" t="str">
        <f t="shared" si="10"/>
        <v>51752.439</v>
      </c>
      <c r="H125" s="9">
        <f t="shared" si="11"/>
        <v>4006</v>
      </c>
      <c r="I125" s="20" t="s">
        <v>686</v>
      </c>
      <c r="J125" s="21" t="s">
        <v>687</v>
      </c>
      <c r="K125" s="20">
        <v>4006</v>
      </c>
      <c r="L125" s="20" t="s">
        <v>574</v>
      </c>
      <c r="M125" s="21" t="s">
        <v>236</v>
      </c>
      <c r="N125" s="21"/>
      <c r="O125" s="22" t="s">
        <v>688</v>
      </c>
      <c r="P125" s="23" t="s">
        <v>676</v>
      </c>
    </row>
    <row r="126" spans="1:16" ht="13.5" thickBot="1" x14ac:dyDescent="0.25">
      <c r="A126" s="9" t="str">
        <f t="shared" si="6"/>
        <v>OEJV 0074 </v>
      </c>
      <c r="B126" s="18" t="str">
        <f t="shared" si="7"/>
        <v>I</v>
      </c>
      <c r="C126" s="9">
        <f t="shared" si="8"/>
        <v>51769.52</v>
      </c>
      <c r="D126" s="3" t="str">
        <f t="shared" si="9"/>
        <v>vis</v>
      </c>
      <c r="E126" s="19">
        <f>VLOOKUP(C126,Active!C$21:E$971,3,FALSE)</f>
        <v>4016.0015847885588</v>
      </c>
      <c r="F126" s="18" t="s">
        <v>120</v>
      </c>
      <c r="G126" s="3" t="str">
        <f t="shared" si="10"/>
        <v>51769.520</v>
      </c>
      <c r="H126" s="9">
        <f t="shared" si="11"/>
        <v>4016</v>
      </c>
      <c r="I126" s="20" t="s">
        <v>699</v>
      </c>
      <c r="J126" s="21" t="s">
        <v>700</v>
      </c>
      <c r="K126" s="20">
        <v>4016</v>
      </c>
      <c r="L126" s="20" t="s">
        <v>278</v>
      </c>
      <c r="M126" s="21" t="s">
        <v>236</v>
      </c>
      <c r="N126" s="21"/>
      <c r="O126" s="22" t="s">
        <v>701</v>
      </c>
      <c r="P126" s="23" t="s">
        <v>676</v>
      </c>
    </row>
    <row r="127" spans="1:16" ht="13.5" thickBot="1" x14ac:dyDescent="0.25">
      <c r="A127" s="9" t="str">
        <f t="shared" si="6"/>
        <v>OEJV 0074 </v>
      </c>
      <c r="B127" s="18" t="str">
        <f t="shared" si="7"/>
        <v>I</v>
      </c>
      <c r="C127" s="9">
        <f t="shared" si="8"/>
        <v>52061.448810000002</v>
      </c>
      <c r="D127" s="3" t="str">
        <f t="shared" si="9"/>
        <v>vis</v>
      </c>
      <c r="E127" s="19">
        <f>VLOOKUP(C127,Active!C$21:E$971,3,FALSE)</f>
        <v>4186.9970898488327</v>
      </c>
      <c r="F127" s="18" t="s">
        <v>120</v>
      </c>
      <c r="G127" s="3" t="str">
        <f t="shared" si="10"/>
        <v>52061.44881</v>
      </c>
      <c r="H127" s="9">
        <f t="shared" si="11"/>
        <v>4187</v>
      </c>
      <c r="I127" s="20" t="s">
        <v>702</v>
      </c>
      <c r="J127" s="21" t="s">
        <v>703</v>
      </c>
      <c r="K127" s="20">
        <v>4187</v>
      </c>
      <c r="L127" s="20" t="s">
        <v>704</v>
      </c>
      <c r="M127" s="21" t="s">
        <v>705</v>
      </c>
      <c r="N127" s="21" t="s">
        <v>669</v>
      </c>
      <c r="O127" s="22" t="s">
        <v>706</v>
      </c>
      <c r="P127" s="23" t="s">
        <v>676</v>
      </c>
    </row>
    <row r="128" spans="1:16" ht="13.5" thickBot="1" x14ac:dyDescent="0.25">
      <c r="A128" s="9" t="str">
        <f t="shared" si="6"/>
        <v>IBVS 5588 </v>
      </c>
      <c r="B128" s="18" t="str">
        <f t="shared" si="7"/>
        <v>I</v>
      </c>
      <c r="C128" s="9">
        <f t="shared" si="8"/>
        <v>52925.3125</v>
      </c>
      <c r="D128" s="3" t="str">
        <f t="shared" si="9"/>
        <v>vis</v>
      </c>
      <c r="E128" s="19">
        <f>VLOOKUP(C128,Active!C$21:E$971,3,FALSE)</f>
        <v>4692.9999334009253</v>
      </c>
      <c r="F128" s="18" t="s">
        <v>120</v>
      </c>
      <c r="G128" s="3" t="str">
        <f t="shared" si="10"/>
        <v>52925.3125</v>
      </c>
      <c r="H128" s="9">
        <f t="shared" si="11"/>
        <v>4693</v>
      </c>
      <c r="I128" s="20" t="s">
        <v>707</v>
      </c>
      <c r="J128" s="21" t="s">
        <v>708</v>
      </c>
      <c r="K128" s="20">
        <v>4693</v>
      </c>
      <c r="L128" s="20" t="s">
        <v>709</v>
      </c>
      <c r="M128" s="21" t="s">
        <v>659</v>
      </c>
      <c r="N128" s="21" t="s">
        <v>710</v>
      </c>
      <c r="O128" s="22" t="s">
        <v>711</v>
      </c>
      <c r="P128" s="23" t="s">
        <v>712</v>
      </c>
    </row>
    <row r="129" spans="1:16" ht="13.5" thickBot="1" x14ac:dyDescent="0.25">
      <c r="A129" s="9" t="str">
        <f t="shared" si="6"/>
        <v>OEJV 0074 </v>
      </c>
      <c r="B129" s="18" t="str">
        <f t="shared" si="7"/>
        <v>I</v>
      </c>
      <c r="C129" s="9">
        <f t="shared" si="8"/>
        <v>52937.263930000001</v>
      </c>
      <c r="D129" s="3" t="str">
        <f t="shared" si="9"/>
        <v>vis</v>
      </c>
      <c r="E129" s="19">
        <f>VLOOKUP(C129,Active!C$21:E$971,3,FALSE)</f>
        <v>4700.0004100206961</v>
      </c>
      <c r="F129" s="18" t="s">
        <v>120</v>
      </c>
      <c r="G129" s="3" t="str">
        <f t="shared" si="10"/>
        <v>52937.26393</v>
      </c>
      <c r="H129" s="9">
        <f t="shared" si="11"/>
        <v>4700</v>
      </c>
      <c r="I129" s="20" t="s">
        <v>713</v>
      </c>
      <c r="J129" s="21" t="s">
        <v>714</v>
      </c>
      <c r="K129" s="20">
        <v>4700</v>
      </c>
      <c r="L129" s="20" t="s">
        <v>715</v>
      </c>
      <c r="M129" s="21" t="s">
        <v>705</v>
      </c>
      <c r="N129" s="21" t="s">
        <v>112</v>
      </c>
      <c r="O129" s="22" t="s">
        <v>716</v>
      </c>
      <c r="P129" s="23" t="s">
        <v>676</v>
      </c>
    </row>
    <row r="130" spans="1:16" ht="13.5" thickBot="1" x14ac:dyDescent="0.25">
      <c r="A130" s="9" t="str">
        <f t="shared" si="6"/>
        <v>IBVS 5588 </v>
      </c>
      <c r="B130" s="18" t="str">
        <f t="shared" si="7"/>
        <v>I</v>
      </c>
      <c r="C130" s="9">
        <f t="shared" si="8"/>
        <v>53275.287400000001</v>
      </c>
      <c r="D130" s="3" t="str">
        <f t="shared" si="9"/>
        <v>vis</v>
      </c>
      <c r="E130" s="19">
        <f>VLOOKUP(C130,Active!C$21:E$971,3,FALSE)</f>
        <v>4897.9955786882738</v>
      </c>
      <c r="F130" s="18" t="s">
        <v>120</v>
      </c>
      <c r="G130" s="3" t="str">
        <f t="shared" si="10"/>
        <v>53275.2874</v>
      </c>
      <c r="H130" s="9">
        <f t="shared" si="11"/>
        <v>4898</v>
      </c>
      <c r="I130" s="20" t="s">
        <v>717</v>
      </c>
      <c r="J130" s="21" t="s">
        <v>718</v>
      </c>
      <c r="K130" s="20">
        <v>4898</v>
      </c>
      <c r="L130" s="20" t="s">
        <v>719</v>
      </c>
      <c r="M130" s="21" t="s">
        <v>659</v>
      </c>
      <c r="N130" s="21" t="s">
        <v>710</v>
      </c>
      <c r="O130" s="22" t="s">
        <v>711</v>
      </c>
      <c r="P130" s="23" t="s">
        <v>712</v>
      </c>
    </row>
    <row r="131" spans="1:16" ht="13.5" thickBot="1" x14ac:dyDescent="0.25">
      <c r="A131" s="9" t="str">
        <f t="shared" si="6"/>
        <v>BAVM 178 </v>
      </c>
      <c r="B131" s="18" t="str">
        <f t="shared" si="7"/>
        <v>I</v>
      </c>
      <c r="C131" s="9">
        <f t="shared" si="8"/>
        <v>53519.421300000002</v>
      </c>
      <c r="D131" s="3" t="str">
        <f t="shared" si="9"/>
        <v>vis</v>
      </c>
      <c r="E131" s="19">
        <f>VLOOKUP(C131,Active!C$21:E$971,3,FALSE)</f>
        <v>5040.9955091604788</v>
      </c>
      <c r="F131" s="18" t="s">
        <v>120</v>
      </c>
      <c r="G131" s="3" t="str">
        <f t="shared" si="10"/>
        <v>53519.4213</v>
      </c>
      <c r="H131" s="9">
        <f t="shared" si="11"/>
        <v>5041</v>
      </c>
      <c r="I131" s="20" t="s">
        <v>720</v>
      </c>
      <c r="J131" s="21" t="s">
        <v>721</v>
      </c>
      <c r="K131" s="20">
        <v>5041</v>
      </c>
      <c r="L131" s="20" t="s">
        <v>722</v>
      </c>
      <c r="M131" s="21" t="s">
        <v>705</v>
      </c>
      <c r="N131" s="21" t="s">
        <v>723</v>
      </c>
      <c r="O131" s="22" t="s">
        <v>660</v>
      </c>
      <c r="P131" s="23" t="s">
        <v>724</v>
      </c>
    </row>
    <row r="132" spans="1:16" ht="13.5" thickBot="1" x14ac:dyDescent="0.25">
      <c r="A132" s="9" t="str">
        <f t="shared" si="6"/>
        <v>OEJV 0003 </v>
      </c>
      <c r="B132" s="18" t="str">
        <f t="shared" si="7"/>
        <v>I</v>
      </c>
      <c r="C132" s="9">
        <f t="shared" si="8"/>
        <v>53594.555</v>
      </c>
      <c r="D132" s="3" t="str">
        <f t="shared" si="9"/>
        <v>vis</v>
      </c>
      <c r="E132" s="19">
        <f>VLOOKUP(C132,Active!C$21:E$971,3,FALSE)</f>
        <v>5085.0046118542032</v>
      </c>
      <c r="F132" s="18" t="s">
        <v>120</v>
      </c>
      <c r="G132" s="3" t="str">
        <f t="shared" si="10"/>
        <v>53594.555</v>
      </c>
      <c r="H132" s="9">
        <f t="shared" si="11"/>
        <v>5085</v>
      </c>
      <c r="I132" s="20" t="s">
        <v>725</v>
      </c>
      <c r="J132" s="21" t="s">
        <v>726</v>
      </c>
      <c r="K132" s="20" t="s">
        <v>727</v>
      </c>
      <c r="L132" s="20" t="s">
        <v>365</v>
      </c>
      <c r="M132" s="21" t="s">
        <v>236</v>
      </c>
      <c r="N132" s="21"/>
      <c r="O132" s="22" t="s">
        <v>301</v>
      </c>
      <c r="P132" s="23" t="s">
        <v>728</v>
      </c>
    </row>
    <row r="133" spans="1:16" ht="13.5" thickBot="1" x14ac:dyDescent="0.25">
      <c r="A133" s="9" t="str">
        <f t="shared" si="6"/>
        <v>BAVM 178 </v>
      </c>
      <c r="B133" s="18" t="str">
        <f t="shared" si="7"/>
        <v>I</v>
      </c>
      <c r="C133" s="9">
        <f t="shared" si="8"/>
        <v>53613.3298</v>
      </c>
      <c r="D133" s="3" t="str">
        <f t="shared" si="9"/>
        <v>vis</v>
      </c>
      <c r="E133" s="19">
        <f>VLOOKUP(C133,Active!C$21:E$971,3,FALSE)</f>
        <v>5096.001835486928</v>
      </c>
      <c r="F133" s="18" t="s">
        <v>120</v>
      </c>
      <c r="G133" s="3" t="str">
        <f t="shared" si="10"/>
        <v>53613.3298</v>
      </c>
      <c r="H133" s="9">
        <f t="shared" si="11"/>
        <v>5096</v>
      </c>
      <c r="I133" s="20" t="s">
        <v>729</v>
      </c>
      <c r="J133" s="21" t="s">
        <v>730</v>
      </c>
      <c r="K133" s="20" t="s">
        <v>731</v>
      </c>
      <c r="L133" s="20" t="s">
        <v>732</v>
      </c>
      <c r="M133" s="21" t="s">
        <v>705</v>
      </c>
      <c r="N133" s="21" t="s">
        <v>723</v>
      </c>
      <c r="O133" s="22" t="s">
        <v>660</v>
      </c>
      <c r="P133" s="23" t="s">
        <v>724</v>
      </c>
    </row>
    <row r="134" spans="1:16" ht="13.5" thickBot="1" x14ac:dyDescent="0.25">
      <c r="A134" s="9" t="str">
        <f t="shared" si="6"/>
        <v>BAVM 215 </v>
      </c>
      <c r="B134" s="18" t="str">
        <f t="shared" si="7"/>
        <v>II</v>
      </c>
      <c r="C134" s="9">
        <f t="shared" si="8"/>
        <v>55461.395400000001</v>
      </c>
      <c r="D134" s="3" t="str">
        <f t="shared" si="9"/>
        <v>vis</v>
      </c>
      <c r="E134" s="19">
        <f>VLOOKUP(C134,Active!C$21:E$971,3,FALSE)</f>
        <v>6178.4948948616156</v>
      </c>
      <c r="F134" s="18" t="s">
        <v>120</v>
      </c>
      <c r="G134" s="3" t="str">
        <f t="shared" si="10"/>
        <v>55461.3954</v>
      </c>
      <c r="H134" s="9">
        <f t="shared" si="11"/>
        <v>6178.5</v>
      </c>
      <c r="I134" s="20" t="s">
        <v>738</v>
      </c>
      <c r="J134" s="21" t="s">
        <v>739</v>
      </c>
      <c r="K134" s="20" t="s">
        <v>740</v>
      </c>
      <c r="L134" s="20" t="s">
        <v>741</v>
      </c>
      <c r="M134" s="21" t="s">
        <v>705</v>
      </c>
      <c r="N134" s="21" t="s">
        <v>120</v>
      </c>
      <c r="O134" s="22" t="s">
        <v>660</v>
      </c>
      <c r="P134" s="23" t="s">
        <v>742</v>
      </c>
    </row>
    <row r="135" spans="1:16" ht="13.5" thickBot="1" x14ac:dyDescent="0.25">
      <c r="A135" s="9" t="str">
        <f t="shared" si="6"/>
        <v>BAVM 231 </v>
      </c>
      <c r="B135" s="18" t="str">
        <f t="shared" si="7"/>
        <v>I</v>
      </c>
      <c r="C135" s="9">
        <f t="shared" si="8"/>
        <v>56155.387000000002</v>
      </c>
      <c r="D135" s="3" t="str">
        <f t="shared" si="9"/>
        <v>vis</v>
      </c>
      <c r="E135" s="19">
        <f>VLOOKUP(C135,Active!C$21:E$971,3,FALSE)</f>
        <v>6584.996206429958</v>
      </c>
      <c r="F135" s="18" t="s">
        <v>120</v>
      </c>
      <c r="G135" s="3" t="str">
        <f t="shared" si="10"/>
        <v>56155.3870</v>
      </c>
      <c r="H135" s="9">
        <f t="shared" si="11"/>
        <v>6585</v>
      </c>
      <c r="I135" s="20" t="s">
        <v>743</v>
      </c>
      <c r="J135" s="21" t="s">
        <v>744</v>
      </c>
      <c r="K135" s="20" t="s">
        <v>745</v>
      </c>
      <c r="L135" s="20" t="s">
        <v>746</v>
      </c>
      <c r="M135" s="21" t="s">
        <v>705</v>
      </c>
      <c r="N135" s="21" t="s">
        <v>669</v>
      </c>
      <c r="O135" s="22" t="s">
        <v>747</v>
      </c>
      <c r="P135" s="23" t="s">
        <v>748</v>
      </c>
    </row>
    <row r="136" spans="1:16" ht="13.5" thickBot="1" x14ac:dyDescent="0.25">
      <c r="A136" s="9" t="str">
        <f t="shared" si="6"/>
        <v>BAVM 232 </v>
      </c>
      <c r="B136" s="18" t="str">
        <f t="shared" si="7"/>
        <v>I</v>
      </c>
      <c r="C136" s="9">
        <f t="shared" si="8"/>
        <v>56167.337399999997</v>
      </c>
      <c r="D136" s="3" t="str">
        <f t="shared" si="9"/>
        <v>vis</v>
      </c>
      <c r="E136" s="19">
        <f>VLOOKUP(C136,Active!C$21:E$971,3,FALSE)</f>
        <v>6591.9960797335598</v>
      </c>
      <c r="F136" s="18" t="s">
        <v>120</v>
      </c>
      <c r="G136" s="3" t="str">
        <f t="shared" si="10"/>
        <v>56167.3374</v>
      </c>
      <c r="H136" s="9">
        <f t="shared" si="11"/>
        <v>6592</v>
      </c>
      <c r="I136" s="20" t="s">
        <v>749</v>
      </c>
      <c r="J136" s="21" t="s">
        <v>750</v>
      </c>
      <c r="K136" s="20" t="s">
        <v>751</v>
      </c>
      <c r="L136" s="20" t="s">
        <v>752</v>
      </c>
      <c r="M136" s="21" t="s">
        <v>705</v>
      </c>
      <c r="N136" s="21" t="s">
        <v>120</v>
      </c>
      <c r="O136" s="22" t="s">
        <v>753</v>
      </c>
      <c r="P136" s="23" t="s">
        <v>754</v>
      </c>
    </row>
    <row r="137" spans="1:16" ht="13.5" thickBot="1" x14ac:dyDescent="0.25">
      <c r="A137" s="9" t="str">
        <f t="shared" si="6"/>
        <v>BAVM 234 </v>
      </c>
      <c r="B137" s="18" t="str">
        <f t="shared" si="7"/>
        <v>I</v>
      </c>
      <c r="C137" s="9">
        <f t="shared" si="8"/>
        <v>56534.390700000004</v>
      </c>
      <c r="D137" s="3" t="str">
        <f t="shared" si="9"/>
        <v>vis</v>
      </c>
      <c r="E137" s="19">
        <f>VLOOKUP(C137,Active!C$21:E$971,3,FALSE)</f>
        <v>6806.9952927867016</v>
      </c>
      <c r="F137" s="18" t="s">
        <v>120</v>
      </c>
      <c r="G137" s="3" t="str">
        <f t="shared" si="10"/>
        <v>56534.3907</v>
      </c>
      <c r="H137" s="9">
        <f t="shared" si="11"/>
        <v>6807</v>
      </c>
      <c r="I137" s="20" t="s">
        <v>755</v>
      </c>
      <c r="J137" s="21" t="s">
        <v>756</v>
      </c>
      <c r="K137" s="20" t="s">
        <v>757</v>
      </c>
      <c r="L137" s="20" t="s">
        <v>758</v>
      </c>
      <c r="M137" s="21" t="s">
        <v>705</v>
      </c>
      <c r="N137" s="21" t="s">
        <v>723</v>
      </c>
      <c r="O137" s="22" t="s">
        <v>660</v>
      </c>
      <c r="P137" s="23" t="s">
        <v>759</v>
      </c>
    </row>
    <row r="138" spans="1:16" ht="13.5" thickBot="1" x14ac:dyDescent="0.25">
      <c r="A138" s="9" t="str">
        <f t="shared" si="6"/>
        <v>BAVM 238 </v>
      </c>
      <c r="B138" s="18" t="str">
        <f t="shared" si="7"/>
        <v>I</v>
      </c>
      <c r="C138" s="9">
        <f t="shared" si="8"/>
        <v>56831.451800000003</v>
      </c>
      <c r="D138" s="3" t="str">
        <f t="shared" si="9"/>
        <v>vis</v>
      </c>
      <c r="E138" s="19">
        <f>VLOOKUP(C138,Active!C$21:E$971,3,FALSE)</f>
        <v>6980.9970051502723</v>
      </c>
      <c r="F138" s="18" t="s">
        <v>120</v>
      </c>
      <c r="G138" s="3" t="str">
        <f t="shared" si="10"/>
        <v>56831.4518</v>
      </c>
      <c r="H138" s="9">
        <f t="shared" si="11"/>
        <v>6981</v>
      </c>
      <c r="I138" s="20" t="s">
        <v>760</v>
      </c>
      <c r="J138" s="21" t="s">
        <v>761</v>
      </c>
      <c r="K138" s="20" t="s">
        <v>762</v>
      </c>
      <c r="L138" s="20" t="s">
        <v>763</v>
      </c>
      <c r="M138" s="21" t="s">
        <v>705</v>
      </c>
      <c r="N138" s="21" t="s">
        <v>723</v>
      </c>
      <c r="O138" s="22" t="s">
        <v>660</v>
      </c>
      <c r="P138" s="23" t="s">
        <v>764</v>
      </c>
    </row>
    <row r="139" spans="1:16" ht="12.75" customHeight="1" thickBot="1" x14ac:dyDescent="0.25">
      <c r="A139" s="9" t="str">
        <f t="shared" ref="A139:A202" si="12">P139</f>
        <v> AN 281.185 </v>
      </c>
      <c r="B139" s="18" t="str">
        <f t="shared" ref="B139:B202" si="13">IF(H139=INT(H139),"I","II")</f>
        <v>I</v>
      </c>
      <c r="C139" s="9">
        <f t="shared" ref="C139:C202" si="14">1*G139</f>
        <v>25773.517</v>
      </c>
      <c r="D139" s="3" t="str">
        <f t="shared" ref="D139:D202" si="15">VLOOKUP(F139,I$1:J$5,2,FALSE)</f>
        <v>vis</v>
      </c>
      <c r="E139" s="19">
        <f>VLOOKUP(C139,Active!C$21:E$971,3,FALSE)</f>
        <v>-11210.997293921986</v>
      </c>
      <c r="F139" s="18" t="s">
        <v>120</v>
      </c>
      <c r="G139" s="3" t="str">
        <f t="shared" ref="G139:G202" si="16">MID(I139,3,LEN(I139)-3)</f>
        <v>25773.517</v>
      </c>
      <c r="H139" s="9">
        <f t="shared" ref="H139:H202" si="17">1*K139</f>
        <v>-11211</v>
      </c>
      <c r="I139" s="20" t="s">
        <v>123</v>
      </c>
      <c r="J139" s="21" t="s">
        <v>124</v>
      </c>
      <c r="K139" s="20">
        <v>-11211</v>
      </c>
      <c r="L139" s="20" t="s">
        <v>125</v>
      </c>
      <c r="M139" s="21" t="s">
        <v>126</v>
      </c>
      <c r="N139" s="21"/>
      <c r="O139" s="22" t="s">
        <v>127</v>
      </c>
      <c r="P139" s="22" t="s">
        <v>128</v>
      </c>
    </row>
    <row r="140" spans="1:16" ht="12.75" customHeight="1" thickBot="1" x14ac:dyDescent="0.25">
      <c r="A140" s="9" t="str">
        <f t="shared" si="12"/>
        <v> AN 281.185 </v>
      </c>
      <c r="B140" s="18" t="str">
        <f t="shared" si="13"/>
        <v>I</v>
      </c>
      <c r="C140" s="9">
        <f t="shared" si="14"/>
        <v>25802.522000000001</v>
      </c>
      <c r="D140" s="3" t="str">
        <f t="shared" si="15"/>
        <v>vis</v>
      </c>
      <c r="E140" s="19">
        <f>VLOOKUP(C140,Active!C$21:E$971,3,FALSE)</f>
        <v>-11194.007793556219</v>
      </c>
      <c r="F140" s="18" t="s">
        <v>120</v>
      </c>
      <c r="G140" s="3" t="str">
        <f t="shared" si="16"/>
        <v>25802.522</v>
      </c>
      <c r="H140" s="9">
        <f t="shared" si="17"/>
        <v>-11194</v>
      </c>
      <c r="I140" s="20" t="s">
        <v>129</v>
      </c>
      <c r="J140" s="21" t="s">
        <v>130</v>
      </c>
      <c r="K140" s="20">
        <v>-11194</v>
      </c>
      <c r="L140" s="20" t="s">
        <v>131</v>
      </c>
      <c r="M140" s="21" t="s">
        <v>126</v>
      </c>
      <c r="N140" s="21"/>
      <c r="O140" s="22" t="s">
        <v>127</v>
      </c>
      <c r="P140" s="22" t="s">
        <v>128</v>
      </c>
    </row>
    <row r="141" spans="1:16" ht="12.75" customHeight="1" thickBot="1" x14ac:dyDescent="0.25">
      <c r="A141" s="9" t="str">
        <f t="shared" si="12"/>
        <v> AN 281.185 </v>
      </c>
      <c r="B141" s="18" t="str">
        <f t="shared" si="13"/>
        <v>I</v>
      </c>
      <c r="C141" s="9">
        <f t="shared" si="14"/>
        <v>26094.52</v>
      </c>
      <c r="D141" s="3" t="str">
        <f t="shared" si="15"/>
        <v>vis</v>
      </c>
      <c r="E141" s="19">
        <f>VLOOKUP(C141,Active!C$21:E$971,3,FALSE)</f>
        <v>-11022.971760878974</v>
      </c>
      <c r="F141" s="18" t="s">
        <v>120</v>
      </c>
      <c r="G141" s="3" t="str">
        <f t="shared" si="16"/>
        <v>26094.520</v>
      </c>
      <c r="H141" s="9">
        <f t="shared" si="17"/>
        <v>-11023</v>
      </c>
      <c r="I141" s="20" t="s">
        <v>132</v>
      </c>
      <c r="J141" s="21" t="s">
        <v>133</v>
      </c>
      <c r="K141" s="20">
        <v>-11023</v>
      </c>
      <c r="L141" s="20" t="s">
        <v>134</v>
      </c>
      <c r="M141" s="21" t="s">
        <v>126</v>
      </c>
      <c r="N141" s="21"/>
      <c r="O141" s="22" t="s">
        <v>127</v>
      </c>
      <c r="P141" s="22" t="s">
        <v>128</v>
      </c>
    </row>
    <row r="142" spans="1:16" ht="12.75" customHeight="1" thickBot="1" x14ac:dyDescent="0.25">
      <c r="A142" s="9" t="str">
        <f t="shared" si="12"/>
        <v> AN 281.185 </v>
      </c>
      <c r="B142" s="18" t="str">
        <f t="shared" si="13"/>
        <v>I</v>
      </c>
      <c r="C142" s="9">
        <f t="shared" si="14"/>
        <v>28397.554</v>
      </c>
      <c r="D142" s="3" t="str">
        <f t="shared" si="15"/>
        <v>vis</v>
      </c>
      <c r="E142" s="19">
        <f>VLOOKUP(C142,Active!C$21:E$971,3,FALSE)</f>
        <v>-9673.9837593145712</v>
      </c>
      <c r="F142" s="18" t="s">
        <v>120</v>
      </c>
      <c r="G142" s="3" t="str">
        <f t="shared" si="16"/>
        <v>28397.554</v>
      </c>
      <c r="H142" s="9">
        <f t="shared" si="17"/>
        <v>-9674</v>
      </c>
      <c r="I142" s="20" t="s">
        <v>135</v>
      </c>
      <c r="J142" s="21" t="s">
        <v>136</v>
      </c>
      <c r="K142" s="20">
        <v>-9674</v>
      </c>
      <c r="L142" s="20" t="s">
        <v>137</v>
      </c>
      <c r="M142" s="21" t="s">
        <v>126</v>
      </c>
      <c r="N142" s="21"/>
      <c r="O142" s="22" t="s">
        <v>127</v>
      </c>
      <c r="P142" s="22" t="s">
        <v>128</v>
      </c>
    </row>
    <row r="143" spans="1:16" ht="12.75" customHeight="1" thickBot="1" x14ac:dyDescent="0.25">
      <c r="A143" s="9" t="str">
        <f t="shared" si="12"/>
        <v> AN 281.185 </v>
      </c>
      <c r="B143" s="18" t="str">
        <f t="shared" si="13"/>
        <v>I</v>
      </c>
      <c r="C143" s="9">
        <f t="shared" si="14"/>
        <v>28433.358</v>
      </c>
      <c r="D143" s="3" t="str">
        <f t="shared" si="15"/>
        <v>vis</v>
      </c>
      <c r="E143" s="19">
        <f>VLOOKUP(C143,Active!C$21:E$971,3,FALSE)</f>
        <v>-9653.0117865134689</v>
      </c>
      <c r="F143" s="18" t="s">
        <v>120</v>
      </c>
      <c r="G143" s="3" t="str">
        <f t="shared" si="16"/>
        <v>28433.358</v>
      </c>
      <c r="H143" s="9">
        <f t="shared" si="17"/>
        <v>-9653</v>
      </c>
      <c r="I143" s="20" t="s">
        <v>138</v>
      </c>
      <c r="J143" s="21" t="s">
        <v>139</v>
      </c>
      <c r="K143" s="20">
        <v>-9653</v>
      </c>
      <c r="L143" s="20" t="s">
        <v>140</v>
      </c>
      <c r="M143" s="21" t="s">
        <v>126</v>
      </c>
      <c r="N143" s="21"/>
      <c r="O143" s="22" t="s">
        <v>127</v>
      </c>
      <c r="P143" s="22" t="s">
        <v>128</v>
      </c>
    </row>
    <row r="144" spans="1:16" ht="12.75" customHeight="1" thickBot="1" x14ac:dyDescent="0.25">
      <c r="A144" s="9" t="str">
        <f t="shared" si="12"/>
        <v> AN 281.185 </v>
      </c>
      <c r="B144" s="18" t="str">
        <f t="shared" si="13"/>
        <v>I</v>
      </c>
      <c r="C144" s="9">
        <f t="shared" si="14"/>
        <v>28665.53</v>
      </c>
      <c r="D144" s="3" t="str">
        <f t="shared" si="15"/>
        <v>vis</v>
      </c>
      <c r="E144" s="19">
        <f>VLOOKUP(C144,Active!C$21:E$971,3,FALSE)</f>
        <v>-9517.0184653991437</v>
      </c>
      <c r="F144" s="18" t="s">
        <v>120</v>
      </c>
      <c r="G144" s="3" t="str">
        <f t="shared" si="16"/>
        <v>28665.530</v>
      </c>
      <c r="H144" s="9">
        <f t="shared" si="17"/>
        <v>-9517</v>
      </c>
      <c r="I144" s="20" t="s">
        <v>141</v>
      </c>
      <c r="J144" s="21" t="s">
        <v>142</v>
      </c>
      <c r="K144" s="20">
        <v>-9517</v>
      </c>
      <c r="L144" s="20" t="s">
        <v>143</v>
      </c>
      <c r="M144" s="21" t="s">
        <v>126</v>
      </c>
      <c r="N144" s="21"/>
      <c r="O144" s="22" t="s">
        <v>127</v>
      </c>
      <c r="P144" s="22" t="s">
        <v>128</v>
      </c>
    </row>
    <row r="145" spans="1:16" ht="12.75" customHeight="1" thickBot="1" x14ac:dyDescent="0.25">
      <c r="A145" s="9" t="str">
        <f t="shared" si="12"/>
        <v> AC 129.6 </v>
      </c>
      <c r="B145" s="18" t="str">
        <f t="shared" si="13"/>
        <v>I</v>
      </c>
      <c r="C145" s="9">
        <f t="shared" si="14"/>
        <v>28836.28</v>
      </c>
      <c r="D145" s="3" t="str">
        <f t="shared" si="15"/>
        <v>vis</v>
      </c>
      <c r="E145" s="19">
        <f>VLOOKUP(C145,Active!C$21:E$971,3,FALSE)</f>
        <v>-9417.0027030321435</v>
      </c>
      <c r="F145" s="18" t="s">
        <v>120</v>
      </c>
      <c r="G145" s="3" t="str">
        <f t="shared" si="16"/>
        <v>28836.28</v>
      </c>
      <c r="H145" s="9">
        <f t="shared" si="17"/>
        <v>-9417</v>
      </c>
      <c r="I145" s="20" t="s">
        <v>144</v>
      </c>
      <c r="J145" s="21" t="s">
        <v>145</v>
      </c>
      <c r="K145" s="20">
        <v>-9417</v>
      </c>
      <c r="L145" s="20" t="s">
        <v>146</v>
      </c>
      <c r="M145" s="21" t="s">
        <v>126</v>
      </c>
      <c r="N145" s="21"/>
      <c r="O145" s="22" t="s">
        <v>147</v>
      </c>
      <c r="P145" s="22" t="s">
        <v>148</v>
      </c>
    </row>
    <row r="146" spans="1:16" ht="12.75" customHeight="1" thickBot="1" x14ac:dyDescent="0.25">
      <c r="A146" s="9" t="str">
        <f t="shared" si="12"/>
        <v> AN 281.185 </v>
      </c>
      <c r="B146" s="18" t="str">
        <f t="shared" si="13"/>
        <v>I</v>
      </c>
      <c r="C146" s="9">
        <f t="shared" si="14"/>
        <v>28836.281999999999</v>
      </c>
      <c r="D146" s="3" t="str">
        <f t="shared" si="15"/>
        <v>vis</v>
      </c>
      <c r="E146" s="19">
        <f>VLOOKUP(C146,Active!C$21:E$971,3,FALSE)</f>
        <v>-9417.0015315444434</v>
      </c>
      <c r="F146" s="18" t="s">
        <v>120</v>
      </c>
      <c r="G146" s="3" t="str">
        <f t="shared" si="16"/>
        <v>28836.282</v>
      </c>
      <c r="H146" s="9">
        <f t="shared" si="17"/>
        <v>-9417</v>
      </c>
      <c r="I146" s="20" t="s">
        <v>149</v>
      </c>
      <c r="J146" s="21" t="s">
        <v>150</v>
      </c>
      <c r="K146" s="20">
        <v>-9417</v>
      </c>
      <c r="L146" s="20" t="s">
        <v>121</v>
      </c>
      <c r="M146" s="21" t="s">
        <v>126</v>
      </c>
      <c r="N146" s="21"/>
      <c r="O146" s="22" t="s">
        <v>127</v>
      </c>
      <c r="P146" s="22" t="s">
        <v>128</v>
      </c>
    </row>
    <row r="147" spans="1:16" ht="12.75" customHeight="1" thickBot="1" x14ac:dyDescent="0.25">
      <c r="A147" s="9" t="str">
        <f t="shared" si="12"/>
        <v> AN 281.185 </v>
      </c>
      <c r="B147" s="18" t="str">
        <f t="shared" si="13"/>
        <v>I</v>
      </c>
      <c r="C147" s="9">
        <f t="shared" si="14"/>
        <v>29015.562999999998</v>
      </c>
      <c r="D147" s="3" t="str">
        <f t="shared" si="15"/>
        <v>vis</v>
      </c>
      <c r="E147" s="19">
        <f>VLOOKUP(C147,Active!C$21:E$971,3,FALSE)</f>
        <v>-9311.9887883941174</v>
      </c>
      <c r="F147" s="18" t="s">
        <v>120</v>
      </c>
      <c r="G147" s="3" t="str">
        <f t="shared" si="16"/>
        <v>29015.563</v>
      </c>
      <c r="H147" s="9">
        <f t="shared" si="17"/>
        <v>-9312</v>
      </c>
      <c r="I147" s="20" t="s">
        <v>151</v>
      </c>
      <c r="J147" s="21" t="s">
        <v>152</v>
      </c>
      <c r="K147" s="20">
        <v>-9312</v>
      </c>
      <c r="L147" s="20" t="s">
        <v>153</v>
      </c>
      <c r="M147" s="21" t="s">
        <v>126</v>
      </c>
      <c r="N147" s="21"/>
      <c r="O147" s="22" t="s">
        <v>127</v>
      </c>
      <c r="P147" s="22" t="s">
        <v>128</v>
      </c>
    </row>
    <row r="148" spans="1:16" ht="12.75" customHeight="1" thickBot="1" x14ac:dyDescent="0.25">
      <c r="A148" s="9" t="str">
        <f t="shared" si="12"/>
        <v> AN 281.185 </v>
      </c>
      <c r="B148" s="18" t="str">
        <f t="shared" si="13"/>
        <v>I</v>
      </c>
      <c r="C148" s="9">
        <f t="shared" si="14"/>
        <v>29056.518</v>
      </c>
      <c r="D148" s="3" t="str">
        <f t="shared" si="15"/>
        <v>vis</v>
      </c>
      <c r="E148" s="19">
        <f>VLOOKUP(C148,Active!C$21:E$971,3,FALSE)</f>
        <v>-9287.9996490222838</v>
      </c>
      <c r="F148" s="18" t="s">
        <v>120</v>
      </c>
      <c r="G148" s="3" t="str">
        <f t="shared" si="16"/>
        <v>29056.518</v>
      </c>
      <c r="H148" s="9">
        <f t="shared" si="17"/>
        <v>-9288</v>
      </c>
      <c r="I148" s="20" t="s">
        <v>154</v>
      </c>
      <c r="J148" s="21" t="s">
        <v>155</v>
      </c>
      <c r="K148" s="20">
        <v>-9288</v>
      </c>
      <c r="L148" s="20" t="s">
        <v>156</v>
      </c>
      <c r="M148" s="21" t="s">
        <v>126</v>
      </c>
      <c r="N148" s="21"/>
      <c r="O148" s="22" t="s">
        <v>127</v>
      </c>
      <c r="P148" s="22" t="s">
        <v>128</v>
      </c>
    </row>
    <row r="149" spans="1:16" ht="12.75" customHeight="1" thickBot="1" x14ac:dyDescent="0.25">
      <c r="A149" s="9" t="str">
        <f t="shared" si="12"/>
        <v> AN 281.185 </v>
      </c>
      <c r="B149" s="18" t="str">
        <f t="shared" si="13"/>
        <v>I</v>
      </c>
      <c r="C149" s="9">
        <f t="shared" si="14"/>
        <v>29365.543000000001</v>
      </c>
      <c r="D149" s="3" t="str">
        <f t="shared" si="15"/>
        <v>vis</v>
      </c>
      <c r="E149" s="19">
        <f>VLOOKUP(C149,Active!C$21:E$971,3,FALSE)</f>
        <v>-9106.9901558131332</v>
      </c>
      <c r="F149" s="18" t="s">
        <v>120</v>
      </c>
      <c r="G149" s="3" t="str">
        <f t="shared" si="16"/>
        <v>29365.543</v>
      </c>
      <c r="H149" s="9">
        <f t="shared" si="17"/>
        <v>-9107</v>
      </c>
      <c r="I149" s="20" t="s">
        <v>157</v>
      </c>
      <c r="J149" s="21" t="s">
        <v>158</v>
      </c>
      <c r="K149" s="20">
        <v>-9107</v>
      </c>
      <c r="L149" s="20" t="s">
        <v>159</v>
      </c>
      <c r="M149" s="21" t="s">
        <v>126</v>
      </c>
      <c r="N149" s="21"/>
      <c r="O149" s="22" t="s">
        <v>127</v>
      </c>
      <c r="P149" s="22" t="s">
        <v>128</v>
      </c>
    </row>
    <row r="150" spans="1:16" ht="12.75" customHeight="1" thickBot="1" x14ac:dyDescent="0.25">
      <c r="A150" s="9" t="str">
        <f t="shared" si="12"/>
        <v> AN 281.185 </v>
      </c>
      <c r="B150" s="18" t="str">
        <f t="shared" si="13"/>
        <v>I</v>
      </c>
      <c r="C150" s="9">
        <f t="shared" si="14"/>
        <v>29541.322</v>
      </c>
      <c r="D150" s="3" t="str">
        <f t="shared" si="15"/>
        <v>vis</v>
      </c>
      <c r="E150" s="19">
        <f>VLOOKUP(C150,Active!C$21:E$971,3,FALSE)</f>
        <v>-9004.0286876250884</v>
      </c>
      <c r="F150" s="18" t="s">
        <v>120</v>
      </c>
      <c r="G150" s="3" t="str">
        <f t="shared" si="16"/>
        <v>29541.322</v>
      </c>
      <c r="H150" s="9">
        <f t="shared" si="17"/>
        <v>-9004</v>
      </c>
      <c r="I150" s="20" t="s">
        <v>160</v>
      </c>
      <c r="J150" s="21" t="s">
        <v>161</v>
      </c>
      <c r="K150" s="20">
        <v>-9004</v>
      </c>
      <c r="L150" s="20" t="s">
        <v>162</v>
      </c>
      <c r="M150" s="21" t="s">
        <v>126</v>
      </c>
      <c r="N150" s="21"/>
      <c r="O150" s="22" t="s">
        <v>127</v>
      </c>
      <c r="P150" s="22" t="s">
        <v>128</v>
      </c>
    </row>
    <row r="151" spans="1:16" ht="12.75" customHeight="1" thickBot="1" x14ac:dyDescent="0.25">
      <c r="A151" s="9" t="str">
        <f t="shared" si="12"/>
        <v> AN 281.186 </v>
      </c>
      <c r="B151" s="18" t="str">
        <f t="shared" si="13"/>
        <v>I</v>
      </c>
      <c r="C151" s="9">
        <f t="shared" si="14"/>
        <v>29785.47</v>
      </c>
      <c r="D151" s="3" t="str">
        <f t="shared" si="15"/>
        <v>vis</v>
      </c>
      <c r="E151" s="19">
        <f>VLOOKUP(C151,Active!C$21:E$971,3,FALSE)</f>
        <v>-8861.0204981645984</v>
      </c>
      <c r="F151" s="18" t="s">
        <v>120</v>
      </c>
      <c r="G151" s="3" t="str">
        <f t="shared" si="16"/>
        <v>29785.470</v>
      </c>
      <c r="H151" s="9">
        <f t="shared" si="17"/>
        <v>-8861</v>
      </c>
      <c r="I151" s="20" t="s">
        <v>163</v>
      </c>
      <c r="J151" s="21" t="s">
        <v>164</v>
      </c>
      <c r="K151" s="20">
        <v>-8861</v>
      </c>
      <c r="L151" s="20" t="s">
        <v>165</v>
      </c>
      <c r="M151" s="21" t="s">
        <v>126</v>
      </c>
      <c r="N151" s="21"/>
      <c r="O151" s="22" t="s">
        <v>127</v>
      </c>
      <c r="P151" s="22" t="s">
        <v>166</v>
      </c>
    </row>
    <row r="152" spans="1:16" ht="12.75" customHeight="1" thickBot="1" x14ac:dyDescent="0.25">
      <c r="A152" s="9" t="str">
        <f t="shared" si="12"/>
        <v> AN 281.186 </v>
      </c>
      <c r="B152" s="18" t="str">
        <f t="shared" si="13"/>
        <v>I</v>
      </c>
      <c r="C152" s="9">
        <f t="shared" si="14"/>
        <v>29879.46</v>
      </c>
      <c r="D152" s="3" t="str">
        <f t="shared" si="15"/>
        <v>vis</v>
      </c>
      <c r="E152" s="19">
        <f>VLOOKUP(C152,Active!C$21:E$971,3,FALSE)</f>
        <v>-8805.966433714384</v>
      </c>
      <c r="F152" s="18" t="s">
        <v>120</v>
      </c>
      <c r="G152" s="3" t="str">
        <f t="shared" si="16"/>
        <v>29879.460</v>
      </c>
      <c r="H152" s="9">
        <f t="shared" si="17"/>
        <v>-8806</v>
      </c>
      <c r="I152" s="20" t="s">
        <v>167</v>
      </c>
      <c r="J152" s="21" t="s">
        <v>168</v>
      </c>
      <c r="K152" s="20">
        <v>-8806</v>
      </c>
      <c r="L152" s="20" t="s">
        <v>169</v>
      </c>
      <c r="M152" s="21" t="s">
        <v>126</v>
      </c>
      <c r="N152" s="21"/>
      <c r="O152" s="22" t="s">
        <v>127</v>
      </c>
      <c r="P152" s="22" t="s">
        <v>166</v>
      </c>
    </row>
    <row r="153" spans="1:16" ht="12.75" customHeight="1" thickBot="1" x14ac:dyDescent="0.25">
      <c r="A153" s="9" t="str">
        <f t="shared" si="12"/>
        <v> AN 281.186 </v>
      </c>
      <c r="B153" s="18" t="str">
        <f t="shared" si="13"/>
        <v>I</v>
      </c>
      <c r="C153" s="9">
        <f t="shared" si="14"/>
        <v>30164.506000000001</v>
      </c>
      <c r="D153" s="3" t="str">
        <f t="shared" si="15"/>
        <v>vis</v>
      </c>
      <c r="E153" s="19">
        <f>VLOOKUP(C153,Active!C$21:E$971,3,FALSE)</f>
        <v>-8639.0024922815046</v>
      </c>
      <c r="F153" s="18" t="s">
        <v>120</v>
      </c>
      <c r="G153" s="3" t="str">
        <f t="shared" si="16"/>
        <v>30164.506</v>
      </c>
      <c r="H153" s="9">
        <f t="shared" si="17"/>
        <v>-8639</v>
      </c>
      <c r="I153" s="20" t="s">
        <v>170</v>
      </c>
      <c r="J153" s="21" t="s">
        <v>171</v>
      </c>
      <c r="K153" s="20">
        <v>-8639</v>
      </c>
      <c r="L153" s="20" t="s">
        <v>172</v>
      </c>
      <c r="M153" s="21" t="s">
        <v>126</v>
      </c>
      <c r="N153" s="21"/>
      <c r="O153" s="22" t="s">
        <v>127</v>
      </c>
      <c r="P153" s="22" t="s">
        <v>166</v>
      </c>
    </row>
    <row r="154" spans="1:16" ht="12.75" customHeight="1" thickBot="1" x14ac:dyDescent="0.25">
      <c r="A154" s="9" t="str">
        <f t="shared" si="12"/>
        <v> AN 281.186 </v>
      </c>
      <c r="B154" s="18" t="str">
        <f t="shared" si="13"/>
        <v>I</v>
      </c>
      <c r="C154" s="9">
        <f t="shared" si="14"/>
        <v>30787.67</v>
      </c>
      <c r="D154" s="3" t="str">
        <f t="shared" si="15"/>
        <v>vis</v>
      </c>
      <c r="E154" s="19">
        <f>VLOOKUP(C154,Active!C$21:E$971,3,FALSE)</f>
        <v>-8273.9880118149213</v>
      </c>
      <c r="F154" s="18" t="s">
        <v>120</v>
      </c>
      <c r="G154" s="3" t="str">
        <f t="shared" si="16"/>
        <v>30787.670</v>
      </c>
      <c r="H154" s="9">
        <f t="shared" si="17"/>
        <v>-8274</v>
      </c>
      <c r="I154" s="20" t="s">
        <v>173</v>
      </c>
      <c r="J154" s="21" t="s">
        <v>174</v>
      </c>
      <c r="K154" s="20">
        <v>-8274</v>
      </c>
      <c r="L154" s="20" t="s">
        <v>175</v>
      </c>
      <c r="M154" s="21" t="s">
        <v>126</v>
      </c>
      <c r="N154" s="21"/>
      <c r="O154" s="22" t="s">
        <v>127</v>
      </c>
      <c r="P154" s="22" t="s">
        <v>166</v>
      </c>
    </row>
    <row r="155" spans="1:16" ht="12.75" customHeight="1" thickBot="1" x14ac:dyDescent="0.25">
      <c r="A155" s="9" t="str">
        <f t="shared" si="12"/>
        <v> PZ 9.312 </v>
      </c>
      <c r="B155" s="18" t="str">
        <f t="shared" si="13"/>
        <v>I</v>
      </c>
      <c r="C155" s="9">
        <f t="shared" si="14"/>
        <v>30871.306</v>
      </c>
      <c r="D155" s="3" t="str">
        <f t="shared" si="15"/>
        <v>vis</v>
      </c>
      <c r="E155" s="19">
        <f>VLOOKUP(C155,Active!C$21:E$971,3,FALSE)</f>
        <v>-8224.9987391863615</v>
      </c>
      <c r="F155" s="18" t="s">
        <v>120</v>
      </c>
      <c r="G155" s="3" t="str">
        <f t="shared" si="16"/>
        <v>30871.306</v>
      </c>
      <c r="H155" s="9">
        <f t="shared" si="17"/>
        <v>-8225</v>
      </c>
      <c r="I155" s="20" t="s">
        <v>176</v>
      </c>
      <c r="J155" s="21" t="s">
        <v>177</v>
      </c>
      <c r="K155" s="20">
        <v>-8225</v>
      </c>
      <c r="L155" s="20" t="s">
        <v>178</v>
      </c>
      <c r="M155" s="21" t="s">
        <v>126</v>
      </c>
      <c r="N155" s="21"/>
      <c r="O155" s="22" t="s">
        <v>179</v>
      </c>
      <c r="P155" s="22" t="s">
        <v>180</v>
      </c>
    </row>
    <row r="156" spans="1:16" ht="12.75" customHeight="1" thickBot="1" x14ac:dyDescent="0.25">
      <c r="A156" s="9" t="str">
        <f t="shared" si="12"/>
        <v> PZ 9.312 </v>
      </c>
      <c r="B156" s="18" t="str">
        <f t="shared" si="13"/>
        <v>I</v>
      </c>
      <c r="C156" s="9">
        <f t="shared" si="14"/>
        <v>31047.174999999999</v>
      </c>
      <c r="D156" s="3" t="str">
        <f t="shared" si="15"/>
        <v>vis</v>
      </c>
      <c r="E156" s="19">
        <f>VLOOKUP(C156,Active!C$21:E$971,3,FALSE)</f>
        <v>-8121.9845540518263</v>
      </c>
      <c r="F156" s="18" t="s">
        <v>120</v>
      </c>
      <c r="G156" s="3" t="str">
        <f t="shared" si="16"/>
        <v>31047.175</v>
      </c>
      <c r="H156" s="9">
        <f t="shared" si="17"/>
        <v>-8122</v>
      </c>
      <c r="I156" s="20" t="s">
        <v>181</v>
      </c>
      <c r="J156" s="21" t="s">
        <v>182</v>
      </c>
      <c r="K156" s="20">
        <v>-8122</v>
      </c>
      <c r="L156" s="20" t="s">
        <v>183</v>
      </c>
      <c r="M156" s="21" t="s">
        <v>126</v>
      </c>
      <c r="N156" s="21"/>
      <c r="O156" s="22" t="s">
        <v>179</v>
      </c>
      <c r="P156" s="22" t="s">
        <v>180</v>
      </c>
    </row>
    <row r="157" spans="1:16" ht="12.75" customHeight="1" thickBot="1" x14ac:dyDescent="0.25">
      <c r="A157" s="9" t="str">
        <f t="shared" si="12"/>
        <v> AN 281.186 </v>
      </c>
      <c r="B157" s="18" t="str">
        <f t="shared" si="13"/>
        <v>I</v>
      </c>
      <c r="C157" s="9">
        <f t="shared" si="14"/>
        <v>31231.511999999999</v>
      </c>
      <c r="D157" s="3" t="str">
        <f t="shared" si="15"/>
        <v>vis</v>
      </c>
      <c r="E157" s="19">
        <f>VLOOKUP(C157,Active!C$21:E$971,3,FALSE)</f>
        <v>-8014.0102899965077</v>
      </c>
      <c r="F157" s="18" t="s">
        <v>120</v>
      </c>
      <c r="G157" s="3" t="str">
        <f t="shared" si="16"/>
        <v>31231.512</v>
      </c>
      <c r="H157" s="9">
        <f t="shared" si="17"/>
        <v>-8014</v>
      </c>
      <c r="I157" s="20" t="s">
        <v>184</v>
      </c>
      <c r="J157" s="21" t="s">
        <v>185</v>
      </c>
      <c r="K157" s="20">
        <v>-8014</v>
      </c>
      <c r="L157" s="20" t="s">
        <v>186</v>
      </c>
      <c r="M157" s="21" t="s">
        <v>126</v>
      </c>
      <c r="N157" s="21"/>
      <c r="O157" s="22" t="s">
        <v>127</v>
      </c>
      <c r="P157" s="22" t="s">
        <v>166</v>
      </c>
    </row>
    <row r="158" spans="1:16" ht="12.75" customHeight="1" thickBot="1" x14ac:dyDescent="0.25">
      <c r="A158" s="9" t="str">
        <f t="shared" si="12"/>
        <v> AN 281.186 </v>
      </c>
      <c r="B158" s="18" t="str">
        <f t="shared" si="13"/>
        <v>I</v>
      </c>
      <c r="C158" s="9">
        <f t="shared" si="14"/>
        <v>31255.472000000002</v>
      </c>
      <c r="D158" s="3" t="str">
        <f t="shared" si="15"/>
        <v>vis</v>
      </c>
      <c r="E158" s="19">
        <f>VLOOKUP(C158,Active!C$21:E$971,3,FALSE)</f>
        <v>-7999.9758673533825</v>
      </c>
      <c r="F158" s="18" t="s">
        <v>120</v>
      </c>
      <c r="G158" s="3" t="str">
        <f t="shared" si="16"/>
        <v>31255.472</v>
      </c>
      <c r="H158" s="9">
        <f t="shared" si="17"/>
        <v>-8000</v>
      </c>
      <c r="I158" s="20" t="s">
        <v>187</v>
      </c>
      <c r="J158" s="21" t="s">
        <v>188</v>
      </c>
      <c r="K158" s="20">
        <v>-8000</v>
      </c>
      <c r="L158" s="20" t="s">
        <v>189</v>
      </c>
      <c r="M158" s="21" t="s">
        <v>126</v>
      </c>
      <c r="N158" s="21"/>
      <c r="O158" s="22" t="s">
        <v>127</v>
      </c>
      <c r="P158" s="22" t="s">
        <v>166</v>
      </c>
    </row>
    <row r="159" spans="1:16" ht="12.75" customHeight="1" thickBot="1" x14ac:dyDescent="0.25">
      <c r="A159" s="9" t="str">
        <f t="shared" si="12"/>
        <v> PZ 9.312 </v>
      </c>
      <c r="B159" s="18" t="str">
        <f t="shared" si="13"/>
        <v>I</v>
      </c>
      <c r="C159" s="9">
        <f t="shared" si="14"/>
        <v>31262.248</v>
      </c>
      <c r="D159" s="3" t="str">
        <f t="shared" si="15"/>
        <v>vis</v>
      </c>
      <c r="E159" s="19">
        <f>VLOOKUP(C159,Active!C$21:E$971,3,FALSE)</f>
        <v>-7996.0068670265973</v>
      </c>
      <c r="F159" s="18" t="s">
        <v>120</v>
      </c>
      <c r="G159" s="3" t="str">
        <f t="shared" si="16"/>
        <v>31262.248</v>
      </c>
      <c r="H159" s="9">
        <f t="shared" si="17"/>
        <v>-7996</v>
      </c>
      <c r="I159" s="20" t="s">
        <v>190</v>
      </c>
      <c r="J159" s="21" t="s">
        <v>191</v>
      </c>
      <c r="K159" s="20">
        <v>-7996</v>
      </c>
      <c r="L159" s="20" t="s">
        <v>192</v>
      </c>
      <c r="M159" s="21" t="s">
        <v>126</v>
      </c>
      <c r="N159" s="21"/>
      <c r="O159" s="22" t="s">
        <v>179</v>
      </c>
      <c r="P159" s="22" t="s">
        <v>180</v>
      </c>
    </row>
    <row r="160" spans="1:16" ht="12.75" customHeight="1" thickBot="1" x14ac:dyDescent="0.25">
      <c r="A160" s="9" t="str">
        <f t="shared" si="12"/>
        <v> AN 281.186 </v>
      </c>
      <c r="B160" s="18" t="str">
        <f t="shared" si="13"/>
        <v>I</v>
      </c>
      <c r="C160" s="9">
        <f t="shared" si="14"/>
        <v>31325.42</v>
      </c>
      <c r="D160" s="3" t="str">
        <f t="shared" si="15"/>
        <v>vis</v>
      </c>
      <c r="E160" s="19">
        <f>VLOOKUP(C160,Active!C$21:E$971,3,FALSE)</f>
        <v>-7959.0042565419826</v>
      </c>
      <c r="F160" s="18" t="s">
        <v>120</v>
      </c>
      <c r="G160" s="3" t="str">
        <f t="shared" si="16"/>
        <v>31325.420</v>
      </c>
      <c r="H160" s="9">
        <f t="shared" si="17"/>
        <v>-7959</v>
      </c>
      <c r="I160" s="20" t="s">
        <v>193</v>
      </c>
      <c r="J160" s="21" t="s">
        <v>194</v>
      </c>
      <c r="K160" s="20">
        <v>-7959</v>
      </c>
      <c r="L160" s="20" t="s">
        <v>195</v>
      </c>
      <c r="M160" s="21" t="s">
        <v>126</v>
      </c>
      <c r="N160" s="21"/>
      <c r="O160" s="22" t="s">
        <v>127</v>
      </c>
      <c r="P160" s="22" t="s">
        <v>166</v>
      </c>
    </row>
    <row r="161" spans="1:16" ht="12.75" customHeight="1" thickBot="1" x14ac:dyDescent="0.25">
      <c r="A161" s="9" t="str">
        <f t="shared" si="12"/>
        <v> AN 281.186 </v>
      </c>
      <c r="B161" s="18" t="str">
        <f t="shared" si="13"/>
        <v>I</v>
      </c>
      <c r="C161" s="9">
        <f t="shared" si="14"/>
        <v>31622.491999999998</v>
      </c>
      <c r="D161" s="3" t="str">
        <f t="shared" si="15"/>
        <v>vis</v>
      </c>
      <c r="E161" s="19">
        <f>VLOOKUP(C161,Active!C$21:E$971,3,FALSE)</f>
        <v>-7784.9961595704481</v>
      </c>
      <c r="F161" s="18" t="s">
        <v>120</v>
      </c>
      <c r="G161" s="3" t="str">
        <f t="shared" si="16"/>
        <v>31622.492</v>
      </c>
      <c r="H161" s="9">
        <f t="shared" si="17"/>
        <v>-7785</v>
      </c>
      <c r="I161" s="20" t="s">
        <v>196</v>
      </c>
      <c r="J161" s="21" t="s">
        <v>197</v>
      </c>
      <c r="K161" s="20">
        <v>-7785</v>
      </c>
      <c r="L161" s="20" t="s">
        <v>198</v>
      </c>
      <c r="M161" s="21" t="s">
        <v>126</v>
      </c>
      <c r="N161" s="21"/>
      <c r="O161" s="22" t="s">
        <v>127</v>
      </c>
      <c r="P161" s="22" t="s">
        <v>166</v>
      </c>
    </row>
    <row r="162" spans="1:16" ht="12.75" customHeight="1" thickBot="1" x14ac:dyDescent="0.25">
      <c r="A162" s="9" t="str">
        <f t="shared" si="12"/>
        <v> AC 129.6 </v>
      </c>
      <c r="B162" s="18" t="str">
        <f t="shared" si="13"/>
        <v>I</v>
      </c>
      <c r="C162" s="9">
        <f t="shared" si="14"/>
        <v>32054.400000000001</v>
      </c>
      <c r="D162" s="3" t="str">
        <f t="shared" si="15"/>
        <v>vis</v>
      </c>
      <c r="E162" s="19">
        <f>VLOOKUP(C162,Active!C$21:E$971,3,FALSE)</f>
        <v>-7532.0087048564992</v>
      </c>
      <c r="F162" s="18" t="s">
        <v>120</v>
      </c>
      <c r="G162" s="3" t="str">
        <f t="shared" si="16"/>
        <v>32054.40</v>
      </c>
      <c r="H162" s="9">
        <f t="shared" si="17"/>
        <v>-7532</v>
      </c>
      <c r="I162" s="20" t="s">
        <v>199</v>
      </c>
      <c r="J162" s="21" t="s">
        <v>200</v>
      </c>
      <c r="K162" s="20">
        <v>-7532</v>
      </c>
      <c r="L162" s="20" t="s">
        <v>201</v>
      </c>
      <c r="M162" s="21" t="s">
        <v>126</v>
      </c>
      <c r="N162" s="21"/>
      <c r="O162" s="22" t="s">
        <v>147</v>
      </c>
      <c r="P162" s="22" t="s">
        <v>148</v>
      </c>
    </row>
    <row r="163" spans="1:16" ht="12.75" customHeight="1" thickBot="1" x14ac:dyDescent="0.25">
      <c r="A163" s="9" t="str">
        <f t="shared" si="12"/>
        <v> PZ 9.312 </v>
      </c>
      <c r="B163" s="18" t="str">
        <f t="shared" si="13"/>
        <v>I</v>
      </c>
      <c r="C163" s="9">
        <f t="shared" si="14"/>
        <v>32066.353999999999</v>
      </c>
      <c r="D163" s="3" t="str">
        <f t="shared" si="15"/>
        <v>vis</v>
      </c>
      <c r="E163" s="19">
        <f>VLOOKUP(C163,Active!C$21:E$971,3,FALSE)</f>
        <v>-7525.0067228750358</v>
      </c>
      <c r="F163" s="18" t="s">
        <v>120</v>
      </c>
      <c r="G163" s="3" t="str">
        <f t="shared" si="16"/>
        <v>32066.354</v>
      </c>
      <c r="H163" s="9">
        <f t="shared" si="17"/>
        <v>-7525</v>
      </c>
      <c r="I163" s="20" t="s">
        <v>202</v>
      </c>
      <c r="J163" s="21" t="s">
        <v>203</v>
      </c>
      <c r="K163" s="20">
        <v>-7525</v>
      </c>
      <c r="L163" s="20" t="s">
        <v>204</v>
      </c>
      <c r="M163" s="21" t="s">
        <v>126</v>
      </c>
      <c r="N163" s="21"/>
      <c r="O163" s="22" t="s">
        <v>179</v>
      </c>
      <c r="P163" s="22" t="s">
        <v>180</v>
      </c>
    </row>
    <row r="164" spans="1:16" ht="12.75" customHeight="1" thickBot="1" x14ac:dyDescent="0.25">
      <c r="A164" s="9" t="str">
        <f t="shared" si="12"/>
        <v> AC 129.6 </v>
      </c>
      <c r="B164" s="18" t="str">
        <f t="shared" si="13"/>
        <v>I</v>
      </c>
      <c r="C164" s="9">
        <f t="shared" si="14"/>
        <v>32404.39</v>
      </c>
      <c r="D164" s="3" t="str">
        <f t="shared" si="15"/>
        <v>vis</v>
      </c>
      <c r="E164" s="19">
        <f>VLOOKUP(C164,Active!C$21:E$971,3,FALSE)</f>
        <v>-7327.0042148370194</v>
      </c>
      <c r="F164" s="18" t="s">
        <v>120</v>
      </c>
      <c r="G164" s="3" t="str">
        <f t="shared" si="16"/>
        <v>32404.39</v>
      </c>
      <c r="H164" s="9">
        <f t="shared" si="17"/>
        <v>-7327</v>
      </c>
      <c r="I164" s="20" t="s">
        <v>205</v>
      </c>
      <c r="J164" s="21" t="s">
        <v>206</v>
      </c>
      <c r="K164" s="20">
        <v>-7327</v>
      </c>
      <c r="L164" s="20" t="s">
        <v>201</v>
      </c>
      <c r="M164" s="21" t="s">
        <v>126</v>
      </c>
      <c r="N164" s="21"/>
      <c r="O164" s="22" t="s">
        <v>147</v>
      </c>
      <c r="P164" s="22" t="s">
        <v>148</v>
      </c>
    </row>
    <row r="165" spans="1:16" ht="12.75" customHeight="1" thickBot="1" x14ac:dyDescent="0.25">
      <c r="A165" s="9" t="str">
        <f t="shared" si="12"/>
        <v> PZ 9.312 </v>
      </c>
      <c r="B165" s="18" t="str">
        <f t="shared" si="13"/>
        <v>I</v>
      </c>
      <c r="C165" s="9">
        <f t="shared" si="14"/>
        <v>32761.263999999999</v>
      </c>
      <c r="D165" s="3" t="str">
        <f t="shared" si="15"/>
        <v>vis</v>
      </c>
      <c r="E165" s="19">
        <f>VLOOKUP(C165,Active!C$21:E$971,3,FALSE)</f>
        <v>-7117.9674641549645</v>
      </c>
      <c r="F165" s="18" t="s">
        <v>120</v>
      </c>
      <c r="G165" s="3" t="str">
        <f t="shared" si="16"/>
        <v>32761.264</v>
      </c>
      <c r="H165" s="9">
        <f t="shared" si="17"/>
        <v>-7118</v>
      </c>
      <c r="I165" s="20" t="s">
        <v>207</v>
      </c>
      <c r="J165" s="21" t="s">
        <v>208</v>
      </c>
      <c r="K165" s="20">
        <v>-7118</v>
      </c>
      <c r="L165" s="20" t="s">
        <v>209</v>
      </c>
      <c r="M165" s="21" t="s">
        <v>126</v>
      </c>
      <c r="N165" s="21"/>
      <c r="O165" s="22" t="s">
        <v>179</v>
      </c>
      <c r="P165" s="22" t="s">
        <v>180</v>
      </c>
    </row>
    <row r="166" spans="1:16" ht="12.75" customHeight="1" thickBot="1" x14ac:dyDescent="0.25">
      <c r="A166" s="9" t="str">
        <f t="shared" si="12"/>
        <v> PZ 9.312 </v>
      </c>
      <c r="B166" s="18" t="str">
        <f t="shared" si="13"/>
        <v>I</v>
      </c>
      <c r="C166" s="9">
        <f t="shared" si="14"/>
        <v>32766.304</v>
      </c>
      <c r="D166" s="3" t="str">
        <f t="shared" si="15"/>
        <v>vis</v>
      </c>
      <c r="E166" s="19">
        <f>VLOOKUP(C166,Active!C$21:E$971,3,FALSE)</f>
        <v>-7115.0153151515697</v>
      </c>
      <c r="F166" s="18" t="s">
        <v>120</v>
      </c>
      <c r="G166" s="3" t="str">
        <f t="shared" si="16"/>
        <v>32766.304</v>
      </c>
      <c r="H166" s="9">
        <f t="shared" si="17"/>
        <v>-7115</v>
      </c>
      <c r="I166" s="20" t="s">
        <v>210</v>
      </c>
      <c r="J166" s="21" t="s">
        <v>211</v>
      </c>
      <c r="K166" s="20">
        <v>-7115</v>
      </c>
      <c r="L166" s="20" t="s">
        <v>212</v>
      </c>
      <c r="M166" s="21" t="s">
        <v>126</v>
      </c>
      <c r="N166" s="21"/>
      <c r="O166" s="22" t="s">
        <v>179</v>
      </c>
      <c r="P166" s="22" t="s">
        <v>180</v>
      </c>
    </row>
    <row r="167" spans="1:16" ht="12.75" customHeight="1" thickBot="1" x14ac:dyDescent="0.25">
      <c r="A167" s="9" t="str">
        <f t="shared" si="12"/>
        <v> PZ 9.312 </v>
      </c>
      <c r="B167" s="18" t="str">
        <f t="shared" si="13"/>
        <v>I</v>
      </c>
      <c r="C167" s="9">
        <f t="shared" si="14"/>
        <v>32790.180999999997</v>
      </c>
      <c r="D167" s="3" t="str">
        <f t="shared" si="15"/>
        <v>vis</v>
      </c>
      <c r="E167" s="19">
        <f>VLOOKUP(C167,Active!C$21:E$971,3,FALSE)</f>
        <v>-7101.0295092479882</v>
      </c>
      <c r="F167" s="18" t="s">
        <v>120</v>
      </c>
      <c r="G167" s="3" t="str">
        <f t="shared" si="16"/>
        <v>32790.181</v>
      </c>
      <c r="H167" s="9">
        <f t="shared" si="17"/>
        <v>-7101</v>
      </c>
      <c r="I167" s="20" t="s">
        <v>213</v>
      </c>
      <c r="J167" s="21" t="s">
        <v>214</v>
      </c>
      <c r="K167" s="20">
        <v>-7101</v>
      </c>
      <c r="L167" s="20" t="s">
        <v>215</v>
      </c>
      <c r="M167" s="21" t="s">
        <v>126</v>
      </c>
      <c r="N167" s="21"/>
      <c r="O167" s="22" t="s">
        <v>179</v>
      </c>
      <c r="P167" s="22" t="s">
        <v>180</v>
      </c>
    </row>
    <row r="168" spans="1:16" ht="12.75" customHeight="1" thickBot="1" x14ac:dyDescent="0.25">
      <c r="A168" s="9" t="str">
        <f t="shared" si="12"/>
        <v> PZ 9.312 </v>
      </c>
      <c r="B168" s="18" t="str">
        <f t="shared" si="13"/>
        <v>I</v>
      </c>
      <c r="C168" s="9">
        <f t="shared" si="14"/>
        <v>32831.216999999997</v>
      </c>
      <c r="D168" s="3" t="str">
        <f t="shared" si="15"/>
        <v>vis</v>
      </c>
      <c r="E168" s="19">
        <f>VLOOKUP(C168,Active!C$21:E$971,3,FALSE)</f>
        <v>-7076.9929246243146</v>
      </c>
      <c r="F168" s="18" t="s">
        <v>120</v>
      </c>
      <c r="G168" s="3" t="str">
        <f t="shared" si="16"/>
        <v>32831.217</v>
      </c>
      <c r="H168" s="9">
        <f t="shared" si="17"/>
        <v>-7077</v>
      </c>
      <c r="I168" s="20" t="s">
        <v>216</v>
      </c>
      <c r="J168" s="21" t="s">
        <v>217</v>
      </c>
      <c r="K168" s="20">
        <v>-7077</v>
      </c>
      <c r="L168" s="20" t="s">
        <v>218</v>
      </c>
      <c r="M168" s="21" t="s">
        <v>126</v>
      </c>
      <c r="N168" s="21"/>
      <c r="O168" s="22" t="s">
        <v>179</v>
      </c>
      <c r="P168" s="22" t="s">
        <v>180</v>
      </c>
    </row>
    <row r="169" spans="1:16" ht="12.75" customHeight="1" thickBot="1" x14ac:dyDescent="0.25">
      <c r="A169" s="9" t="str">
        <f t="shared" si="12"/>
        <v> PZ 9.312 </v>
      </c>
      <c r="B169" s="18" t="str">
        <f t="shared" si="13"/>
        <v>I</v>
      </c>
      <c r="C169" s="9">
        <f t="shared" si="14"/>
        <v>32860.194000000003</v>
      </c>
      <c r="D169" s="3" t="str">
        <f t="shared" si="15"/>
        <v>vis</v>
      </c>
      <c r="E169" s="19">
        <f>VLOOKUP(C169,Active!C$21:E$971,3,FALSE)</f>
        <v>-7060.0198250863396</v>
      </c>
      <c r="F169" s="18" t="s">
        <v>120</v>
      </c>
      <c r="G169" s="3" t="str">
        <f t="shared" si="16"/>
        <v>32860.194</v>
      </c>
      <c r="H169" s="9">
        <f t="shared" si="17"/>
        <v>-7060</v>
      </c>
      <c r="I169" s="20" t="s">
        <v>219</v>
      </c>
      <c r="J169" s="21" t="s">
        <v>220</v>
      </c>
      <c r="K169" s="20">
        <v>-7060</v>
      </c>
      <c r="L169" s="20" t="s">
        <v>221</v>
      </c>
      <c r="M169" s="21" t="s">
        <v>126</v>
      </c>
      <c r="N169" s="21"/>
      <c r="O169" s="22" t="s">
        <v>179</v>
      </c>
      <c r="P169" s="22" t="s">
        <v>180</v>
      </c>
    </row>
    <row r="170" spans="1:16" ht="12.75" customHeight="1" thickBot="1" x14ac:dyDescent="0.25">
      <c r="A170" s="9" t="str">
        <f t="shared" si="12"/>
        <v> AN 281.186 </v>
      </c>
      <c r="B170" s="18" t="str">
        <f t="shared" si="13"/>
        <v>I</v>
      </c>
      <c r="C170" s="9">
        <f t="shared" si="14"/>
        <v>33418.506000000001</v>
      </c>
      <c r="D170" s="3" t="str">
        <f t="shared" si="15"/>
        <v>vis</v>
      </c>
      <c r="E170" s="19">
        <f>VLOOKUP(C170,Active!C$21:E$971,3,FALSE)</f>
        <v>-6732.9920047721698</v>
      </c>
      <c r="F170" s="18" t="s">
        <v>120</v>
      </c>
      <c r="G170" s="3" t="str">
        <f t="shared" si="16"/>
        <v>33418.506</v>
      </c>
      <c r="H170" s="9">
        <f t="shared" si="17"/>
        <v>-6733</v>
      </c>
      <c r="I170" s="20" t="s">
        <v>222</v>
      </c>
      <c r="J170" s="21" t="s">
        <v>223</v>
      </c>
      <c r="K170" s="20">
        <v>-6733</v>
      </c>
      <c r="L170" s="20" t="s">
        <v>224</v>
      </c>
      <c r="M170" s="21" t="s">
        <v>126</v>
      </c>
      <c r="N170" s="21"/>
      <c r="O170" s="22" t="s">
        <v>127</v>
      </c>
      <c r="P170" s="22" t="s">
        <v>166</v>
      </c>
    </row>
    <row r="171" spans="1:16" ht="12.75" customHeight="1" thickBot="1" x14ac:dyDescent="0.25">
      <c r="A171" s="9" t="str">
        <f t="shared" si="12"/>
        <v> AHSB 6.2.154 </v>
      </c>
      <c r="B171" s="18" t="str">
        <f t="shared" si="13"/>
        <v>I</v>
      </c>
      <c r="C171" s="9">
        <f t="shared" si="14"/>
        <v>33512.29</v>
      </c>
      <c r="D171" s="3" t="str">
        <f t="shared" si="15"/>
        <v>vis</v>
      </c>
      <c r="E171" s="19">
        <f>VLOOKUP(C171,Active!C$21:E$971,3,FALSE)</f>
        <v>-6678.0586035550295</v>
      </c>
      <c r="F171" s="18" t="s">
        <v>120</v>
      </c>
      <c r="G171" s="3" t="str">
        <f t="shared" si="16"/>
        <v>33512.290</v>
      </c>
      <c r="H171" s="9">
        <f t="shared" si="17"/>
        <v>-6678</v>
      </c>
      <c r="I171" s="20" t="s">
        <v>225</v>
      </c>
      <c r="J171" s="21" t="s">
        <v>226</v>
      </c>
      <c r="K171" s="20">
        <v>-6678</v>
      </c>
      <c r="L171" s="20" t="s">
        <v>227</v>
      </c>
      <c r="M171" s="21" t="s">
        <v>126</v>
      </c>
      <c r="N171" s="21"/>
      <c r="O171" s="22" t="s">
        <v>228</v>
      </c>
      <c r="P171" s="22" t="s">
        <v>229</v>
      </c>
    </row>
    <row r="172" spans="1:16" ht="12.75" customHeight="1" thickBot="1" x14ac:dyDescent="0.25">
      <c r="A172" s="9" t="str">
        <f t="shared" si="12"/>
        <v> AHSB 6.2.154 </v>
      </c>
      <c r="B172" s="18" t="str">
        <f t="shared" si="13"/>
        <v>I</v>
      </c>
      <c r="C172" s="9">
        <f t="shared" si="14"/>
        <v>33727.292999999998</v>
      </c>
      <c r="D172" s="3" t="str">
        <f t="shared" si="15"/>
        <v>vis</v>
      </c>
      <c r="E172" s="19">
        <f>VLOOKUP(C172,Active!C$21:E$971,3,FALSE)</f>
        <v>-6552.1219185992941</v>
      </c>
      <c r="F172" s="18" t="s">
        <v>120</v>
      </c>
      <c r="G172" s="3" t="str">
        <f t="shared" si="16"/>
        <v>33727.293</v>
      </c>
      <c r="H172" s="9">
        <f t="shared" si="17"/>
        <v>-6552</v>
      </c>
      <c r="I172" s="20" t="s">
        <v>230</v>
      </c>
      <c r="J172" s="21" t="s">
        <v>231</v>
      </c>
      <c r="K172" s="20">
        <v>-6552</v>
      </c>
      <c r="L172" s="20" t="s">
        <v>232</v>
      </c>
      <c r="M172" s="21" t="s">
        <v>126</v>
      </c>
      <c r="N172" s="21"/>
      <c r="O172" s="22" t="s">
        <v>228</v>
      </c>
      <c r="P172" s="22" t="s">
        <v>229</v>
      </c>
    </row>
    <row r="173" spans="1:16" ht="12.75" customHeight="1" thickBot="1" x14ac:dyDescent="0.25">
      <c r="A173" s="9" t="str">
        <f t="shared" si="12"/>
        <v> AC 129.6 </v>
      </c>
      <c r="B173" s="18" t="str">
        <f t="shared" si="13"/>
        <v>I</v>
      </c>
      <c r="C173" s="9">
        <f t="shared" si="14"/>
        <v>33768.485999999997</v>
      </c>
      <c r="D173" s="3" t="str">
        <f t="shared" si="15"/>
        <v>vis</v>
      </c>
      <c r="E173" s="19">
        <f>VLOOKUP(C173,Active!C$21:E$971,3,FALSE)</f>
        <v>-6527.9933721911902</v>
      </c>
      <c r="F173" s="18" t="s">
        <v>120</v>
      </c>
      <c r="G173" s="3" t="str">
        <f t="shared" si="16"/>
        <v>33768.486</v>
      </c>
      <c r="H173" s="9">
        <f t="shared" si="17"/>
        <v>-6528</v>
      </c>
      <c r="I173" s="20" t="s">
        <v>233</v>
      </c>
      <c r="J173" s="21" t="s">
        <v>234</v>
      </c>
      <c r="K173" s="20">
        <v>-6528</v>
      </c>
      <c r="L173" s="20" t="s">
        <v>235</v>
      </c>
      <c r="M173" s="21" t="s">
        <v>236</v>
      </c>
      <c r="N173" s="21"/>
      <c r="O173" s="22" t="s">
        <v>147</v>
      </c>
      <c r="P173" s="22" t="s">
        <v>148</v>
      </c>
    </row>
    <row r="174" spans="1:16" ht="12.75" customHeight="1" thickBot="1" x14ac:dyDescent="0.25">
      <c r="A174" s="9" t="str">
        <f t="shared" si="12"/>
        <v> AC 129.6 </v>
      </c>
      <c r="B174" s="18" t="str">
        <f t="shared" si="13"/>
        <v>I</v>
      </c>
      <c r="C174" s="9">
        <f t="shared" si="14"/>
        <v>33775.33</v>
      </c>
      <c r="D174" s="3" t="str">
        <f t="shared" si="15"/>
        <v>vis</v>
      </c>
      <c r="E174" s="19">
        <f>VLOOKUP(C174,Active!C$21:E$971,3,FALSE)</f>
        <v>-6523.9845412826089</v>
      </c>
      <c r="F174" s="18" t="s">
        <v>120</v>
      </c>
      <c r="G174" s="3" t="str">
        <f t="shared" si="16"/>
        <v>33775.33</v>
      </c>
      <c r="H174" s="9">
        <f t="shared" si="17"/>
        <v>-6524</v>
      </c>
      <c r="I174" s="20" t="s">
        <v>237</v>
      </c>
      <c r="J174" s="21" t="s">
        <v>238</v>
      </c>
      <c r="K174" s="20">
        <v>-6524</v>
      </c>
      <c r="L174" s="20" t="s">
        <v>239</v>
      </c>
      <c r="M174" s="21" t="s">
        <v>236</v>
      </c>
      <c r="N174" s="21"/>
      <c r="O174" s="22" t="s">
        <v>147</v>
      </c>
      <c r="P174" s="22" t="s">
        <v>148</v>
      </c>
    </row>
    <row r="175" spans="1:16" ht="12.75" customHeight="1" thickBot="1" x14ac:dyDescent="0.25">
      <c r="A175" s="9" t="str">
        <f t="shared" si="12"/>
        <v> AC 129.6 </v>
      </c>
      <c r="B175" s="18" t="str">
        <f t="shared" si="13"/>
        <v>I</v>
      </c>
      <c r="C175" s="9">
        <f t="shared" si="14"/>
        <v>33780.430999999997</v>
      </c>
      <c r="D175" s="3" t="str">
        <f t="shared" si="15"/>
        <v>vis</v>
      </c>
      <c r="E175" s="19">
        <f>VLOOKUP(C175,Active!C$21:E$971,3,FALSE)</f>
        <v>-6520.9966619043744</v>
      </c>
      <c r="F175" s="18" t="s">
        <v>120</v>
      </c>
      <c r="G175" s="3" t="str">
        <f t="shared" si="16"/>
        <v>33780.431</v>
      </c>
      <c r="H175" s="9">
        <f t="shared" si="17"/>
        <v>-6521</v>
      </c>
      <c r="I175" s="20" t="s">
        <v>240</v>
      </c>
      <c r="J175" s="21" t="s">
        <v>241</v>
      </c>
      <c r="K175" s="20">
        <v>-6521</v>
      </c>
      <c r="L175" s="20" t="s">
        <v>242</v>
      </c>
      <c r="M175" s="21" t="s">
        <v>236</v>
      </c>
      <c r="N175" s="21"/>
      <c r="O175" s="22" t="s">
        <v>147</v>
      </c>
      <c r="P175" s="22" t="s">
        <v>148</v>
      </c>
    </row>
    <row r="176" spans="1:16" ht="12.75" customHeight="1" thickBot="1" x14ac:dyDescent="0.25">
      <c r="A176" s="9" t="str">
        <f t="shared" si="12"/>
        <v> AC 129.6 </v>
      </c>
      <c r="B176" s="18" t="str">
        <f t="shared" si="13"/>
        <v>I</v>
      </c>
      <c r="C176" s="9">
        <f t="shared" si="14"/>
        <v>33862.374000000003</v>
      </c>
      <c r="D176" s="3" t="str">
        <f t="shared" si="15"/>
        <v>vis</v>
      </c>
      <c r="E176" s="19">
        <f>VLOOKUP(C176,Active!C$21:E$971,3,FALSE)</f>
        <v>-6472.9990536136584</v>
      </c>
      <c r="F176" s="18" t="s">
        <v>120</v>
      </c>
      <c r="G176" s="3" t="str">
        <f t="shared" si="16"/>
        <v>33862.374</v>
      </c>
      <c r="H176" s="9">
        <f t="shared" si="17"/>
        <v>-6473</v>
      </c>
      <c r="I176" s="20" t="s">
        <v>243</v>
      </c>
      <c r="J176" s="21" t="s">
        <v>244</v>
      </c>
      <c r="K176" s="20">
        <v>-6473</v>
      </c>
      <c r="L176" s="20" t="s">
        <v>178</v>
      </c>
      <c r="M176" s="21" t="s">
        <v>126</v>
      </c>
      <c r="N176" s="21"/>
      <c r="O176" s="22" t="s">
        <v>147</v>
      </c>
      <c r="P176" s="22" t="s">
        <v>148</v>
      </c>
    </row>
    <row r="177" spans="1:16" ht="12.75" customHeight="1" thickBot="1" x14ac:dyDescent="0.25">
      <c r="A177" s="9" t="str">
        <f t="shared" si="12"/>
        <v> AHSB 6.2.154 </v>
      </c>
      <c r="B177" s="18" t="str">
        <f t="shared" si="13"/>
        <v>I</v>
      </c>
      <c r="C177" s="9">
        <f t="shared" si="14"/>
        <v>34637.470999999998</v>
      </c>
      <c r="D177" s="3" t="str">
        <f t="shared" si="15"/>
        <v>vis</v>
      </c>
      <c r="E177" s="19">
        <f>VLOOKUP(C177,Active!C$21:E$971,3,FALSE)</f>
        <v>-6018.9907528032672</v>
      </c>
      <c r="F177" s="18" t="s">
        <v>120</v>
      </c>
      <c r="G177" s="3" t="str">
        <f t="shared" si="16"/>
        <v>34637.471</v>
      </c>
      <c r="H177" s="9">
        <f t="shared" si="17"/>
        <v>-6019</v>
      </c>
      <c r="I177" s="20" t="s">
        <v>245</v>
      </c>
      <c r="J177" s="21" t="s">
        <v>246</v>
      </c>
      <c r="K177" s="20">
        <v>-6019</v>
      </c>
      <c r="L177" s="20" t="s">
        <v>247</v>
      </c>
      <c r="M177" s="21" t="s">
        <v>126</v>
      </c>
      <c r="N177" s="21"/>
      <c r="O177" s="22" t="s">
        <v>228</v>
      </c>
      <c r="P177" s="22" t="s">
        <v>229</v>
      </c>
    </row>
    <row r="178" spans="1:16" ht="12.75" customHeight="1" thickBot="1" x14ac:dyDescent="0.25">
      <c r="A178" s="9" t="str">
        <f t="shared" si="12"/>
        <v> AA 20.39 </v>
      </c>
      <c r="B178" s="18" t="str">
        <f t="shared" si="13"/>
        <v>I</v>
      </c>
      <c r="C178" s="9">
        <f t="shared" si="14"/>
        <v>34661.364999999998</v>
      </c>
      <c r="D178" s="3" t="str">
        <f t="shared" si="15"/>
        <v>vis</v>
      </c>
      <c r="E178" s="19">
        <f>VLOOKUP(C178,Active!C$21:E$971,3,FALSE)</f>
        <v>-6004.9949892542363</v>
      </c>
      <c r="F178" s="18" t="s">
        <v>120</v>
      </c>
      <c r="G178" s="3" t="str">
        <f t="shared" si="16"/>
        <v>34661.365</v>
      </c>
      <c r="H178" s="9">
        <f t="shared" si="17"/>
        <v>-6005</v>
      </c>
      <c r="I178" s="20" t="s">
        <v>248</v>
      </c>
      <c r="J178" s="21" t="s">
        <v>249</v>
      </c>
      <c r="K178" s="20">
        <v>-6005</v>
      </c>
      <c r="L178" s="20" t="s">
        <v>250</v>
      </c>
      <c r="M178" s="21" t="s">
        <v>236</v>
      </c>
      <c r="N178" s="21"/>
      <c r="O178" s="22" t="s">
        <v>251</v>
      </c>
      <c r="P178" s="22" t="s">
        <v>252</v>
      </c>
    </row>
    <row r="179" spans="1:16" ht="12.75" customHeight="1" thickBot="1" x14ac:dyDescent="0.25">
      <c r="A179" s="9" t="str">
        <f t="shared" si="12"/>
        <v> AHSB 6.2.154 </v>
      </c>
      <c r="B179" s="18" t="str">
        <f t="shared" si="13"/>
        <v>I</v>
      </c>
      <c r="C179" s="9">
        <f t="shared" si="14"/>
        <v>34714.305</v>
      </c>
      <c r="D179" s="3" t="str">
        <f t="shared" si="15"/>
        <v>vis</v>
      </c>
      <c r="E179" s="19">
        <f>VLOOKUP(C179,Active!C$21:E$971,3,FALSE)</f>
        <v>-5973.9857098415905</v>
      </c>
      <c r="F179" s="18" t="s">
        <v>120</v>
      </c>
      <c r="G179" s="3" t="str">
        <f t="shared" si="16"/>
        <v>34714.305</v>
      </c>
      <c r="H179" s="9">
        <f t="shared" si="17"/>
        <v>-5974</v>
      </c>
      <c r="I179" s="20" t="s">
        <v>253</v>
      </c>
      <c r="J179" s="21" t="s">
        <v>254</v>
      </c>
      <c r="K179" s="20">
        <v>-5974</v>
      </c>
      <c r="L179" s="20" t="s">
        <v>255</v>
      </c>
      <c r="M179" s="21" t="s">
        <v>126</v>
      </c>
      <c r="N179" s="21"/>
      <c r="O179" s="22" t="s">
        <v>228</v>
      </c>
      <c r="P179" s="22" t="s">
        <v>229</v>
      </c>
    </row>
    <row r="180" spans="1:16" ht="12.75" customHeight="1" thickBot="1" x14ac:dyDescent="0.25">
      <c r="A180" s="9" t="str">
        <f t="shared" si="12"/>
        <v> AHSB 6.2.154 </v>
      </c>
      <c r="B180" s="18" t="str">
        <f t="shared" si="13"/>
        <v>I</v>
      </c>
      <c r="C180" s="9">
        <f t="shared" si="14"/>
        <v>35313.485000000001</v>
      </c>
      <c r="D180" s="3" t="str">
        <f t="shared" si="15"/>
        <v>vis</v>
      </c>
      <c r="E180" s="19">
        <f>VLOOKUP(C180,Active!C$21:E$971,3,FALSE)</f>
        <v>-5623.0197098705257</v>
      </c>
      <c r="F180" s="18" t="s">
        <v>120</v>
      </c>
      <c r="G180" s="3" t="str">
        <f t="shared" si="16"/>
        <v>35313.485</v>
      </c>
      <c r="H180" s="9">
        <f t="shared" si="17"/>
        <v>-5623</v>
      </c>
      <c r="I180" s="20" t="s">
        <v>256</v>
      </c>
      <c r="J180" s="21" t="s">
        <v>257</v>
      </c>
      <c r="K180" s="20">
        <v>-5623</v>
      </c>
      <c r="L180" s="20" t="s">
        <v>221</v>
      </c>
      <c r="M180" s="21" t="s">
        <v>126</v>
      </c>
      <c r="N180" s="21"/>
      <c r="O180" s="22" t="s">
        <v>228</v>
      </c>
      <c r="P180" s="22" t="s">
        <v>229</v>
      </c>
    </row>
    <row r="181" spans="1:16" ht="12.75" customHeight="1" thickBot="1" x14ac:dyDescent="0.25">
      <c r="A181" s="9" t="str">
        <f t="shared" si="12"/>
        <v> AHSB 6.2.154 </v>
      </c>
      <c r="B181" s="18" t="str">
        <f t="shared" si="13"/>
        <v>I</v>
      </c>
      <c r="C181" s="9">
        <f t="shared" si="14"/>
        <v>35373.305999999997</v>
      </c>
      <c r="D181" s="3" t="str">
        <f t="shared" si="15"/>
        <v>vis</v>
      </c>
      <c r="E181" s="19">
        <f>VLOOKUP(C181,Active!C$21:E$971,3,FALSE)</f>
        <v>-5587.9799270268604</v>
      </c>
      <c r="F181" s="18" t="s">
        <v>120</v>
      </c>
      <c r="G181" s="3" t="str">
        <f t="shared" si="16"/>
        <v>35373.306</v>
      </c>
      <c r="H181" s="9">
        <f t="shared" si="17"/>
        <v>-5588</v>
      </c>
      <c r="I181" s="20" t="s">
        <v>258</v>
      </c>
      <c r="J181" s="21" t="s">
        <v>259</v>
      </c>
      <c r="K181" s="20">
        <v>-5588</v>
      </c>
      <c r="L181" s="20" t="s">
        <v>260</v>
      </c>
      <c r="M181" s="21" t="s">
        <v>126</v>
      </c>
      <c r="N181" s="21"/>
      <c r="O181" s="22" t="s">
        <v>228</v>
      </c>
      <c r="P181" s="22" t="s">
        <v>229</v>
      </c>
    </row>
    <row r="182" spans="1:16" ht="12.75" customHeight="1" thickBot="1" x14ac:dyDescent="0.25">
      <c r="A182" s="9" t="str">
        <f t="shared" si="12"/>
        <v> BTAD 47.21 </v>
      </c>
      <c r="B182" s="18" t="str">
        <f t="shared" si="13"/>
        <v>I</v>
      </c>
      <c r="C182" s="9">
        <f t="shared" si="14"/>
        <v>35455.214</v>
      </c>
      <c r="D182" s="3" t="str">
        <f t="shared" si="15"/>
        <v>vis</v>
      </c>
      <c r="E182" s="19">
        <f>VLOOKUP(C182,Active!C$21:E$971,3,FALSE)</f>
        <v>-5540.0028197708925</v>
      </c>
      <c r="F182" s="18" t="s">
        <v>120</v>
      </c>
      <c r="G182" s="3" t="str">
        <f t="shared" si="16"/>
        <v>35455.214</v>
      </c>
      <c r="H182" s="9">
        <f t="shared" si="17"/>
        <v>-5540</v>
      </c>
      <c r="I182" s="20" t="s">
        <v>261</v>
      </c>
      <c r="J182" s="21" t="s">
        <v>262</v>
      </c>
      <c r="K182" s="20">
        <v>-5540</v>
      </c>
      <c r="L182" s="20" t="s">
        <v>263</v>
      </c>
      <c r="M182" s="21" t="s">
        <v>122</v>
      </c>
      <c r="N182" s="21"/>
      <c r="O182" s="22" t="s">
        <v>264</v>
      </c>
      <c r="P182" s="22" t="s">
        <v>265</v>
      </c>
    </row>
    <row r="183" spans="1:16" ht="12.75" customHeight="1" thickBot="1" x14ac:dyDescent="0.25">
      <c r="A183" s="9" t="str">
        <f t="shared" si="12"/>
        <v> MVS 2.122 </v>
      </c>
      <c r="B183" s="18" t="str">
        <f t="shared" si="13"/>
        <v>I</v>
      </c>
      <c r="C183" s="9">
        <f t="shared" si="14"/>
        <v>36457.375999999997</v>
      </c>
      <c r="D183" s="3" t="str">
        <f t="shared" si="15"/>
        <v>vis</v>
      </c>
      <c r="E183" s="19">
        <f>VLOOKUP(C183,Active!C$21:E$971,3,FALSE)</f>
        <v>-4952.9925916875109</v>
      </c>
      <c r="F183" s="18" t="s">
        <v>120</v>
      </c>
      <c r="G183" s="3" t="str">
        <f t="shared" si="16"/>
        <v>36457.376</v>
      </c>
      <c r="H183" s="9">
        <f t="shared" si="17"/>
        <v>-4953</v>
      </c>
      <c r="I183" s="20" t="s">
        <v>266</v>
      </c>
      <c r="J183" s="21" t="s">
        <v>267</v>
      </c>
      <c r="K183" s="20">
        <v>-4953</v>
      </c>
      <c r="L183" s="20" t="s">
        <v>268</v>
      </c>
      <c r="M183" s="21" t="s">
        <v>126</v>
      </c>
      <c r="N183" s="21"/>
      <c r="O183" s="22" t="s">
        <v>127</v>
      </c>
      <c r="P183" s="22" t="s">
        <v>269</v>
      </c>
    </row>
    <row r="184" spans="1:16" ht="12.75" customHeight="1" thickBot="1" x14ac:dyDescent="0.25">
      <c r="A184" s="9" t="str">
        <f t="shared" si="12"/>
        <v> AHSB 6.2.154 </v>
      </c>
      <c r="B184" s="18" t="str">
        <f t="shared" si="13"/>
        <v>I</v>
      </c>
      <c r="C184" s="9">
        <f t="shared" si="14"/>
        <v>36812.466999999997</v>
      </c>
      <c r="D184" s="3" t="str">
        <f t="shared" si="15"/>
        <v>vis</v>
      </c>
      <c r="E184" s="19">
        <f>VLOOKUP(C184,Active!C$21:E$971,3,FALSE)</f>
        <v>-4745.000222289792</v>
      </c>
      <c r="F184" s="18" t="s">
        <v>120</v>
      </c>
      <c r="G184" s="3" t="str">
        <f t="shared" si="16"/>
        <v>36812.467</v>
      </c>
      <c r="H184" s="9">
        <f t="shared" si="17"/>
        <v>-4745</v>
      </c>
      <c r="I184" s="20" t="s">
        <v>270</v>
      </c>
      <c r="J184" s="21" t="s">
        <v>271</v>
      </c>
      <c r="K184" s="20">
        <v>-4745</v>
      </c>
      <c r="L184" s="20" t="s">
        <v>272</v>
      </c>
      <c r="M184" s="21" t="s">
        <v>126</v>
      </c>
      <c r="N184" s="21"/>
      <c r="O184" s="22" t="s">
        <v>228</v>
      </c>
      <c r="P184" s="22" t="s">
        <v>229</v>
      </c>
    </row>
    <row r="185" spans="1:16" ht="12.75" customHeight="1" thickBot="1" x14ac:dyDescent="0.25">
      <c r="A185" s="9" t="str">
        <f t="shared" si="12"/>
        <v> MVS 2.122 </v>
      </c>
      <c r="B185" s="18" t="str">
        <f t="shared" si="13"/>
        <v>I</v>
      </c>
      <c r="C185" s="9">
        <f t="shared" si="14"/>
        <v>36836.353999999999</v>
      </c>
      <c r="D185" s="3" t="str">
        <f t="shared" si="15"/>
        <v>vis</v>
      </c>
      <c r="E185" s="19">
        <f>VLOOKUP(C185,Active!C$21:E$971,3,FALSE)</f>
        <v>-4731.0085589477076</v>
      </c>
      <c r="F185" s="18" t="s">
        <v>120</v>
      </c>
      <c r="G185" s="3" t="str">
        <f t="shared" si="16"/>
        <v>36836.354</v>
      </c>
      <c r="H185" s="9">
        <f t="shared" si="17"/>
        <v>-4731</v>
      </c>
      <c r="I185" s="20" t="s">
        <v>273</v>
      </c>
      <c r="J185" s="21" t="s">
        <v>274</v>
      </c>
      <c r="K185" s="20">
        <v>-4731</v>
      </c>
      <c r="L185" s="20" t="s">
        <v>275</v>
      </c>
      <c r="M185" s="21" t="s">
        <v>126</v>
      </c>
      <c r="N185" s="21"/>
      <c r="O185" s="22" t="s">
        <v>127</v>
      </c>
      <c r="P185" s="22" t="s">
        <v>269</v>
      </c>
    </row>
    <row r="186" spans="1:16" ht="12.75" customHeight="1" thickBot="1" x14ac:dyDescent="0.25">
      <c r="A186" s="9" t="str">
        <f t="shared" si="12"/>
        <v> AHSB 6.2.154 </v>
      </c>
      <c r="B186" s="18" t="str">
        <f t="shared" si="13"/>
        <v>I</v>
      </c>
      <c r="C186" s="9">
        <f t="shared" si="14"/>
        <v>36848.322</v>
      </c>
      <c r="D186" s="3" t="str">
        <f t="shared" si="15"/>
        <v>vis</v>
      </c>
      <c r="E186" s="19">
        <f>VLOOKUP(C186,Active!C$21:E$971,3,FALSE)</f>
        <v>-4723.9983765523448</v>
      </c>
      <c r="F186" s="18" t="s">
        <v>120</v>
      </c>
      <c r="G186" s="3" t="str">
        <f t="shared" si="16"/>
        <v>36848.322</v>
      </c>
      <c r="H186" s="9">
        <f t="shared" si="17"/>
        <v>-4724</v>
      </c>
      <c r="I186" s="20" t="s">
        <v>276</v>
      </c>
      <c r="J186" s="21" t="s">
        <v>277</v>
      </c>
      <c r="K186" s="20">
        <v>-4724</v>
      </c>
      <c r="L186" s="20" t="s">
        <v>278</v>
      </c>
      <c r="M186" s="21" t="s">
        <v>126</v>
      </c>
      <c r="N186" s="21"/>
      <c r="O186" s="22" t="s">
        <v>228</v>
      </c>
      <c r="P186" s="22" t="s">
        <v>229</v>
      </c>
    </row>
    <row r="187" spans="1:16" ht="12.75" customHeight="1" thickBot="1" x14ac:dyDescent="0.25">
      <c r="A187" s="9" t="str">
        <f t="shared" si="12"/>
        <v> AHSB 6.2.154 </v>
      </c>
      <c r="B187" s="18" t="str">
        <f t="shared" si="13"/>
        <v>I</v>
      </c>
      <c r="C187" s="9">
        <f t="shared" si="14"/>
        <v>37174.404999999999</v>
      </c>
      <c r="D187" s="3" t="str">
        <f t="shared" si="15"/>
        <v>vis</v>
      </c>
      <c r="E187" s="19">
        <f>VLOOKUP(C187,Active!C$21:E$971,3,FALSE)</f>
        <v>-4532.9972647519435</v>
      </c>
      <c r="F187" s="18" t="s">
        <v>120</v>
      </c>
      <c r="G187" s="3" t="str">
        <f t="shared" si="16"/>
        <v>37174.405</v>
      </c>
      <c r="H187" s="9">
        <f t="shared" si="17"/>
        <v>-4533</v>
      </c>
      <c r="I187" s="20" t="s">
        <v>279</v>
      </c>
      <c r="J187" s="21" t="s">
        <v>280</v>
      </c>
      <c r="K187" s="20">
        <v>-4533</v>
      </c>
      <c r="L187" s="20" t="s">
        <v>125</v>
      </c>
      <c r="M187" s="21" t="s">
        <v>126</v>
      </c>
      <c r="N187" s="21"/>
      <c r="O187" s="22" t="s">
        <v>228</v>
      </c>
      <c r="P187" s="22" t="s">
        <v>229</v>
      </c>
    </row>
    <row r="188" spans="1:16" ht="12.75" customHeight="1" thickBot="1" x14ac:dyDescent="0.25">
      <c r="A188" s="9" t="str">
        <f t="shared" si="12"/>
        <v> AHSB 6.2.154 </v>
      </c>
      <c r="B188" s="18" t="str">
        <f t="shared" si="13"/>
        <v>I</v>
      </c>
      <c r="C188" s="9">
        <f t="shared" si="14"/>
        <v>37198.305</v>
      </c>
      <c r="D188" s="3" t="str">
        <f t="shared" si="15"/>
        <v>vis</v>
      </c>
      <c r="E188" s="19">
        <f>VLOOKUP(C188,Active!C$21:E$971,3,FALSE)</f>
        <v>-4518.9979867398124</v>
      </c>
      <c r="F188" s="18" t="s">
        <v>120</v>
      </c>
      <c r="G188" s="3" t="str">
        <f t="shared" si="16"/>
        <v>37198.305</v>
      </c>
      <c r="H188" s="9">
        <f t="shared" si="17"/>
        <v>-4519</v>
      </c>
      <c r="I188" s="20" t="s">
        <v>281</v>
      </c>
      <c r="J188" s="21" t="s">
        <v>282</v>
      </c>
      <c r="K188" s="20">
        <v>-4519</v>
      </c>
      <c r="L188" s="20" t="s">
        <v>278</v>
      </c>
      <c r="M188" s="21" t="s">
        <v>126</v>
      </c>
      <c r="N188" s="21"/>
      <c r="O188" s="22" t="s">
        <v>228</v>
      </c>
      <c r="P188" s="22" t="s">
        <v>229</v>
      </c>
    </row>
    <row r="189" spans="1:16" ht="13.5" thickBot="1" x14ac:dyDescent="0.25">
      <c r="A189" s="9" t="str">
        <f t="shared" si="12"/>
        <v> MVS 2.122 </v>
      </c>
      <c r="B189" s="18" t="str">
        <f t="shared" si="13"/>
        <v>I</v>
      </c>
      <c r="C189" s="9">
        <f t="shared" si="14"/>
        <v>37903.394</v>
      </c>
      <c r="D189" s="3" t="str">
        <f t="shared" si="15"/>
        <v>vis</v>
      </c>
      <c r="E189" s="19">
        <f>VLOOKUP(C189,Active!C$21:E$971,3,FALSE)</f>
        <v>-4105.9964413718135</v>
      </c>
      <c r="F189" s="18" t="s">
        <v>120</v>
      </c>
      <c r="G189" s="3" t="str">
        <f t="shared" si="16"/>
        <v>37903.394</v>
      </c>
      <c r="H189" s="9">
        <f t="shared" si="17"/>
        <v>-4106</v>
      </c>
      <c r="I189" s="20" t="s">
        <v>283</v>
      </c>
      <c r="J189" s="21" t="s">
        <v>284</v>
      </c>
      <c r="K189" s="20">
        <v>-4106</v>
      </c>
      <c r="L189" s="20" t="s">
        <v>242</v>
      </c>
      <c r="M189" s="21" t="s">
        <v>126</v>
      </c>
      <c r="N189" s="21"/>
      <c r="O189" s="22" t="s">
        <v>127</v>
      </c>
      <c r="P189" s="22" t="s">
        <v>269</v>
      </c>
    </row>
    <row r="190" spans="1:16" ht="13.5" thickBot="1" x14ac:dyDescent="0.25">
      <c r="A190" s="9" t="str">
        <f t="shared" si="12"/>
        <v> HABZ 18 </v>
      </c>
      <c r="B190" s="18" t="str">
        <f t="shared" si="13"/>
        <v>I</v>
      </c>
      <c r="C190" s="9">
        <f t="shared" si="14"/>
        <v>37932.408000000003</v>
      </c>
      <c r="D190" s="3" t="str">
        <f t="shared" si="15"/>
        <v>vis</v>
      </c>
      <c r="E190" s="19">
        <f>VLOOKUP(C190,Active!C$21:E$971,3,FALSE)</f>
        <v>-4089.0016693113948</v>
      </c>
      <c r="F190" s="18" t="s">
        <v>120</v>
      </c>
      <c r="G190" s="3" t="str">
        <f t="shared" si="16"/>
        <v>37932.408</v>
      </c>
      <c r="H190" s="9">
        <f t="shared" si="17"/>
        <v>-4089</v>
      </c>
      <c r="I190" s="20" t="s">
        <v>285</v>
      </c>
      <c r="J190" s="21" t="s">
        <v>286</v>
      </c>
      <c r="K190" s="20">
        <v>-4089</v>
      </c>
      <c r="L190" s="20" t="s">
        <v>121</v>
      </c>
      <c r="M190" s="21" t="s">
        <v>126</v>
      </c>
      <c r="N190" s="21"/>
      <c r="O190" s="22" t="s">
        <v>287</v>
      </c>
      <c r="P190" s="22" t="s">
        <v>288</v>
      </c>
    </row>
    <row r="191" spans="1:16" ht="13.5" thickBot="1" x14ac:dyDescent="0.25">
      <c r="A191" s="9" t="str">
        <f t="shared" si="12"/>
        <v> HABZ 18 </v>
      </c>
      <c r="B191" s="18" t="str">
        <f t="shared" si="13"/>
        <v>I</v>
      </c>
      <c r="C191" s="9">
        <f t="shared" si="14"/>
        <v>37956.317999999999</v>
      </c>
      <c r="D191" s="3" t="str">
        <f t="shared" si="15"/>
        <v>vis</v>
      </c>
      <c r="E191" s="19">
        <f>VLOOKUP(C191,Active!C$21:E$971,3,FALSE)</f>
        <v>-4074.9965338607676</v>
      </c>
      <c r="F191" s="18" t="s">
        <v>120</v>
      </c>
      <c r="G191" s="3" t="str">
        <f t="shared" si="16"/>
        <v>37956.318</v>
      </c>
      <c r="H191" s="9">
        <f t="shared" si="17"/>
        <v>-4075</v>
      </c>
      <c r="I191" s="20" t="s">
        <v>289</v>
      </c>
      <c r="J191" s="21" t="s">
        <v>290</v>
      </c>
      <c r="K191" s="20">
        <v>-4075</v>
      </c>
      <c r="L191" s="20" t="s">
        <v>242</v>
      </c>
      <c r="M191" s="21" t="s">
        <v>126</v>
      </c>
      <c r="N191" s="21"/>
      <c r="O191" s="22" t="s">
        <v>287</v>
      </c>
      <c r="P191" s="22" t="s">
        <v>288</v>
      </c>
    </row>
    <row r="192" spans="1:16" ht="13.5" thickBot="1" x14ac:dyDescent="0.25">
      <c r="A192" s="9" t="str">
        <f t="shared" si="12"/>
        <v> HABZ 18 </v>
      </c>
      <c r="B192" s="18" t="str">
        <f t="shared" si="13"/>
        <v>I</v>
      </c>
      <c r="C192" s="9">
        <f t="shared" si="14"/>
        <v>38323.368999999999</v>
      </c>
      <c r="D192" s="3" t="str">
        <f t="shared" si="15"/>
        <v>vis</v>
      </c>
      <c r="E192" s="19">
        <f>VLOOKUP(C192,Active!C$21:E$971,3,FALSE)</f>
        <v>-3859.9986680184848</v>
      </c>
      <c r="F192" s="18" t="s">
        <v>120</v>
      </c>
      <c r="G192" s="3" t="str">
        <f t="shared" si="16"/>
        <v>38323.369</v>
      </c>
      <c r="H192" s="9">
        <f t="shared" si="17"/>
        <v>-3860</v>
      </c>
      <c r="I192" s="20" t="s">
        <v>291</v>
      </c>
      <c r="J192" s="21" t="s">
        <v>292</v>
      </c>
      <c r="K192" s="20">
        <v>-3860</v>
      </c>
      <c r="L192" s="20" t="s">
        <v>178</v>
      </c>
      <c r="M192" s="21" t="s">
        <v>126</v>
      </c>
      <c r="N192" s="21"/>
      <c r="O192" s="22" t="s">
        <v>287</v>
      </c>
      <c r="P192" s="22" t="s">
        <v>288</v>
      </c>
    </row>
    <row r="193" spans="1:16" ht="13.5" thickBot="1" x14ac:dyDescent="0.25">
      <c r="A193" s="9" t="str">
        <f t="shared" si="12"/>
        <v>IBVS 1255 </v>
      </c>
      <c r="B193" s="18" t="str">
        <f t="shared" si="13"/>
        <v>I</v>
      </c>
      <c r="C193" s="9">
        <f t="shared" si="14"/>
        <v>39052.360999999997</v>
      </c>
      <c r="D193" s="3" t="str">
        <f t="shared" si="15"/>
        <v>vis</v>
      </c>
      <c r="E193" s="19" t="e">
        <f>VLOOKUP(C193,Active!C$21:E$971,3,FALSE)</f>
        <v>#N/A</v>
      </c>
      <c r="F193" s="18" t="s">
        <v>120</v>
      </c>
      <c r="G193" s="3" t="str">
        <f t="shared" si="16"/>
        <v>39052.361</v>
      </c>
      <c r="H193" s="9">
        <f t="shared" si="17"/>
        <v>-3433</v>
      </c>
      <c r="I193" s="20" t="s">
        <v>293</v>
      </c>
      <c r="J193" s="21" t="s">
        <v>294</v>
      </c>
      <c r="K193" s="20">
        <v>-3433</v>
      </c>
      <c r="L193" s="20" t="s">
        <v>198</v>
      </c>
      <c r="M193" s="21" t="s">
        <v>236</v>
      </c>
      <c r="N193" s="21"/>
      <c r="O193" s="22" t="s">
        <v>295</v>
      </c>
      <c r="P193" s="23" t="s">
        <v>296</v>
      </c>
    </row>
    <row r="194" spans="1:16" ht="13.5" thickBot="1" x14ac:dyDescent="0.25">
      <c r="A194" s="9" t="str">
        <f t="shared" si="12"/>
        <v>IBVS 1255 </v>
      </c>
      <c r="B194" s="18" t="str">
        <f t="shared" si="13"/>
        <v>I</v>
      </c>
      <c r="C194" s="9">
        <f t="shared" si="14"/>
        <v>39622.603000000003</v>
      </c>
      <c r="D194" s="3" t="str">
        <f t="shared" si="15"/>
        <v>vis</v>
      </c>
      <c r="E194" s="19" t="e">
        <f>VLOOKUP(C194,Active!C$21:E$971,3,FALSE)</f>
        <v>#N/A</v>
      </c>
      <c r="F194" s="18" t="s">
        <v>120</v>
      </c>
      <c r="G194" s="3" t="str">
        <f t="shared" si="16"/>
        <v>39622.603</v>
      </c>
      <c r="H194" s="9">
        <f t="shared" si="17"/>
        <v>-3099</v>
      </c>
      <c r="I194" s="20" t="s">
        <v>297</v>
      </c>
      <c r="J194" s="21" t="s">
        <v>298</v>
      </c>
      <c r="K194" s="20">
        <v>-3099</v>
      </c>
      <c r="L194" s="20" t="s">
        <v>260</v>
      </c>
      <c r="M194" s="21" t="s">
        <v>236</v>
      </c>
      <c r="N194" s="21"/>
      <c r="O194" s="22" t="s">
        <v>295</v>
      </c>
      <c r="P194" s="23" t="s">
        <v>296</v>
      </c>
    </row>
    <row r="195" spans="1:16" ht="13.5" thickBot="1" x14ac:dyDescent="0.25">
      <c r="A195" s="9" t="str">
        <f t="shared" si="12"/>
        <v> BRNO 23 </v>
      </c>
      <c r="B195" s="18" t="str">
        <f t="shared" si="13"/>
        <v>I</v>
      </c>
      <c r="C195" s="9">
        <f t="shared" si="14"/>
        <v>44172.33</v>
      </c>
      <c r="D195" s="3" t="str">
        <f t="shared" si="15"/>
        <v>vis</v>
      </c>
      <c r="E195" s="19">
        <f>VLOOKUP(C195,Active!C$21:E$971,3,FALSE)</f>
        <v>-434.00573408084205</v>
      </c>
      <c r="F195" s="18" t="s">
        <v>120</v>
      </c>
      <c r="G195" s="3" t="str">
        <f t="shared" si="16"/>
        <v>44172.330</v>
      </c>
      <c r="H195" s="9">
        <f t="shared" si="17"/>
        <v>-434</v>
      </c>
      <c r="I195" s="20" t="s">
        <v>355</v>
      </c>
      <c r="J195" s="21" t="s">
        <v>356</v>
      </c>
      <c r="K195" s="20">
        <v>-434</v>
      </c>
      <c r="L195" s="20" t="s">
        <v>357</v>
      </c>
      <c r="M195" s="21" t="s">
        <v>236</v>
      </c>
      <c r="N195" s="21"/>
      <c r="O195" s="22" t="s">
        <v>358</v>
      </c>
      <c r="P195" s="22" t="s">
        <v>359</v>
      </c>
    </row>
    <row r="196" spans="1:16" ht="13.5" thickBot="1" x14ac:dyDescent="0.25">
      <c r="A196" s="9" t="str">
        <f t="shared" si="12"/>
        <v> BRNO 23 </v>
      </c>
      <c r="B196" s="18" t="str">
        <f t="shared" si="13"/>
        <v>I</v>
      </c>
      <c r="C196" s="9">
        <f t="shared" si="14"/>
        <v>44486.474999999999</v>
      </c>
      <c r="D196" s="3" t="str">
        <f t="shared" si="15"/>
        <v>vis</v>
      </c>
      <c r="E196" s="19">
        <f>VLOOKUP(C196,Active!C$21:E$971,3,FALSE)</f>
        <v>-249.99723236030923</v>
      </c>
      <c r="F196" s="18" t="s">
        <v>120</v>
      </c>
      <c r="G196" s="3" t="str">
        <f t="shared" si="16"/>
        <v>44486.475</v>
      </c>
      <c r="H196" s="9">
        <f t="shared" si="17"/>
        <v>-250</v>
      </c>
      <c r="I196" s="20" t="s">
        <v>360</v>
      </c>
      <c r="J196" s="21" t="s">
        <v>361</v>
      </c>
      <c r="K196" s="20">
        <v>-250</v>
      </c>
      <c r="L196" s="20" t="s">
        <v>125</v>
      </c>
      <c r="M196" s="21" t="s">
        <v>236</v>
      </c>
      <c r="N196" s="21"/>
      <c r="O196" s="22" t="s">
        <v>362</v>
      </c>
      <c r="P196" s="22" t="s">
        <v>359</v>
      </c>
    </row>
    <row r="197" spans="1:16" ht="13.5" thickBot="1" x14ac:dyDescent="0.25">
      <c r="A197" s="9" t="str">
        <f t="shared" si="12"/>
        <v> BRNO 23 </v>
      </c>
      <c r="B197" s="18" t="str">
        <f t="shared" si="13"/>
        <v>I</v>
      </c>
      <c r="C197" s="9">
        <f t="shared" si="14"/>
        <v>44486.478000000003</v>
      </c>
      <c r="D197" s="3" t="str">
        <f t="shared" si="15"/>
        <v>vis</v>
      </c>
      <c r="E197" s="19">
        <f>VLOOKUP(C197,Active!C$21:E$971,3,FALSE)</f>
        <v>-249.99547512875711</v>
      </c>
      <c r="F197" s="18" t="s">
        <v>120</v>
      </c>
      <c r="G197" s="3" t="str">
        <f t="shared" si="16"/>
        <v>44486.478</v>
      </c>
      <c r="H197" s="9">
        <f t="shared" si="17"/>
        <v>-250</v>
      </c>
      <c r="I197" s="20" t="s">
        <v>363</v>
      </c>
      <c r="J197" s="21" t="s">
        <v>364</v>
      </c>
      <c r="K197" s="20">
        <v>-250</v>
      </c>
      <c r="L197" s="20" t="s">
        <v>365</v>
      </c>
      <c r="M197" s="21" t="s">
        <v>236</v>
      </c>
      <c r="N197" s="21"/>
      <c r="O197" s="22" t="s">
        <v>366</v>
      </c>
      <c r="P197" s="22" t="s">
        <v>359</v>
      </c>
    </row>
    <row r="198" spans="1:16" ht="13.5" thickBot="1" x14ac:dyDescent="0.25">
      <c r="A198" s="9" t="str">
        <f t="shared" si="12"/>
        <v> BRNO 31 </v>
      </c>
      <c r="B198" s="18" t="str">
        <f t="shared" si="13"/>
        <v>I</v>
      </c>
      <c r="C198" s="9">
        <f t="shared" si="14"/>
        <v>49186.483</v>
      </c>
      <c r="D198" s="3" t="str">
        <f t="shared" si="15"/>
        <v>vis</v>
      </c>
      <c r="E198" s="19">
        <f>VLOOKUP(C198,Active!C$21:E$971,3,FALSE)</f>
        <v>2503.0035480262227</v>
      </c>
      <c r="F198" s="18" t="s">
        <v>120</v>
      </c>
      <c r="G198" s="3" t="str">
        <f t="shared" si="16"/>
        <v>49186.483</v>
      </c>
      <c r="H198" s="9">
        <f t="shared" si="17"/>
        <v>2503</v>
      </c>
      <c r="I198" s="20" t="s">
        <v>592</v>
      </c>
      <c r="J198" s="21" t="s">
        <v>593</v>
      </c>
      <c r="K198" s="20">
        <v>2503</v>
      </c>
      <c r="L198" s="20" t="s">
        <v>242</v>
      </c>
      <c r="M198" s="21" t="s">
        <v>236</v>
      </c>
      <c r="N198" s="21"/>
      <c r="O198" s="22" t="s">
        <v>594</v>
      </c>
      <c r="P198" s="22" t="s">
        <v>552</v>
      </c>
    </row>
    <row r="199" spans="1:16" ht="13.5" thickBot="1" x14ac:dyDescent="0.25">
      <c r="A199" s="9" t="str">
        <f t="shared" si="12"/>
        <v> BRNO 31 </v>
      </c>
      <c r="B199" s="18" t="str">
        <f t="shared" si="13"/>
        <v>I</v>
      </c>
      <c r="C199" s="9">
        <f t="shared" si="14"/>
        <v>49186.487999999998</v>
      </c>
      <c r="D199" s="3" t="str">
        <f t="shared" si="15"/>
        <v>vis</v>
      </c>
      <c r="E199" s="19">
        <f>VLOOKUP(C199,Active!C$21:E$971,3,FALSE)</f>
        <v>2503.0064767454705</v>
      </c>
      <c r="F199" s="18" t="s">
        <v>120</v>
      </c>
      <c r="G199" s="3" t="str">
        <f t="shared" si="16"/>
        <v>49186.488</v>
      </c>
      <c r="H199" s="9">
        <f t="shared" si="17"/>
        <v>2503</v>
      </c>
      <c r="I199" s="20" t="s">
        <v>595</v>
      </c>
      <c r="J199" s="21" t="s">
        <v>596</v>
      </c>
      <c r="K199" s="20">
        <v>2503</v>
      </c>
      <c r="L199" s="20" t="s">
        <v>235</v>
      </c>
      <c r="M199" s="21" t="s">
        <v>236</v>
      </c>
      <c r="N199" s="21"/>
      <c r="O199" s="22" t="s">
        <v>597</v>
      </c>
      <c r="P199" s="22" t="s">
        <v>552</v>
      </c>
    </row>
    <row r="200" spans="1:16" ht="13.5" thickBot="1" x14ac:dyDescent="0.25">
      <c r="A200" s="9" t="str">
        <f t="shared" si="12"/>
        <v> BRNO 32 </v>
      </c>
      <c r="B200" s="18" t="str">
        <f t="shared" si="13"/>
        <v>I</v>
      </c>
      <c r="C200" s="9">
        <f t="shared" si="14"/>
        <v>49606.478199999998</v>
      </c>
      <c r="D200" s="3" t="str">
        <f t="shared" si="15"/>
        <v>vis</v>
      </c>
      <c r="E200" s="19">
        <f>VLOOKUP(C200,Active!C$21:E$971,3,FALSE)</f>
        <v>2749.013153405318</v>
      </c>
      <c r="F200" s="18" t="s">
        <v>120</v>
      </c>
      <c r="G200" s="3" t="str">
        <f t="shared" si="16"/>
        <v>49606.4782</v>
      </c>
      <c r="H200" s="9">
        <f t="shared" si="17"/>
        <v>2749</v>
      </c>
      <c r="I200" s="20" t="s">
        <v>628</v>
      </c>
      <c r="J200" s="21" t="s">
        <v>629</v>
      </c>
      <c r="K200" s="20">
        <v>2749</v>
      </c>
      <c r="L200" s="20" t="s">
        <v>630</v>
      </c>
      <c r="M200" s="21" t="s">
        <v>236</v>
      </c>
      <c r="N200" s="21"/>
      <c r="O200" s="22" t="s">
        <v>436</v>
      </c>
      <c r="P200" s="22" t="s">
        <v>631</v>
      </c>
    </row>
    <row r="201" spans="1:16" ht="13.5" thickBot="1" x14ac:dyDescent="0.25">
      <c r="A201" s="9" t="str">
        <f t="shared" si="12"/>
        <v> BRNO 32 </v>
      </c>
      <c r="B201" s="18" t="str">
        <f t="shared" si="13"/>
        <v>I</v>
      </c>
      <c r="C201" s="9">
        <f t="shared" si="14"/>
        <v>49915.464699999997</v>
      </c>
      <c r="D201" s="3" t="str">
        <f t="shared" si="15"/>
        <v>vis</v>
      </c>
      <c r="E201" s="19">
        <f>VLOOKUP(C201,Active!C$21:E$971,3,FALSE)</f>
        <v>2930.0000954762463</v>
      </c>
      <c r="F201" s="18" t="s">
        <v>120</v>
      </c>
      <c r="G201" s="3" t="str">
        <f t="shared" si="16"/>
        <v>49915.4647</v>
      </c>
      <c r="H201" s="9">
        <f t="shared" si="17"/>
        <v>2930</v>
      </c>
      <c r="I201" s="20" t="s">
        <v>635</v>
      </c>
      <c r="J201" s="21" t="s">
        <v>636</v>
      </c>
      <c r="K201" s="20">
        <v>2930</v>
      </c>
      <c r="L201" s="20" t="s">
        <v>637</v>
      </c>
      <c r="M201" s="21" t="s">
        <v>236</v>
      </c>
      <c r="N201" s="21"/>
      <c r="O201" s="22" t="s">
        <v>617</v>
      </c>
      <c r="P201" s="22" t="s">
        <v>631</v>
      </c>
    </row>
    <row r="202" spans="1:16" ht="13.5" thickBot="1" x14ac:dyDescent="0.25">
      <c r="A202" s="9" t="str">
        <f t="shared" si="12"/>
        <v> BRNO 32 </v>
      </c>
      <c r="B202" s="18" t="str">
        <f t="shared" si="13"/>
        <v>I</v>
      </c>
      <c r="C202" s="9">
        <f t="shared" si="14"/>
        <v>49915.476499999997</v>
      </c>
      <c r="D202" s="3" t="str">
        <f t="shared" si="15"/>
        <v>vis</v>
      </c>
      <c r="E202" s="19">
        <f>VLOOKUP(C202,Active!C$21:E$971,3,FALSE)</f>
        <v>2930.0070072536751</v>
      </c>
      <c r="F202" s="18" t="s">
        <v>120</v>
      </c>
      <c r="G202" s="3" t="str">
        <f t="shared" si="16"/>
        <v>49915.4765</v>
      </c>
      <c r="H202" s="9">
        <f t="shared" si="17"/>
        <v>2930</v>
      </c>
      <c r="I202" s="20" t="s">
        <v>638</v>
      </c>
      <c r="J202" s="21" t="s">
        <v>639</v>
      </c>
      <c r="K202" s="20">
        <v>2930</v>
      </c>
      <c r="L202" s="20" t="s">
        <v>640</v>
      </c>
      <c r="M202" s="21" t="s">
        <v>236</v>
      </c>
      <c r="N202" s="21"/>
      <c r="O202" s="22" t="s">
        <v>641</v>
      </c>
      <c r="P202" s="22" t="s">
        <v>631</v>
      </c>
    </row>
    <row r="203" spans="1:16" ht="13.5" thickBot="1" x14ac:dyDescent="0.25">
      <c r="A203" s="9" t="str">
        <f t="shared" ref="A203:A215" si="18">P203</f>
        <v> BRNO 32 </v>
      </c>
      <c r="B203" s="18" t="str">
        <f t="shared" ref="B203:B215" si="19">IF(H203=INT(H203),"I","II")</f>
        <v>I</v>
      </c>
      <c r="C203" s="9">
        <f t="shared" ref="C203:C215" si="20">1*G203</f>
        <v>50306.423600000002</v>
      </c>
      <c r="D203" s="3" t="str">
        <f t="shared" ref="D203:D215" si="21">VLOOKUP(F203,I$1:J$5,2,FALSE)</f>
        <v>vis</v>
      </c>
      <c r="E203" s="19">
        <f>VLOOKUP(C203,Active!C$21:E$971,3,FALSE)</f>
        <v>3159.0018667070772</v>
      </c>
      <c r="F203" s="18" t="s">
        <v>120</v>
      </c>
      <c r="G203" s="3" t="str">
        <f t="shared" ref="G203:G215" si="22">MID(I203,3,LEN(I203)-3)</f>
        <v>50306.4236</v>
      </c>
      <c r="H203" s="9">
        <f t="shared" ref="H203:H215" si="23">1*K203</f>
        <v>3159</v>
      </c>
      <c r="I203" s="20" t="s">
        <v>645</v>
      </c>
      <c r="J203" s="21" t="s">
        <v>646</v>
      </c>
      <c r="K203" s="20">
        <v>3159</v>
      </c>
      <c r="L203" s="20" t="s">
        <v>647</v>
      </c>
      <c r="M203" s="21" t="s">
        <v>236</v>
      </c>
      <c r="N203" s="21"/>
      <c r="O203" s="22" t="s">
        <v>617</v>
      </c>
      <c r="P203" s="22" t="s">
        <v>631</v>
      </c>
    </row>
    <row r="204" spans="1:16" ht="13.5" thickBot="1" x14ac:dyDescent="0.25">
      <c r="A204" s="9" t="str">
        <f t="shared" si="18"/>
        <v> BRNO 32 </v>
      </c>
      <c r="B204" s="18" t="str">
        <f t="shared" si="19"/>
        <v>I</v>
      </c>
      <c r="C204" s="9">
        <f t="shared" si="20"/>
        <v>51129.3073</v>
      </c>
      <c r="D204" s="3" t="str">
        <f t="shared" si="21"/>
        <v>vis</v>
      </c>
      <c r="E204" s="19">
        <f>VLOOKUP(C204,Active!C$21:E$971,3,FALSE)</f>
        <v>3641.000933148528</v>
      </c>
      <c r="F204" s="18" t="s">
        <v>120</v>
      </c>
      <c r="G204" s="3" t="str">
        <f t="shared" si="22"/>
        <v>51129.3073</v>
      </c>
      <c r="H204" s="9">
        <f t="shared" si="23"/>
        <v>3641</v>
      </c>
      <c r="I204" s="20" t="s">
        <v>654</v>
      </c>
      <c r="J204" s="21" t="s">
        <v>655</v>
      </c>
      <c r="K204" s="20">
        <v>3641</v>
      </c>
      <c r="L204" s="20" t="s">
        <v>656</v>
      </c>
      <c r="M204" s="21" t="s">
        <v>236</v>
      </c>
      <c r="N204" s="21"/>
      <c r="O204" s="22" t="s">
        <v>436</v>
      </c>
      <c r="P204" s="22" t="s">
        <v>631</v>
      </c>
    </row>
    <row r="205" spans="1:16" ht="13.5" thickBot="1" x14ac:dyDescent="0.25">
      <c r="A205" s="9" t="str">
        <f t="shared" si="18"/>
        <v> BRNO 32 </v>
      </c>
      <c r="B205" s="18" t="str">
        <f t="shared" si="19"/>
        <v>I</v>
      </c>
      <c r="C205" s="9">
        <f t="shared" si="20"/>
        <v>51658.544699999999</v>
      </c>
      <c r="D205" s="3" t="str">
        <f t="shared" si="21"/>
        <v>vis</v>
      </c>
      <c r="E205" s="19">
        <f>VLOOKUP(C205,Active!C$21:E$971,3,FALSE)</f>
        <v>3950.9984853249784</v>
      </c>
      <c r="F205" s="18" t="s">
        <v>120</v>
      </c>
      <c r="G205" s="3" t="str">
        <f t="shared" si="22"/>
        <v>51658.5447</v>
      </c>
      <c r="H205" s="9">
        <f t="shared" si="23"/>
        <v>3951</v>
      </c>
      <c r="I205" s="20" t="s">
        <v>662</v>
      </c>
      <c r="J205" s="21" t="s">
        <v>663</v>
      </c>
      <c r="K205" s="20">
        <v>3951</v>
      </c>
      <c r="L205" s="20" t="s">
        <v>664</v>
      </c>
      <c r="M205" s="21" t="s">
        <v>236</v>
      </c>
      <c r="N205" s="21"/>
      <c r="O205" s="22" t="s">
        <v>665</v>
      </c>
      <c r="P205" s="22" t="s">
        <v>631</v>
      </c>
    </row>
    <row r="206" spans="1:16" ht="13.5" thickBot="1" x14ac:dyDescent="0.25">
      <c r="A206" s="9" t="str">
        <f t="shared" si="18"/>
        <v>OEJV 0074 </v>
      </c>
      <c r="B206" s="18" t="str">
        <f t="shared" si="19"/>
        <v>I</v>
      </c>
      <c r="C206" s="9">
        <f t="shared" si="20"/>
        <v>51752.423000000003</v>
      </c>
      <c r="D206" s="3" t="str">
        <f t="shared" si="21"/>
        <v>vis</v>
      </c>
      <c r="E206" s="19">
        <f>VLOOKUP(C206,Active!C$21:E$971,3,FALSE)</f>
        <v>4005.9871221871649</v>
      </c>
      <c r="F206" s="18" t="s">
        <v>120</v>
      </c>
      <c r="G206" s="3" t="str">
        <f t="shared" si="22"/>
        <v>51752.423</v>
      </c>
      <c r="H206" s="9">
        <f t="shared" si="23"/>
        <v>4006</v>
      </c>
      <c r="I206" s="20" t="s">
        <v>672</v>
      </c>
      <c r="J206" s="21" t="s">
        <v>673</v>
      </c>
      <c r="K206" s="20">
        <v>4006</v>
      </c>
      <c r="L206" s="20" t="s">
        <v>674</v>
      </c>
      <c r="M206" s="21" t="s">
        <v>236</v>
      </c>
      <c r="N206" s="21"/>
      <c r="O206" s="22" t="s">
        <v>675</v>
      </c>
      <c r="P206" s="23" t="s">
        <v>676</v>
      </c>
    </row>
    <row r="207" spans="1:16" ht="13.5" thickBot="1" x14ac:dyDescent="0.25">
      <c r="A207" s="9" t="str">
        <f t="shared" si="18"/>
        <v>OEJV 0074 </v>
      </c>
      <c r="B207" s="18" t="str">
        <f t="shared" si="19"/>
        <v>I</v>
      </c>
      <c r="C207" s="9">
        <f t="shared" si="20"/>
        <v>51752.430999999997</v>
      </c>
      <c r="D207" s="3" t="str">
        <f t="shared" si="21"/>
        <v>vis</v>
      </c>
      <c r="E207" s="19">
        <f>VLOOKUP(C207,Active!C$21:E$971,3,FALSE)</f>
        <v>4005.9918081379606</v>
      </c>
      <c r="F207" s="18" t="s">
        <v>120</v>
      </c>
      <c r="G207" s="3" t="str">
        <f t="shared" si="22"/>
        <v>51752.431</v>
      </c>
      <c r="H207" s="9">
        <f t="shared" si="23"/>
        <v>4006</v>
      </c>
      <c r="I207" s="20" t="s">
        <v>677</v>
      </c>
      <c r="J207" s="21" t="s">
        <v>678</v>
      </c>
      <c r="K207" s="20">
        <v>4006</v>
      </c>
      <c r="L207" s="20" t="s">
        <v>565</v>
      </c>
      <c r="M207" s="21" t="s">
        <v>236</v>
      </c>
      <c r="N207" s="21"/>
      <c r="O207" s="22" t="s">
        <v>679</v>
      </c>
      <c r="P207" s="23" t="s">
        <v>676</v>
      </c>
    </row>
    <row r="208" spans="1:16" ht="13.5" thickBot="1" x14ac:dyDescent="0.25">
      <c r="A208" s="9" t="str">
        <f t="shared" si="18"/>
        <v>OEJV 0074 </v>
      </c>
      <c r="B208" s="18" t="str">
        <f t="shared" si="19"/>
        <v>I</v>
      </c>
      <c r="C208" s="9">
        <f t="shared" si="20"/>
        <v>51752.432999999997</v>
      </c>
      <c r="D208" s="3" t="str">
        <f t="shared" si="21"/>
        <v>vis</v>
      </c>
      <c r="E208" s="19">
        <f>VLOOKUP(C208,Active!C$21:E$971,3,FALSE)</f>
        <v>4005.9929796256606</v>
      </c>
      <c r="F208" s="18" t="s">
        <v>120</v>
      </c>
      <c r="G208" s="3" t="str">
        <f t="shared" si="22"/>
        <v>51752.433</v>
      </c>
      <c r="H208" s="9">
        <f t="shared" si="23"/>
        <v>4006</v>
      </c>
      <c r="I208" s="20" t="s">
        <v>680</v>
      </c>
      <c r="J208" s="21" t="s">
        <v>681</v>
      </c>
      <c r="K208" s="20">
        <v>4006</v>
      </c>
      <c r="L208" s="20" t="s">
        <v>192</v>
      </c>
      <c r="M208" s="21" t="s">
        <v>236</v>
      </c>
      <c r="N208" s="21"/>
      <c r="O208" s="22" t="s">
        <v>682</v>
      </c>
      <c r="P208" s="23" t="s">
        <v>676</v>
      </c>
    </row>
    <row r="209" spans="1:16" ht="13.5" thickBot="1" x14ac:dyDescent="0.25">
      <c r="A209" s="9" t="str">
        <f t="shared" si="18"/>
        <v>OEJV 0074 </v>
      </c>
      <c r="B209" s="18" t="str">
        <f t="shared" si="19"/>
        <v>I</v>
      </c>
      <c r="C209" s="9">
        <f t="shared" si="20"/>
        <v>51752.440999999999</v>
      </c>
      <c r="D209" s="3" t="str">
        <f t="shared" si="21"/>
        <v>vis</v>
      </c>
      <c r="E209" s="19">
        <f>VLOOKUP(C209,Active!C$21:E$971,3,FALSE)</f>
        <v>4005.9976655764608</v>
      </c>
      <c r="F209" s="18" t="s">
        <v>120</v>
      </c>
      <c r="G209" s="3" t="str">
        <f t="shared" si="22"/>
        <v>51752.441</v>
      </c>
      <c r="H209" s="9">
        <f t="shared" si="23"/>
        <v>4006</v>
      </c>
      <c r="I209" s="20" t="s">
        <v>689</v>
      </c>
      <c r="J209" s="21" t="s">
        <v>690</v>
      </c>
      <c r="K209" s="20">
        <v>4006</v>
      </c>
      <c r="L209" s="20" t="s">
        <v>172</v>
      </c>
      <c r="M209" s="21" t="s">
        <v>236</v>
      </c>
      <c r="N209" s="21"/>
      <c r="O209" s="22" t="s">
        <v>679</v>
      </c>
      <c r="P209" s="23" t="s">
        <v>676</v>
      </c>
    </row>
    <row r="210" spans="1:16" ht="13.5" thickBot="1" x14ac:dyDescent="0.25">
      <c r="A210" s="9" t="str">
        <f t="shared" si="18"/>
        <v>OEJV 0074 </v>
      </c>
      <c r="B210" s="18" t="str">
        <f t="shared" si="19"/>
        <v>I</v>
      </c>
      <c r="C210" s="9">
        <f t="shared" si="20"/>
        <v>51752.442999999999</v>
      </c>
      <c r="D210" s="3" t="str">
        <f t="shared" si="21"/>
        <v>vis</v>
      </c>
      <c r="E210" s="19">
        <f>VLOOKUP(C210,Active!C$21:E$971,3,FALSE)</f>
        <v>4005.9988370641609</v>
      </c>
      <c r="F210" s="18" t="s">
        <v>120</v>
      </c>
      <c r="G210" s="3" t="str">
        <f t="shared" si="22"/>
        <v>51752.443</v>
      </c>
      <c r="H210" s="9">
        <f t="shared" si="23"/>
        <v>4006</v>
      </c>
      <c r="I210" s="20" t="s">
        <v>691</v>
      </c>
      <c r="J210" s="21" t="s">
        <v>692</v>
      </c>
      <c r="K210" s="20">
        <v>4006</v>
      </c>
      <c r="L210" s="20" t="s">
        <v>344</v>
      </c>
      <c r="M210" s="21" t="s">
        <v>236</v>
      </c>
      <c r="N210" s="21"/>
      <c r="O210" s="22" t="s">
        <v>693</v>
      </c>
      <c r="P210" s="23" t="s">
        <v>676</v>
      </c>
    </row>
    <row r="211" spans="1:16" ht="13.5" thickBot="1" x14ac:dyDescent="0.25">
      <c r="A211" s="9" t="str">
        <f t="shared" si="18"/>
        <v>OEJV 0074 </v>
      </c>
      <c r="B211" s="18" t="str">
        <f t="shared" si="19"/>
        <v>I</v>
      </c>
      <c r="C211" s="9">
        <f t="shared" si="20"/>
        <v>51752.442999999999</v>
      </c>
      <c r="D211" s="3" t="str">
        <f t="shared" si="21"/>
        <v>vis</v>
      </c>
      <c r="E211" s="19">
        <f>VLOOKUP(C211,Active!C$21:E$971,3,FALSE)</f>
        <v>4005.9988370641609</v>
      </c>
      <c r="F211" s="18" t="s">
        <v>120</v>
      </c>
      <c r="G211" s="3" t="str">
        <f t="shared" si="22"/>
        <v>51752.443</v>
      </c>
      <c r="H211" s="9">
        <f t="shared" si="23"/>
        <v>4006</v>
      </c>
      <c r="I211" s="20" t="s">
        <v>691</v>
      </c>
      <c r="J211" s="21" t="s">
        <v>692</v>
      </c>
      <c r="K211" s="20">
        <v>4006</v>
      </c>
      <c r="L211" s="20" t="s">
        <v>344</v>
      </c>
      <c r="M211" s="21" t="s">
        <v>236</v>
      </c>
      <c r="N211" s="21"/>
      <c r="O211" s="22" t="s">
        <v>694</v>
      </c>
      <c r="P211" s="23" t="s">
        <v>676</v>
      </c>
    </row>
    <row r="212" spans="1:16" ht="13.5" thickBot="1" x14ac:dyDescent="0.25">
      <c r="A212" s="9" t="str">
        <f t="shared" si="18"/>
        <v>OEJV 0074 </v>
      </c>
      <c r="B212" s="18" t="str">
        <f t="shared" si="19"/>
        <v>I</v>
      </c>
      <c r="C212" s="9">
        <f t="shared" si="20"/>
        <v>51752.442999999999</v>
      </c>
      <c r="D212" s="3" t="str">
        <f t="shared" si="21"/>
        <v>vis</v>
      </c>
      <c r="E212" s="19">
        <f>VLOOKUP(C212,Active!C$21:E$971,3,FALSE)</f>
        <v>4005.9988370641609</v>
      </c>
      <c r="F212" s="18" t="s">
        <v>120</v>
      </c>
      <c r="G212" s="3" t="str">
        <f t="shared" si="22"/>
        <v>51752.443</v>
      </c>
      <c r="H212" s="9">
        <f t="shared" si="23"/>
        <v>4006</v>
      </c>
      <c r="I212" s="20" t="s">
        <v>691</v>
      </c>
      <c r="J212" s="21" t="s">
        <v>692</v>
      </c>
      <c r="K212" s="20">
        <v>4006</v>
      </c>
      <c r="L212" s="20" t="s">
        <v>344</v>
      </c>
      <c r="M212" s="21" t="s">
        <v>236</v>
      </c>
      <c r="N212" s="21"/>
      <c r="O212" s="22" t="s">
        <v>695</v>
      </c>
      <c r="P212" s="23" t="s">
        <v>676</v>
      </c>
    </row>
    <row r="213" spans="1:16" ht="13.5" thickBot="1" x14ac:dyDescent="0.25">
      <c r="A213" s="9" t="str">
        <f t="shared" si="18"/>
        <v>OEJV 0074 </v>
      </c>
      <c r="B213" s="18" t="str">
        <f t="shared" si="19"/>
        <v>I</v>
      </c>
      <c r="C213" s="9">
        <f t="shared" si="20"/>
        <v>51752.445</v>
      </c>
      <c r="D213" s="3" t="str">
        <f t="shared" si="21"/>
        <v>vis</v>
      </c>
      <c r="E213" s="19">
        <f>VLOOKUP(C213,Active!C$21:E$971,3,FALSE)</f>
        <v>4006.0000085518609</v>
      </c>
      <c r="F213" s="18" t="s">
        <v>120</v>
      </c>
      <c r="G213" s="3" t="str">
        <f t="shared" si="22"/>
        <v>51752.445</v>
      </c>
      <c r="H213" s="9">
        <f t="shared" si="23"/>
        <v>4006</v>
      </c>
      <c r="I213" s="20" t="s">
        <v>696</v>
      </c>
      <c r="J213" s="21" t="s">
        <v>697</v>
      </c>
      <c r="K213" s="20">
        <v>4006</v>
      </c>
      <c r="L213" s="20" t="s">
        <v>348</v>
      </c>
      <c r="M213" s="21" t="s">
        <v>236</v>
      </c>
      <c r="N213" s="21"/>
      <c r="O213" s="22" t="s">
        <v>698</v>
      </c>
      <c r="P213" s="23" t="s">
        <v>676</v>
      </c>
    </row>
    <row r="214" spans="1:16" ht="13.5" thickBot="1" x14ac:dyDescent="0.25">
      <c r="A214" s="9" t="str">
        <f t="shared" si="18"/>
        <v>BAVM 203 </v>
      </c>
      <c r="B214" s="18" t="str">
        <f t="shared" si="19"/>
        <v>I</v>
      </c>
      <c r="C214" s="9">
        <f t="shared" si="20"/>
        <v>54685.460500000001</v>
      </c>
      <c r="D214" s="3" t="str">
        <f t="shared" si="21"/>
        <v>vis</v>
      </c>
      <c r="E214" s="19">
        <f>VLOOKUP(C214,Active!C$21:E$971,3,FALSE)</f>
        <v>5723.995799279407</v>
      </c>
      <c r="F214" s="18" t="s">
        <v>120</v>
      </c>
      <c r="G214" s="3" t="str">
        <f t="shared" si="22"/>
        <v>54685.4605</v>
      </c>
      <c r="H214" s="9">
        <f t="shared" si="23"/>
        <v>5724</v>
      </c>
      <c r="I214" s="20" t="s">
        <v>733</v>
      </c>
      <c r="J214" s="21" t="s">
        <v>734</v>
      </c>
      <c r="K214" s="20" t="s">
        <v>735</v>
      </c>
      <c r="L214" s="20" t="s">
        <v>736</v>
      </c>
      <c r="M214" s="21" t="s">
        <v>705</v>
      </c>
      <c r="N214" s="21" t="s">
        <v>723</v>
      </c>
      <c r="O214" s="22" t="s">
        <v>660</v>
      </c>
      <c r="P214" s="23" t="s">
        <v>737</v>
      </c>
    </row>
    <row r="215" spans="1:16" ht="26.25" thickBot="1" x14ac:dyDescent="0.25">
      <c r="A215" s="9" t="str">
        <f t="shared" si="18"/>
        <v>BAVM 241 (=IBVS 6157) </v>
      </c>
      <c r="B215" s="18" t="str">
        <f t="shared" si="19"/>
        <v>I</v>
      </c>
      <c r="C215" s="9">
        <f t="shared" si="20"/>
        <v>57198.502</v>
      </c>
      <c r="D215" s="3" t="str">
        <f t="shared" si="21"/>
        <v>vis</v>
      </c>
      <c r="E215" s="19">
        <f>VLOOKUP(C215,Active!C$21:E$971,3,FALSE)</f>
        <v>7195.994402397474</v>
      </c>
      <c r="F215" s="18" t="s">
        <v>120</v>
      </c>
      <c r="G215" s="3" t="str">
        <f t="shared" si="22"/>
        <v>57198.502</v>
      </c>
      <c r="H215" s="9">
        <f t="shared" si="23"/>
        <v>7196</v>
      </c>
      <c r="I215" s="20" t="s">
        <v>765</v>
      </c>
      <c r="J215" s="21" t="s">
        <v>766</v>
      </c>
      <c r="K215" s="20" t="s">
        <v>767</v>
      </c>
      <c r="L215" s="20" t="s">
        <v>357</v>
      </c>
      <c r="M215" s="21" t="s">
        <v>705</v>
      </c>
      <c r="N215" s="21" t="s">
        <v>723</v>
      </c>
      <c r="O215" s="22" t="s">
        <v>660</v>
      </c>
      <c r="P215" s="23" t="s">
        <v>768</v>
      </c>
    </row>
    <row r="216" spans="1:16" x14ac:dyDescent="0.2">
      <c r="B216" s="18"/>
      <c r="E216" s="19"/>
      <c r="F216" s="18"/>
    </row>
    <row r="217" spans="1:16" x14ac:dyDescent="0.2">
      <c r="B217" s="18"/>
      <c r="E217" s="19"/>
      <c r="F217" s="18"/>
    </row>
    <row r="218" spans="1:16" x14ac:dyDescent="0.2">
      <c r="B218" s="18"/>
      <c r="E218" s="19"/>
      <c r="F218" s="18"/>
    </row>
    <row r="219" spans="1:16" x14ac:dyDescent="0.2">
      <c r="B219" s="18"/>
      <c r="E219" s="19"/>
      <c r="F219" s="18"/>
    </row>
    <row r="220" spans="1:16" x14ac:dyDescent="0.2">
      <c r="B220" s="18"/>
      <c r="E220" s="19"/>
      <c r="F220" s="18"/>
    </row>
    <row r="221" spans="1:16" x14ac:dyDescent="0.2">
      <c r="B221" s="18"/>
      <c r="E221" s="19"/>
      <c r="F221" s="18"/>
    </row>
    <row r="222" spans="1:16" x14ac:dyDescent="0.2">
      <c r="B222" s="18"/>
      <c r="E222" s="19"/>
      <c r="F222" s="18"/>
    </row>
    <row r="223" spans="1:16" x14ac:dyDescent="0.2">
      <c r="B223" s="18"/>
      <c r="E223" s="19"/>
      <c r="F223" s="18"/>
    </row>
    <row r="224" spans="1:16" x14ac:dyDescent="0.2">
      <c r="B224" s="18"/>
      <c r="E224" s="19"/>
      <c r="F224" s="18"/>
    </row>
    <row r="225" spans="2:6" x14ac:dyDescent="0.2">
      <c r="B225" s="18"/>
      <c r="E225" s="19"/>
      <c r="F225" s="18"/>
    </row>
    <row r="226" spans="2:6" x14ac:dyDescent="0.2">
      <c r="B226" s="18"/>
      <c r="E226" s="19"/>
      <c r="F226" s="18"/>
    </row>
    <row r="227" spans="2:6" x14ac:dyDescent="0.2">
      <c r="B227" s="18"/>
      <c r="E227" s="19"/>
      <c r="F227" s="18"/>
    </row>
    <row r="228" spans="2:6" x14ac:dyDescent="0.2">
      <c r="B228" s="18"/>
      <c r="E228" s="19"/>
      <c r="F228" s="18"/>
    </row>
    <row r="229" spans="2:6" x14ac:dyDescent="0.2">
      <c r="B229" s="18"/>
      <c r="E229" s="19"/>
      <c r="F229" s="18"/>
    </row>
    <row r="230" spans="2:6" x14ac:dyDescent="0.2">
      <c r="B230" s="18"/>
      <c r="E230" s="19"/>
      <c r="F230" s="18"/>
    </row>
    <row r="231" spans="2:6" x14ac:dyDescent="0.2">
      <c r="B231" s="18"/>
      <c r="E231" s="19"/>
      <c r="F231" s="18"/>
    </row>
    <row r="232" spans="2:6" x14ac:dyDescent="0.2">
      <c r="B232" s="18"/>
      <c r="E232" s="19"/>
      <c r="F232" s="18"/>
    </row>
    <row r="233" spans="2:6" x14ac:dyDescent="0.2">
      <c r="B233" s="18"/>
      <c r="E233" s="19"/>
      <c r="F233" s="18"/>
    </row>
    <row r="234" spans="2:6" x14ac:dyDescent="0.2">
      <c r="B234" s="18"/>
      <c r="E234" s="19"/>
      <c r="F234" s="18"/>
    </row>
    <row r="235" spans="2:6" x14ac:dyDescent="0.2">
      <c r="B235" s="18"/>
      <c r="E235" s="19"/>
      <c r="F235" s="18"/>
    </row>
    <row r="236" spans="2:6" x14ac:dyDescent="0.2">
      <c r="B236" s="18"/>
      <c r="E236" s="19"/>
      <c r="F236" s="18"/>
    </row>
    <row r="237" spans="2:6" x14ac:dyDescent="0.2">
      <c r="B237" s="18"/>
      <c r="E237" s="19"/>
      <c r="F237" s="18"/>
    </row>
    <row r="238" spans="2:6" x14ac:dyDescent="0.2">
      <c r="B238" s="18"/>
      <c r="E238" s="19"/>
      <c r="F238" s="18"/>
    </row>
    <row r="239" spans="2:6" x14ac:dyDescent="0.2">
      <c r="B239" s="18"/>
      <c r="E239" s="19"/>
      <c r="F239" s="18"/>
    </row>
    <row r="240" spans="2:6" x14ac:dyDescent="0.2">
      <c r="B240" s="18"/>
      <c r="E240" s="19"/>
      <c r="F240" s="18"/>
    </row>
    <row r="241" spans="2:6" x14ac:dyDescent="0.2">
      <c r="B241" s="18"/>
      <c r="E241" s="19"/>
      <c r="F241" s="18"/>
    </row>
    <row r="242" spans="2:6" x14ac:dyDescent="0.2">
      <c r="B242" s="18"/>
      <c r="E242" s="19"/>
      <c r="F242" s="18"/>
    </row>
    <row r="243" spans="2:6" x14ac:dyDescent="0.2">
      <c r="B243" s="18"/>
      <c r="E243" s="19"/>
      <c r="F243" s="18"/>
    </row>
    <row r="244" spans="2:6" x14ac:dyDescent="0.2">
      <c r="B244" s="18"/>
      <c r="E244" s="19"/>
      <c r="F244" s="18"/>
    </row>
    <row r="245" spans="2:6" x14ac:dyDescent="0.2">
      <c r="B245" s="18"/>
      <c r="E245" s="19"/>
      <c r="F245" s="18"/>
    </row>
    <row r="246" spans="2:6" x14ac:dyDescent="0.2">
      <c r="B246" s="18"/>
      <c r="E246" s="19"/>
      <c r="F246" s="18"/>
    </row>
    <row r="247" spans="2:6" x14ac:dyDescent="0.2">
      <c r="B247" s="18"/>
      <c r="E247" s="19"/>
      <c r="F247" s="18"/>
    </row>
    <row r="248" spans="2:6" x14ac:dyDescent="0.2">
      <c r="B248" s="18"/>
      <c r="E248" s="19"/>
      <c r="F248" s="18"/>
    </row>
    <row r="249" spans="2:6" x14ac:dyDescent="0.2">
      <c r="B249" s="18"/>
      <c r="E249" s="19"/>
      <c r="F249" s="18"/>
    </row>
    <row r="250" spans="2:6" x14ac:dyDescent="0.2">
      <c r="B250" s="18"/>
      <c r="E250" s="19"/>
      <c r="F250" s="18"/>
    </row>
    <row r="251" spans="2:6" x14ac:dyDescent="0.2">
      <c r="B251" s="18"/>
      <c r="E251" s="19"/>
      <c r="F251" s="18"/>
    </row>
    <row r="252" spans="2:6" x14ac:dyDescent="0.2">
      <c r="B252" s="18"/>
      <c r="E252" s="19"/>
      <c r="F252" s="18"/>
    </row>
    <row r="253" spans="2:6" x14ac:dyDescent="0.2">
      <c r="B253" s="18"/>
      <c r="E253" s="19"/>
      <c r="F253" s="18"/>
    </row>
    <row r="254" spans="2:6" x14ac:dyDescent="0.2">
      <c r="B254" s="18"/>
      <c r="E254" s="19"/>
      <c r="F254" s="18"/>
    </row>
    <row r="255" spans="2:6" x14ac:dyDescent="0.2">
      <c r="B255" s="18"/>
      <c r="E255" s="19"/>
      <c r="F255" s="18"/>
    </row>
    <row r="256" spans="2:6" x14ac:dyDescent="0.2">
      <c r="B256" s="18"/>
      <c r="E256" s="19"/>
      <c r="F256" s="18"/>
    </row>
    <row r="257" spans="2:6" x14ac:dyDescent="0.2">
      <c r="B257" s="18"/>
      <c r="E257" s="19"/>
      <c r="F257" s="18"/>
    </row>
    <row r="258" spans="2:6" x14ac:dyDescent="0.2">
      <c r="B258" s="18"/>
      <c r="E258" s="19"/>
      <c r="F258" s="18"/>
    </row>
    <row r="259" spans="2:6" x14ac:dyDescent="0.2">
      <c r="B259" s="18"/>
      <c r="E259" s="19"/>
      <c r="F259" s="18"/>
    </row>
    <row r="260" spans="2:6" x14ac:dyDescent="0.2">
      <c r="B260" s="18"/>
      <c r="E260" s="19"/>
      <c r="F260" s="18"/>
    </row>
    <row r="261" spans="2:6" x14ac:dyDescent="0.2">
      <c r="B261" s="18"/>
      <c r="E261" s="19"/>
      <c r="F261" s="18"/>
    </row>
    <row r="262" spans="2:6" x14ac:dyDescent="0.2">
      <c r="B262" s="18"/>
      <c r="E262" s="19"/>
      <c r="F262" s="18"/>
    </row>
    <row r="263" spans="2:6" x14ac:dyDescent="0.2">
      <c r="B263" s="18"/>
      <c r="E263" s="19"/>
      <c r="F263" s="18"/>
    </row>
    <row r="264" spans="2:6" x14ac:dyDescent="0.2">
      <c r="B264" s="18"/>
      <c r="E264" s="19"/>
      <c r="F264" s="18"/>
    </row>
    <row r="265" spans="2:6" x14ac:dyDescent="0.2">
      <c r="B265" s="18"/>
      <c r="E265" s="19"/>
      <c r="F265" s="18"/>
    </row>
    <row r="266" spans="2:6" x14ac:dyDescent="0.2">
      <c r="B266" s="18"/>
      <c r="E266" s="19"/>
      <c r="F266" s="18"/>
    </row>
    <row r="267" spans="2:6" x14ac:dyDescent="0.2">
      <c r="B267" s="18"/>
      <c r="E267" s="19"/>
      <c r="F267" s="18"/>
    </row>
    <row r="268" spans="2:6" x14ac:dyDescent="0.2">
      <c r="B268" s="18"/>
      <c r="E268" s="19"/>
      <c r="F268" s="18"/>
    </row>
    <row r="269" spans="2:6" x14ac:dyDescent="0.2">
      <c r="B269" s="18"/>
      <c r="E269" s="19"/>
      <c r="F269" s="18"/>
    </row>
    <row r="270" spans="2:6" x14ac:dyDescent="0.2">
      <c r="B270" s="18"/>
      <c r="E270" s="19"/>
      <c r="F270" s="18"/>
    </row>
    <row r="271" spans="2:6" x14ac:dyDescent="0.2">
      <c r="B271" s="18"/>
      <c r="E271" s="19"/>
      <c r="F271" s="18"/>
    </row>
    <row r="272" spans="2:6" x14ac:dyDescent="0.2">
      <c r="B272" s="18"/>
      <c r="E272" s="19"/>
      <c r="F272" s="18"/>
    </row>
    <row r="273" spans="2:6" x14ac:dyDescent="0.2">
      <c r="B273" s="18"/>
      <c r="E273" s="19"/>
      <c r="F273" s="18"/>
    </row>
    <row r="274" spans="2:6" x14ac:dyDescent="0.2">
      <c r="B274" s="18"/>
      <c r="E274" s="19"/>
      <c r="F274" s="18"/>
    </row>
    <row r="275" spans="2:6" x14ac:dyDescent="0.2">
      <c r="B275" s="18"/>
      <c r="E275" s="19"/>
      <c r="F275" s="18"/>
    </row>
    <row r="276" spans="2:6" x14ac:dyDescent="0.2">
      <c r="B276" s="18"/>
      <c r="E276" s="19"/>
      <c r="F276" s="18"/>
    </row>
    <row r="277" spans="2:6" x14ac:dyDescent="0.2">
      <c r="B277" s="18"/>
      <c r="E277" s="19"/>
      <c r="F277" s="18"/>
    </row>
    <row r="278" spans="2:6" x14ac:dyDescent="0.2">
      <c r="B278" s="18"/>
      <c r="E278" s="19"/>
      <c r="F278" s="18"/>
    </row>
    <row r="279" spans="2:6" x14ac:dyDescent="0.2">
      <c r="B279" s="18"/>
      <c r="E279" s="19"/>
      <c r="F279" s="18"/>
    </row>
    <row r="280" spans="2:6" x14ac:dyDescent="0.2">
      <c r="B280" s="18"/>
      <c r="E280" s="19"/>
      <c r="F280" s="18"/>
    </row>
    <row r="281" spans="2:6" x14ac:dyDescent="0.2">
      <c r="B281" s="18"/>
      <c r="E281" s="19"/>
      <c r="F281" s="18"/>
    </row>
    <row r="282" spans="2:6" x14ac:dyDescent="0.2">
      <c r="B282" s="18"/>
      <c r="E282" s="19"/>
      <c r="F282" s="18"/>
    </row>
    <row r="283" spans="2:6" x14ac:dyDescent="0.2">
      <c r="B283" s="18"/>
      <c r="E283" s="19"/>
      <c r="F283" s="18"/>
    </row>
    <row r="284" spans="2:6" x14ac:dyDescent="0.2">
      <c r="B284" s="18"/>
      <c r="E284" s="19"/>
      <c r="F284" s="18"/>
    </row>
    <row r="285" spans="2:6" x14ac:dyDescent="0.2">
      <c r="B285" s="18"/>
      <c r="E285" s="19"/>
      <c r="F285" s="18"/>
    </row>
    <row r="286" spans="2:6" x14ac:dyDescent="0.2">
      <c r="B286" s="18"/>
      <c r="E286" s="19"/>
      <c r="F286" s="18"/>
    </row>
    <row r="287" spans="2:6" x14ac:dyDescent="0.2">
      <c r="B287" s="18"/>
      <c r="E287" s="19"/>
      <c r="F287" s="18"/>
    </row>
    <row r="288" spans="2:6" x14ac:dyDescent="0.2">
      <c r="B288" s="18"/>
      <c r="E288" s="19"/>
      <c r="F288" s="18"/>
    </row>
    <row r="289" spans="2:6" x14ac:dyDescent="0.2">
      <c r="B289" s="18"/>
      <c r="E289" s="19"/>
      <c r="F289" s="18"/>
    </row>
    <row r="290" spans="2:6" x14ac:dyDescent="0.2">
      <c r="B290" s="18"/>
      <c r="E290" s="19"/>
      <c r="F290" s="18"/>
    </row>
    <row r="291" spans="2:6" x14ac:dyDescent="0.2">
      <c r="B291" s="18"/>
      <c r="E291" s="19"/>
      <c r="F291" s="18"/>
    </row>
    <row r="292" spans="2:6" x14ac:dyDescent="0.2">
      <c r="B292" s="18"/>
      <c r="E292" s="19"/>
      <c r="F292" s="18"/>
    </row>
    <row r="293" spans="2:6" x14ac:dyDescent="0.2">
      <c r="B293" s="18"/>
      <c r="E293" s="19"/>
      <c r="F293" s="18"/>
    </row>
    <row r="294" spans="2:6" x14ac:dyDescent="0.2">
      <c r="B294" s="18"/>
      <c r="E294" s="19"/>
      <c r="F294" s="18"/>
    </row>
    <row r="295" spans="2:6" x14ac:dyDescent="0.2">
      <c r="B295" s="18"/>
      <c r="E295" s="19"/>
      <c r="F295" s="18"/>
    </row>
    <row r="296" spans="2:6" x14ac:dyDescent="0.2">
      <c r="B296" s="18"/>
      <c r="E296" s="19"/>
      <c r="F296" s="18"/>
    </row>
    <row r="297" spans="2:6" x14ac:dyDescent="0.2">
      <c r="B297" s="18"/>
      <c r="E297" s="19"/>
      <c r="F297" s="18"/>
    </row>
    <row r="298" spans="2:6" x14ac:dyDescent="0.2">
      <c r="B298" s="18"/>
      <c r="E298" s="19"/>
      <c r="F298" s="18"/>
    </row>
    <row r="299" spans="2:6" x14ac:dyDescent="0.2">
      <c r="B299" s="18"/>
      <c r="E299" s="19"/>
      <c r="F299" s="18"/>
    </row>
    <row r="300" spans="2:6" x14ac:dyDescent="0.2">
      <c r="B300" s="18"/>
      <c r="E300" s="19"/>
      <c r="F300" s="18"/>
    </row>
    <row r="301" spans="2:6" x14ac:dyDescent="0.2">
      <c r="B301" s="18"/>
      <c r="E301" s="19"/>
      <c r="F301" s="18"/>
    </row>
    <row r="302" spans="2:6" x14ac:dyDescent="0.2">
      <c r="B302" s="18"/>
      <c r="E302" s="19"/>
      <c r="F302" s="18"/>
    </row>
    <row r="303" spans="2:6" x14ac:dyDescent="0.2">
      <c r="B303" s="18"/>
      <c r="E303" s="19"/>
      <c r="F303" s="18"/>
    </row>
    <row r="304" spans="2:6" x14ac:dyDescent="0.2">
      <c r="B304" s="18"/>
      <c r="E304" s="19"/>
      <c r="F304" s="18"/>
    </row>
    <row r="305" spans="2:6" x14ac:dyDescent="0.2">
      <c r="B305" s="18"/>
      <c r="E305" s="19"/>
      <c r="F305" s="18"/>
    </row>
    <row r="306" spans="2:6" x14ac:dyDescent="0.2">
      <c r="B306" s="18"/>
      <c r="E306" s="19"/>
      <c r="F306" s="18"/>
    </row>
    <row r="307" spans="2:6" x14ac:dyDescent="0.2">
      <c r="B307" s="18"/>
      <c r="E307" s="19"/>
      <c r="F307" s="18"/>
    </row>
    <row r="308" spans="2:6" x14ac:dyDescent="0.2">
      <c r="B308" s="18"/>
      <c r="E308" s="19"/>
      <c r="F308" s="18"/>
    </row>
    <row r="309" spans="2:6" x14ac:dyDescent="0.2">
      <c r="B309" s="18"/>
      <c r="E309" s="19"/>
      <c r="F309" s="18"/>
    </row>
    <row r="310" spans="2:6" x14ac:dyDescent="0.2">
      <c r="B310" s="18"/>
      <c r="E310" s="19"/>
      <c r="F310" s="18"/>
    </row>
    <row r="311" spans="2:6" x14ac:dyDescent="0.2">
      <c r="B311" s="18"/>
      <c r="E311" s="19"/>
      <c r="F311" s="18"/>
    </row>
    <row r="312" spans="2:6" x14ac:dyDescent="0.2">
      <c r="B312" s="18"/>
      <c r="E312" s="19"/>
      <c r="F312" s="18"/>
    </row>
    <row r="313" spans="2:6" x14ac:dyDescent="0.2">
      <c r="B313" s="18"/>
      <c r="E313" s="19"/>
      <c r="F313" s="18"/>
    </row>
    <row r="314" spans="2:6" x14ac:dyDescent="0.2">
      <c r="B314" s="18"/>
      <c r="E314" s="19"/>
      <c r="F314" s="18"/>
    </row>
    <row r="315" spans="2:6" x14ac:dyDescent="0.2">
      <c r="B315" s="18"/>
      <c r="E315" s="19"/>
      <c r="F315" s="18"/>
    </row>
    <row r="316" spans="2:6" x14ac:dyDescent="0.2">
      <c r="B316" s="18"/>
      <c r="E316" s="19"/>
      <c r="F316" s="18"/>
    </row>
    <row r="317" spans="2:6" x14ac:dyDescent="0.2">
      <c r="B317" s="18"/>
      <c r="E317" s="19"/>
      <c r="F317" s="18"/>
    </row>
    <row r="318" spans="2:6" x14ac:dyDescent="0.2">
      <c r="B318" s="18"/>
      <c r="E318" s="19"/>
      <c r="F318" s="18"/>
    </row>
    <row r="319" spans="2:6" x14ac:dyDescent="0.2">
      <c r="B319" s="18"/>
      <c r="E319" s="19"/>
      <c r="F319" s="18"/>
    </row>
    <row r="320" spans="2:6" x14ac:dyDescent="0.2">
      <c r="B320" s="18"/>
      <c r="E320" s="19"/>
      <c r="F320" s="18"/>
    </row>
    <row r="321" spans="2:6" x14ac:dyDescent="0.2">
      <c r="B321" s="18"/>
      <c r="E321" s="19"/>
      <c r="F321" s="18"/>
    </row>
    <row r="322" spans="2:6" x14ac:dyDescent="0.2">
      <c r="B322" s="18"/>
      <c r="E322" s="19"/>
      <c r="F322" s="18"/>
    </row>
    <row r="323" spans="2:6" x14ac:dyDescent="0.2">
      <c r="B323" s="18"/>
      <c r="E323" s="19"/>
      <c r="F323" s="18"/>
    </row>
    <row r="324" spans="2:6" x14ac:dyDescent="0.2">
      <c r="B324" s="18"/>
      <c r="E324" s="19"/>
      <c r="F324" s="18"/>
    </row>
    <row r="325" spans="2:6" x14ac:dyDescent="0.2">
      <c r="B325" s="18"/>
      <c r="E325" s="19"/>
      <c r="F325" s="18"/>
    </row>
    <row r="326" spans="2:6" x14ac:dyDescent="0.2">
      <c r="B326" s="18"/>
      <c r="E326" s="19"/>
      <c r="F326" s="18"/>
    </row>
    <row r="327" spans="2:6" x14ac:dyDescent="0.2">
      <c r="B327" s="18"/>
      <c r="E327" s="19"/>
      <c r="F327" s="18"/>
    </row>
    <row r="328" spans="2:6" x14ac:dyDescent="0.2">
      <c r="B328" s="18"/>
      <c r="E328" s="19"/>
      <c r="F328" s="18"/>
    </row>
    <row r="329" spans="2:6" x14ac:dyDescent="0.2">
      <c r="B329" s="18"/>
      <c r="E329" s="19"/>
      <c r="F329" s="18"/>
    </row>
    <row r="330" spans="2:6" x14ac:dyDescent="0.2">
      <c r="B330" s="18"/>
      <c r="E330" s="19"/>
      <c r="F330" s="18"/>
    </row>
    <row r="331" spans="2:6" x14ac:dyDescent="0.2">
      <c r="B331" s="18"/>
      <c r="E331" s="19"/>
      <c r="F331" s="18"/>
    </row>
    <row r="332" spans="2:6" x14ac:dyDescent="0.2">
      <c r="B332" s="18"/>
      <c r="E332" s="19"/>
      <c r="F332" s="18"/>
    </row>
    <row r="333" spans="2:6" x14ac:dyDescent="0.2">
      <c r="B333" s="18"/>
      <c r="E333" s="19"/>
      <c r="F333" s="18"/>
    </row>
    <row r="334" spans="2:6" x14ac:dyDescent="0.2">
      <c r="B334" s="18"/>
      <c r="E334" s="19"/>
      <c r="F334" s="18"/>
    </row>
    <row r="335" spans="2:6" x14ac:dyDescent="0.2">
      <c r="B335" s="18"/>
      <c r="E335" s="19"/>
      <c r="F335" s="18"/>
    </row>
    <row r="336" spans="2:6" x14ac:dyDescent="0.2">
      <c r="B336" s="18"/>
      <c r="E336" s="19"/>
      <c r="F336" s="18"/>
    </row>
    <row r="337" spans="2:6" x14ac:dyDescent="0.2">
      <c r="B337" s="18"/>
      <c r="E337" s="19"/>
      <c r="F337" s="18"/>
    </row>
    <row r="338" spans="2:6" x14ac:dyDescent="0.2">
      <c r="B338" s="18"/>
      <c r="E338" s="19"/>
      <c r="F338" s="18"/>
    </row>
    <row r="339" spans="2:6" x14ac:dyDescent="0.2">
      <c r="B339" s="18"/>
      <c r="E339" s="19"/>
      <c r="F339" s="18"/>
    </row>
    <row r="340" spans="2:6" x14ac:dyDescent="0.2">
      <c r="B340" s="18"/>
      <c r="E340" s="19"/>
      <c r="F340" s="18"/>
    </row>
    <row r="341" spans="2:6" x14ac:dyDescent="0.2">
      <c r="B341" s="18"/>
      <c r="E341" s="19"/>
      <c r="F341" s="18"/>
    </row>
    <row r="342" spans="2:6" x14ac:dyDescent="0.2">
      <c r="B342" s="18"/>
      <c r="E342" s="19"/>
      <c r="F342" s="18"/>
    </row>
    <row r="343" spans="2:6" x14ac:dyDescent="0.2">
      <c r="B343" s="18"/>
      <c r="E343" s="19"/>
      <c r="F343" s="18"/>
    </row>
    <row r="344" spans="2:6" x14ac:dyDescent="0.2">
      <c r="B344" s="18"/>
      <c r="E344" s="19"/>
      <c r="F344" s="18"/>
    </row>
    <row r="345" spans="2:6" x14ac:dyDescent="0.2">
      <c r="B345" s="18"/>
      <c r="E345" s="19"/>
      <c r="F345" s="18"/>
    </row>
    <row r="346" spans="2:6" x14ac:dyDescent="0.2">
      <c r="B346" s="18"/>
      <c r="E346" s="19"/>
      <c r="F346" s="18"/>
    </row>
    <row r="347" spans="2:6" x14ac:dyDescent="0.2">
      <c r="B347" s="18"/>
      <c r="E347" s="19"/>
      <c r="F347" s="18"/>
    </row>
    <row r="348" spans="2:6" x14ac:dyDescent="0.2">
      <c r="B348" s="18"/>
      <c r="E348" s="19"/>
      <c r="F348" s="18"/>
    </row>
    <row r="349" spans="2:6" x14ac:dyDescent="0.2">
      <c r="B349" s="18"/>
      <c r="E349" s="19"/>
      <c r="F349" s="18"/>
    </row>
    <row r="350" spans="2:6" x14ac:dyDescent="0.2">
      <c r="B350" s="18"/>
      <c r="E350" s="19"/>
      <c r="F350" s="18"/>
    </row>
    <row r="351" spans="2:6" x14ac:dyDescent="0.2">
      <c r="B351" s="18"/>
      <c r="E351" s="19"/>
      <c r="F351" s="18"/>
    </row>
    <row r="352" spans="2:6" x14ac:dyDescent="0.2">
      <c r="B352" s="18"/>
      <c r="F352" s="18"/>
    </row>
    <row r="353" spans="2:6" x14ac:dyDescent="0.2">
      <c r="B353" s="18"/>
      <c r="F353" s="18"/>
    </row>
    <row r="354" spans="2:6" x14ac:dyDescent="0.2">
      <c r="B354" s="18"/>
      <c r="F354" s="18"/>
    </row>
    <row r="355" spans="2:6" x14ac:dyDescent="0.2">
      <c r="B355" s="18"/>
      <c r="F355" s="18"/>
    </row>
    <row r="356" spans="2:6" x14ac:dyDescent="0.2">
      <c r="B356" s="18"/>
      <c r="F356" s="18"/>
    </row>
    <row r="357" spans="2:6" x14ac:dyDescent="0.2">
      <c r="B357" s="18"/>
      <c r="F357" s="18"/>
    </row>
    <row r="358" spans="2:6" x14ac:dyDescent="0.2">
      <c r="B358" s="18"/>
      <c r="F358" s="18"/>
    </row>
    <row r="359" spans="2:6" x14ac:dyDescent="0.2">
      <c r="B359" s="18"/>
      <c r="F359" s="18"/>
    </row>
    <row r="360" spans="2:6" x14ac:dyDescent="0.2">
      <c r="B360" s="18"/>
      <c r="F360" s="18"/>
    </row>
    <row r="361" spans="2:6" x14ac:dyDescent="0.2">
      <c r="B361" s="18"/>
      <c r="F361" s="18"/>
    </row>
    <row r="362" spans="2:6" x14ac:dyDescent="0.2">
      <c r="B362" s="18"/>
      <c r="F362" s="18"/>
    </row>
    <row r="363" spans="2:6" x14ac:dyDescent="0.2">
      <c r="B363" s="18"/>
      <c r="F363" s="18"/>
    </row>
    <row r="364" spans="2:6" x14ac:dyDescent="0.2">
      <c r="B364" s="18"/>
      <c r="F364" s="18"/>
    </row>
    <row r="365" spans="2:6" x14ac:dyDescent="0.2">
      <c r="B365" s="18"/>
      <c r="F365" s="18"/>
    </row>
    <row r="366" spans="2:6" x14ac:dyDescent="0.2">
      <c r="B366" s="18"/>
      <c r="F366" s="18"/>
    </row>
    <row r="367" spans="2:6" x14ac:dyDescent="0.2">
      <c r="B367" s="18"/>
      <c r="F367" s="18"/>
    </row>
    <row r="368" spans="2:6" x14ac:dyDescent="0.2">
      <c r="B368" s="18"/>
      <c r="F368" s="18"/>
    </row>
    <row r="369" spans="2:6" x14ac:dyDescent="0.2">
      <c r="B369" s="18"/>
      <c r="F369" s="18"/>
    </row>
    <row r="370" spans="2:6" x14ac:dyDescent="0.2">
      <c r="B370" s="18"/>
      <c r="F370" s="18"/>
    </row>
    <row r="371" spans="2:6" x14ac:dyDescent="0.2">
      <c r="B371" s="18"/>
      <c r="F371" s="18"/>
    </row>
    <row r="372" spans="2:6" x14ac:dyDescent="0.2">
      <c r="B372" s="18"/>
      <c r="F372" s="18"/>
    </row>
    <row r="373" spans="2:6" x14ac:dyDescent="0.2">
      <c r="B373" s="18"/>
      <c r="F373" s="18"/>
    </row>
    <row r="374" spans="2:6" x14ac:dyDescent="0.2">
      <c r="B374" s="18"/>
      <c r="F374" s="18"/>
    </row>
    <row r="375" spans="2:6" x14ac:dyDescent="0.2">
      <c r="B375" s="18"/>
      <c r="F375" s="18"/>
    </row>
    <row r="376" spans="2:6" x14ac:dyDescent="0.2">
      <c r="B376" s="18"/>
      <c r="F376" s="18"/>
    </row>
    <row r="377" spans="2:6" x14ac:dyDescent="0.2">
      <c r="B377" s="18"/>
      <c r="F377" s="18"/>
    </row>
    <row r="378" spans="2:6" x14ac:dyDescent="0.2">
      <c r="B378" s="18"/>
      <c r="F378" s="18"/>
    </row>
    <row r="379" spans="2:6" x14ac:dyDescent="0.2">
      <c r="B379" s="18"/>
      <c r="F379" s="18"/>
    </row>
    <row r="380" spans="2:6" x14ac:dyDescent="0.2">
      <c r="B380" s="18"/>
      <c r="F380" s="18"/>
    </row>
    <row r="381" spans="2:6" x14ac:dyDescent="0.2">
      <c r="B381" s="18"/>
      <c r="F381" s="18"/>
    </row>
    <row r="382" spans="2:6" x14ac:dyDescent="0.2">
      <c r="B382" s="18"/>
      <c r="F382" s="18"/>
    </row>
    <row r="383" spans="2:6" x14ac:dyDescent="0.2">
      <c r="B383" s="18"/>
      <c r="F383" s="18"/>
    </row>
    <row r="384" spans="2:6" x14ac:dyDescent="0.2">
      <c r="B384" s="18"/>
      <c r="F384" s="18"/>
    </row>
    <row r="385" spans="2:6" x14ac:dyDescent="0.2">
      <c r="B385" s="18"/>
      <c r="F385" s="18"/>
    </row>
    <row r="386" spans="2:6" x14ac:dyDescent="0.2">
      <c r="B386" s="18"/>
      <c r="F386" s="18"/>
    </row>
    <row r="387" spans="2:6" x14ac:dyDescent="0.2">
      <c r="B387" s="18"/>
      <c r="F387" s="18"/>
    </row>
    <row r="388" spans="2:6" x14ac:dyDescent="0.2">
      <c r="B388" s="18"/>
      <c r="F388" s="18"/>
    </row>
    <row r="389" spans="2:6" x14ac:dyDescent="0.2">
      <c r="B389" s="18"/>
      <c r="F389" s="18"/>
    </row>
    <row r="390" spans="2:6" x14ac:dyDescent="0.2">
      <c r="B390" s="18"/>
      <c r="F390" s="18"/>
    </row>
    <row r="391" spans="2:6" x14ac:dyDescent="0.2">
      <c r="B391" s="18"/>
      <c r="F391" s="18"/>
    </row>
    <row r="392" spans="2:6" x14ac:dyDescent="0.2">
      <c r="B392" s="18"/>
      <c r="F392" s="18"/>
    </row>
    <row r="393" spans="2:6" x14ac:dyDescent="0.2">
      <c r="B393" s="18"/>
      <c r="F393" s="18"/>
    </row>
    <row r="394" spans="2:6" x14ac:dyDescent="0.2">
      <c r="B394" s="18"/>
      <c r="F394" s="18"/>
    </row>
    <row r="395" spans="2:6" x14ac:dyDescent="0.2">
      <c r="B395" s="18"/>
      <c r="F395" s="18"/>
    </row>
    <row r="396" spans="2:6" x14ac:dyDescent="0.2">
      <c r="B396" s="18"/>
      <c r="F396" s="18"/>
    </row>
    <row r="397" spans="2:6" x14ac:dyDescent="0.2">
      <c r="B397" s="18"/>
      <c r="F397" s="18"/>
    </row>
    <row r="398" spans="2:6" x14ac:dyDescent="0.2">
      <c r="B398" s="18"/>
      <c r="F398" s="18"/>
    </row>
    <row r="399" spans="2:6" x14ac:dyDescent="0.2">
      <c r="B399" s="18"/>
      <c r="F399" s="18"/>
    </row>
    <row r="400" spans="2:6" x14ac:dyDescent="0.2">
      <c r="B400" s="18"/>
      <c r="F400" s="18"/>
    </row>
    <row r="401" spans="2:6" x14ac:dyDescent="0.2">
      <c r="B401" s="18"/>
      <c r="F401" s="18"/>
    </row>
    <row r="402" spans="2:6" x14ac:dyDescent="0.2">
      <c r="B402" s="18"/>
      <c r="F402" s="18"/>
    </row>
    <row r="403" spans="2:6" x14ac:dyDescent="0.2">
      <c r="B403" s="18"/>
      <c r="F403" s="18"/>
    </row>
    <row r="404" spans="2:6" x14ac:dyDescent="0.2">
      <c r="B404" s="18"/>
      <c r="F404" s="18"/>
    </row>
    <row r="405" spans="2:6" x14ac:dyDescent="0.2">
      <c r="B405" s="18"/>
      <c r="F405" s="18"/>
    </row>
    <row r="406" spans="2:6" x14ac:dyDescent="0.2">
      <c r="B406" s="18"/>
      <c r="F406" s="18"/>
    </row>
    <row r="407" spans="2:6" x14ac:dyDescent="0.2">
      <c r="B407" s="18"/>
      <c r="F407" s="18"/>
    </row>
    <row r="408" spans="2:6" x14ac:dyDescent="0.2">
      <c r="B408" s="18"/>
      <c r="F408" s="18"/>
    </row>
    <row r="409" spans="2:6" x14ac:dyDescent="0.2">
      <c r="B409" s="18"/>
      <c r="F409" s="18"/>
    </row>
    <row r="410" spans="2:6" x14ac:dyDescent="0.2">
      <c r="B410" s="18"/>
      <c r="F410" s="18"/>
    </row>
    <row r="411" spans="2:6" x14ac:dyDescent="0.2">
      <c r="B411" s="18"/>
      <c r="F411" s="18"/>
    </row>
    <row r="412" spans="2:6" x14ac:dyDescent="0.2">
      <c r="B412" s="18"/>
      <c r="F412" s="18"/>
    </row>
    <row r="413" spans="2:6" x14ac:dyDescent="0.2">
      <c r="B413" s="18"/>
      <c r="F413" s="18"/>
    </row>
    <row r="414" spans="2:6" x14ac:dyDescent="0.2">
      <c r="B414" s="18"/>
      <c r="F414" s="18"/>
    </row>
    <row r="415" spans="2:6" x14ac:dyDescent="0.2">
      <c r="B415" s="18"/>
      <c r="F415" s="18"/>
    </row>
    <row r="416" spans="2:6" x14ac:dyDescent="0.2">
      <c r="B416" s="18"/>
      <c r="F416" s="18"/>
    </row>
    <row r="417" spans="2:6" x14ac:dyDescent="0.2">
      <c r="B417" s="18"/>
      <c r="F417" s="18"/>
    </row>
    <row r="418" spans="2:6" x14ac:dyDescent="0.2">
      <c r="B418" s="18"/>
      <c r="F418" s="18"/>
    </row>
    <row r="419" spans="2:6" x14ac:dyDescent="0.2">
      <c r="B419" s="18"/>
      <c r="F419" s="18"/>
    </row>
    <row r="420" spans="2:6" x14ac:dyDescent="0.2">
      <c r="B420" s="18"/>
      <c r="F420" s="18"/>
    </row>
    <row r="421" spans="2:6" x14ac:dyDescent="0.2">
      <c r="B421" s="18"/>
      <c r="F421" s="18"/>
    </row>
    <row r="422" spans="2:6" x14ac:dyDescent="0.2">
      <c r="B422" s="18"/>
      <c r="F422" s="18"/>
    </row>
    <row r="423" spans="2:6" x14ac:dyDescent="0.2">
      <c r="B423" s="18"/>
      <c r="F423" s="18"/>
    </row>
    <row r="424" spans="2:6" x14ac:dyDescent="0.2">
      <c r="B424" s="18"/>
      <c r="F424" s="18"/>
    </row>
    <row r="425" spans="2:6" x14ac:dyDescent="0.2">
      <c r="B425" s="18"/>
      <c r="F425" s="18"/>
    </row>
    <row r="426" spans="2:6" x14ac:dyDescent="0.2">
      <c r="B426" s="18"/>
      <c r="F426" s="18"/>
    </row>
    <row r="427" spans="2:6" x14ac:dyDescent="0.2">
      <c r="B427" s="18"/>
      <c r="F427" s="18"/>
    </row>
    <row r="428" spans="2:6" x14ac:dyDescent="0.2">
      <c r="B428" s="18"/>
      <c r="F428" s="18"/>
    </row>
    <row r="429" spans="2:6" x14ac:dyDescent="0.2">
      <c r="B429" s="18"/>
      <c r="F429" s="18"/>
    </row>
    <row r="430" spans="2:6" x14ac:dyDescent="0.2">
      <c r="B430" s="18"/>
      <c r="F430" s="18"/>
    </row>
    <row r="431" spans="2:6" x14ac:dyDescent="0.2">
      <c r="B431" s="18"/>
      <c r="F431" s="18"/>
    </row>
    <row r="432" spans="2:6" x14ac:dyDescent="0.2">
      <c r="B432" s="18"/>
      <c r="F432" s="18"/>
    </row>
    <row r="433" spans="2:6" x14ac:dyDescent="0.2">
      <c r="B433" s="18"/>
      <c r="F433" s="18"/>
    </row>
    <row r="434" spans="2:6" x14ac:dyDescent="0.2">
      <c r="B434" s="18"/>
      <c r="F434" s="18"/>
    </row>
    <row r="435" spans="2:6" x14ac:dyDescent="0.2">
      <c r="B435" s="18"/>
      <c r="F435" s="18"/>
    </row>
    <row r="436" spans="2:6" x14ac:dyDescent="0.2">
      <c r="B436" s="18"/>
      <c r="F436" s="18"/>
    </row>
    <row r="437" spans="2:6" x14ac:dyDescent="0.2">
      <c r="B437" s="18"/>
      <c r="F437" s="18"/>
    </row>
    <row r="438" spans="2:6" x14ac:dyDescent="0.2">
      <c r="B438" s="18"/>
      <c r="F438" s="18"/>
    </row>
    <row r="439" spans="2:6" x14ac:dyDescent="0.2">
      <c r="B439" s="18"/>
      <c r="F439" s="18"/>
    </row>
    <row r="440" spans="2:6" x14ac:dyDescent="0.2">
      <c r="B440" s="18"/>
      <c r="F440" s="18"/>
    </row>
    <row r="441" spans="2:6" x14ac:dyDescent="0.2">
      <c r="B441" s="18"/>
      <c r="F441" s="18"/>
    </row>
    <row r="442" spans="2:6" x14ac:dyDescent="0.2">
      <c r="B442" s="18"/>
      <c r="F442" s="18"/>
    </row>
    <row r="443" spans="2:6" x14ac:dyDescent="0.2">
      <c r="B443" s="18"/>
      <c r="F443" s="18"/>
    </row>
    <row r="444" spans="2:6" x14ac:dyDescent="0.2">
      <c r="B444" s="18"/>
      <c r="F444" s="18"/>
    </row>
    <row r="445" spans="2:6" x14ac:dyDescent="0.2">
      <c r="B445" s="18"/>
      <c r="F445" s="18"/>
    </row>
    <row r="446" spans="2:6" x14ac:dyDescent="0.2">
      <c r="B446" s="18"/>
      <c r="F446" s="18"/>
    </row>
    <row r="447" spans="2:6" x14ac:dyDescent="0.2">
      <c r="B447" s="18"/>
      <c r="F447" s="18"/>
    </row>
    <row r="448" spans="2:6" x14ac:dyDescent="0.2">
      <c r="B448" s="18"/>
      <c r="F448" s="18"/>
    </row>
    <row r="449" spans="2:6" x14ac:dyDescent="0.2">
      <c r="B449" s="18"/>
      <c r="F449" s="18"/>
    </row>
    <row r="450" spans="2:6" x14ac:dyDescent="0.2">
      <c r="B450" s="18"/>
      <c r="F450" s="18"/>
    </row>
    <row r="451" spans="2:6" x14ac:dyDescent="0.2">
      <c r="B451" s="18"/>
      <c r="F451" s="18"/>
    </row>
    <row r="452" spans="2:6" x14ac:dyDescent="0.2">
      <c r="B452" s="18"/>
      <c r="F452" s="18"/>
    </row>
    <row r="453" spans="2:6" x14ac:dyDescent="0.2">
      <c r="B453" s="18"/>
      <c r="F453" s="18"/>
    </row>
    <row r="454" spans="2:6" x14ac:dyDescent="0.2">
      <c r="B454" s="18"/>
      <c r="F454" s="18"/>
    </row>
    <row r="455" spans="2:6" x14ac:dyDescent="0.2">
      <c r="B455" s="18"/>
      <c r="F455" s="18"/>
    </row>
    <row r="456" spans="2:6" x14ac:dyDescent="0.2">
      <c r="B456" s="18"/>
      <c r="F456" s="18"/>
    </row>
    <row r="457" spans="2:6" x14ac:dyDescent="0.2">
      <c r="B457" s="18"/>
      <c r="F457" s="18"/>
    </row>
    <row r="458" spans="2:6" x14ac:dyDescent="0.2">
      <c r="B458" s="18"/>
      <c r="F458" s="18"/>
    </row>
    <row r="459" spans="2:6" x14ac:dyDescent="0.2">
      <c r="B459" s="18"/>
      <c r="F459" s="18"/>
    </row>
    <row r="460" spans="2:6" x14ac:dyDescent="0.2">
      <c r="B460" s="18"/>
      <c r="F460" s="18"/>
    </row>
    <row r="461" spans="2:6" x14ac:dyDescent="0.2">
      <c r="B461" s="18"/>
      <c r="F461" s="18"/>
    </row>
    <row r="462" spans="2:6" x14ac:dyDescent="0.2">
      <c r="B462" s="18"/>
      <c r="F462" s="18"/>
    </row>
    <row r="463" spans="2:6" x14ac:dyDescent="0.2">
      <c r="B463" s="18"/>
      <c r="F463" s="18"/>
    </row>
    <row r="464" spans="2:6" x14ac:dyDescent="0.2">
      <c r="B464" s="18"/>
      <c r="F464" s="18"/>
    </row>
    <row r="465" spans="2:6" x14ac:dyDescent="0.2">
      <c r="B465" s="18"/>
      <c r="F465" s="18"/>
    </row>
    <row r="466" spans="2:6" x14ac:dyDescent="0.2">
      <c r="B466" s="18"/>
      <c r="F466" s="18"/>
    </row>
    <row r="467" spans="2:6" x14ac:dyDescent="0.2">
      <c r="B467" s="18"/>
      <c r="F467" s="18"/>
    </row>
    <row r="468" spans="2:6" x14ac:dyDescent="0.2">
      <c r="B468" s="18"/>
      <c r="F468" s="18"/>
    </row>
    <row r="469" spans="2:6" x14ac:dyDescent="0.2">
      <c r="B469" s="18"/>
      <c r="F469" s="18"/>
    </row>
    <row r="470" spans="2:6" x14ac:dyDescent="0.2">
      <c r="B470" s="18"/>
      <c r="F470" s="18"/>
    </row>
    <row r="471" spans="2:6" x14ac:dyDescent="0.2">
      <c r="B471" s="18"/>
      <c r="F471" s="18"/>
    </row>
    <row r="472" spans="2:6" x14ac:dyDescent="0.2">
      <c r="B472" s="18"/>
      <c r="F472" s="18"/>
    </row>
    <row r="473" spans="2:6" x14ac:dyDescent="0.2">
      <c r="B473" s="18"/>
      <c r="F473" s="18"/>
    </row>
    <row r="474" spans="2:6" x14ac:dyDescent="0.2">
      <c r="B474" s="18"/>
      <c r="F474" s="18"/>
    </row>
    <row r="475" spans="2:6" x14ac:dyDescent="0.2">
      <c r="B475" s="18"/>
      <c r="F475" s="18"/>
    </row>
    <row r="476" spans="2:6" x14ac:dyDescent="0.2">
      <c r="B476" s="18"/>
      <c r="F476" s="18"/>
    </row>
    <row r="477" spans="2:6" x14ac:dyDescent="0.2">
      <c r="B477" s="18"/>
      <c r="F477" s="18"/>
    </row>
    <row r="478" spans="2:6" x14ac:dyDescent="0.2">
      <c r="B478" s="18"/>
      <c r="F478" s="18"/>
    </row>
    <row r="479" spans="2:6" x14ac:dyDescent="0.2">
      <c r="B479" s="18"/>
      <c r="F479" s="18"/>
    </row>
    <row r="480" spans="2:6" x14ac:dyDescent="0.2">
      <c r="B480" s="18"/>
      <c r="F480" s="18"/>
    </row>
    <row r="481" spans="2:6" x14ac:dyDescent="0.2">
      <c r="B481" s="18"/>
      <c r="F481" s="18"/>
    </row>
    <row r="482" spans="2:6" x14ac:dyDescent="0.2">
      <c r="B482" s="18"/>
      <c r="F482" s="18"/>
    </row>
    <row r="483" spans="2:6" x14ac:dyDescent="0.2">
      <c r="B483" s="18"/>
      <c r="F483" s="18"/>
    </row>
    <row r="484" spans="2:6" x14ac:dyDescent="0.2">
      <c r="B484" s="18"/>
      <c r="F484" s="18"/>
    </row>
    <row r="485" spans="2:6" x14ac:dyDescent="0.2">
      <c r="B485" s="18"/>
      <c r="F485" s="18"/>
    </row>
    <row r="486" spans="2:6" x14ac:dyDescent="0.2">
      <c r="B486" s="18"/>
      <c r="F486" s="18"/>
    </row>
    <row r="487" spans="2:6" x14ac:dyDescent="0.2">
      <c r="B487" s="18"/>
      <c r="F487" s="18"/>
    </row>
    <row r="488" spans="2:6" x14ac:dyDescent="0.2">
      <c r="B488" s="18"/>
      <c r="F488" s="18"/>
    </row>
    <row r="489" spans="2:6" x14ac:dyDescent="0.2">
      <c r="B489" s="18"/>
      <c r="F489" s="18"/>
    </row>
    <row r="490" spans="2:6" x14ac:dyDescent="0.2">
      <c r="B490" s="18"/>
      <c r="F490" s="18"/>
    </row>
    <row r="491" spans="2:6" x14ac:dyDescent="0.2">
      <c r="B491" s="18"/>
      <c r="F491" s="18"/>
    </row>
    <row r="492" spans="2:6" x14ac:dyDescent="0.2">
      <c r="B492" s="18"/>
      <c r="F492" s="18"/>
    </row>
    <row r="493" spans="2:6" x14ac:dyDescent="0.2">
      <c r="B493" s="18"/>
      <c r="F493" s="18"/>
    </row>
    <row r="494" spans="2:6" x14ac:dyDescent="0.2">
      <c r="B494" s="18"/>
      <c r="F494" s="18"/>
    </row>
    <row r="495" spans="2:6" x14ac:dyDescent="0.2">
      <c r="B495" s="18"/>
      <c r="F495" s="18"/>
    </row>
    <row r="496" spans="2:6" x14ac:dyDescent="0.2">
      <c r="B496" s="18"/>
      <c r="F496" s="18"/>
    </row>
    <row r="497" spans="2:6" x14ac:dyDescent="0.2">
      <c r="B497" s="18"/>
      <c r="F497" s="18"/>
    </row>
    <row r="498" spans="2:6" x14ac:dyDescent="0.2">
      <c r="B498" s="18"/>
      <c r="F498" s="18"/>
    </row>
    <row r="499" spans="2:6" x14ac:dyDescent="0.2">
      <c r="B499" s="18"/>
      <c r="F499" s="18"/>
    </row>
    <row r="500" spans="2:6" x14ac:dyDescent="0.2">
      <c r="B500" s="18"/>
      <c r="F500" s="18"/>
    </row>
    <row r="501" spans="2:6" x14ac:dyDescent="0.2">
      <c r="B501" s="18"/>
      <c r="F501" s="18"/>
    </row>
    <row r="502" spans="2:6" x14ac:dyDescent="0.2">
      <c r="B502" s="18"/>
      <c r="F502" s="18"/>
    </row>
    <row r="503" spans="2:6" x14ac:dyDescent="0.2">
      <c r="B503" s="18"/>
      <c r="F503" s="18"/>
    </row>
    <row r="504" spans="2:6" x14ac:dyDescent="0.2">
      <c r="B504" s="18"/>
      <c r="F504" s="18"/>
    </row>
    <row r="505" spans="2:6" x14ac:dyDescent="0.2">
      <c r="B505" s="18"/>
      <c r="F505" s="18"/>
    </row>
    <row r="506" spans="2:6" x14ac:dyDescent="0.2">
      <c r="B506" s="18"/>
      <c r="F506" s="18"/>
    </row>
    <row r="507" spans="2:6" x14ac:dyDescent="0.2">
      <c r="B507" s="18"/>
      <c r="F507" s="18"/>
    </row>
    <row r="508" spans="2:6" x14ac:dyDescent="0.2">
      <c r="B508" s="18"/>
      <c r="F508" s="18"/>
    </row>
    <row r="509" spans="2:6" x14ac:dyDescent="0.2">
      <c r="B509" s="18"/>
      <c r="F509" s="18"/>
    </row>
    <row r="510" spans="2:6" x14ac:dyDescent="0.2">
      <c r="B510" s="18"/>
      <c r="F510" s="18"/>
    </row>
    <row r="511" spans="2:6" x14ac:dyDescent="0.2">
      <c r="B511" s="18"/>
      <c r="F511" s="18"/>
    </row>
    <row r="512" spans="2:6" x14ac:dyDescent="0.2">
      <c r="B512" s="18"/>
      <c r="F512" s="18"/>
    </row>
    <row r="513" spans="2:6" x14ac:dyDescent="0.2">
      <c r="B513" s="18"/>
      <c r="F513" s="18"/>
    </row>
    <row r="514" spans="2:6" x14ac:dyDescent="0.2">
      <c r="B514" s="18"/>
      <c r="F514" s="18"/>
    </row>
    <row r="515" spans="2:6" x14ac:dyDescent="0.2">
      <c r="B515" s="18"/>
      <c r="F515" s="18"/>
    </row>
    <row r="516" spans="2:6" x14ac:dyDescent="0.2">
      <c r="B516" s="18"/>
      <c r="F516" s="18"/>
    </row>
    <row r="517" spans="2:6" x14ac:dyDescent="0.2">
      <c r="B517" s="18"/>
      <c r="F517" s="18"/>
    </row>
    <row r="518" spans="2:6" x14ac:dyDescent="0.2">
      <c r="B518" s="18"/>
      <c r="F518" s="18"/>
    </row>
    <row r="519" spans="2:6" x14ac:dyDescent="0.2">
      <c r="B519" s="18"/>
      <c r="F519" s="18"/>
    </row>
    <row r="520" spans="2:6" x14ac:dyDescent="0.2">
      <c r="B520" s="18"/>
      <c r="F520" s="18"/>
    </row>
    <row r="521" spans="2:6" x14ac:dyDescent="0.2">
      <c r="B521" s="18"/>
      <c r="F521" s="18"/>
    </row>
    <row r="522" spans="2:6" x14ac:dyDescent="0.2">
      <c r="B522" s="18"/>
      <c r="F522" s="18"/>
    </row>
    <row r="523" spans="2:6" x14ac:dyDescent="0.2">
      <c r="B523" s="18"/>
      <c r="F523" s="18"/>
    </row>
    <row r="524" spans="2:6" x14ac:dyDescent="0.2">
      <c r="B524" s="18"/>
      <c r="F524" s="18"/>
    </row>
    <row r="525" spans="2:6" x14ac:dyDescent="0.2">
      <c r="B525" s="18"/>
      <c r="F525" s="18"/>
    </row>
    <row r="526" spans="2:6" x14ac:dyDescent="0.2">
      <c r="B526" s="18"/>
      <c r="F526" s="18"/>
    </row>
    <row r="527" spans="2:6" x14ac:dyDescent="0.2">
      <c r="B527" s="18"/>
      <c r="F527" s="18"/>
    </row>
    <row r="528" spans="2:6" x14ac:dyDescent="0.2">
      <c r="B528" s="18"/>
      <c r="F528" s="18"/>
    </row>
    <row r="529" spans="2:6" x14ac:dyDescent="0.2">
      <c r="B529" s="18"/>
      <c r="F529" s="18"/>
    </row>
    <row r="530" spans="2:6" x14ac:dyDescent="0.2">
      <c r="B530" s="18"/>
      <c r="F530" s="18"/>
    </row>
    <row r="531" spans="2:6" x14ac:dyDescent="0.2">
      <c r="B531" s="18"/>
      <c r="F531" s="18"/>
    </row>
    <row r="532" spans="2:6" x14ac:dyDescent="0.2">
      <c r="B532" s="18"/>
      <c r="F532" s="18"/>
    </row>
    <row r="533" spans="2:6" x14ac:dyDescent="0.2">
      <c r="B533" s="18"/>
      <c r="F533" s="18"/>
    </row>
    <row r="534" spans="2:6" x14ac:dyDescent="0.2">
      <c r="B534" s="18"/>
      <c r="F534" s="18"/>
    </row>
    <row r="535" spans="2:6" x14ac:dyDescent="0.2">
      <c r="B535" s="18"/>
      <c r="F535" s="18"/>
    </row>
    <row r="536" spans="2:6" x14ac:dyDescent="0.2">
      <c r="B536" s="18"/>
      <c r="F536" s="18"/>
    </row>
    <row r="537" spans="2:6" x14ac:dyDescent="0.2">
      <c r="B537" s="18"/>
      <c r="F537" s="18"/>
    </row>
    <row r="538" spans="2:6" x14ac:dyDescent="0.2">
      <c r="B538" s="18"/>
      <c r="F538" s="18"/>
    </row>
    <row r="539" spans="2:6" x14ac:dyDescent="0.2">
      <c r="B539" s="18"/>
      <c r="F539" s="18"/>
    </row>
    <row r="540" spans="2:6" x14ac:dyDescent="0.2">
      <c r="B540" s="18"/>
      <c r="F540" s="18"/>
    </row>
    <row r="541" spans="2:6" x14ac:dyDescent="0.2">
      <c r="B541" s="18"/>
      <c r="F541" s="18"/>
    </row>
    <row r="542" spans="2:6" x14ac:dyDescent="0.2">
      <c r="B542" s="18"/>
      <c r="F542" s="18"/>
    </row>
    <row r="543" spans="2:6" x14ac:dyDescent="0.2">
      <c r="B543" s="18"/>
      <c r="F543" s="18"/>
    </row>
    <row r="544" spans="2:6" x14ac:dyDescent="0.2">
      <c r="B544" s="18"/>
      <c r="F544" s="18"/>
    </row>
    <row r="545" spans="2:6" x14ac:dyDescent="0.2">
      <c r="B545" s="18"/>
      <c r="F545" s="18"/>
    </row>
    <row r="546" spans="2:6" x14ac:dyDescent="0.2">
      <c r="B546" s="18"/>
      <c r="F546" s="18"/>
    </row>
    <row r="547" spans="2:6" x14ac:dyDescent="0.2">
      <c r="B547" s="18"/>
      <c r="F547" s="18"/>
    </row>
    <row r="548" spans="2:6" x14ac:dyDescent="0.2">
      <c r="B548" s="18"/>
      <c r="F548" s="18"/>
    </row>
    <row r="549" spans="2:6" x14ac:dyDescent="0.2">
      <c r="B549" s="18"/>
      <c r="F549" s="18"/>
    </row>
    <row r="550" spans="2:6" x14ac:dyDescent="0.2">
      <c r="B550" s="18"/>
      <c r="F550" s="18"/>
    </row>
    <row r="551" spans="2:6" x14ac:dyDescent="0.2">
      <c r="B551" s="18"/>
      <c r="F551" s="18"/>
    </row>
    <row r="552" spans="2:6" x14ac:dyDescent="0.2">
      <c r="B552" s="18"/>
      <c r="F552" s="18"/>
    </row>
    <row r="553" spans="2:6" x14ac:dyDescent="0.2">
      <c r="B553" s="18"/>
      <c r="F553" s="18"/>
    </row>
    <row r="554" spans="2:6" x14ac:dyDescent="0.2">
      <c r="B554" s="18"/>
      <c r="F554" s="18"/>
    </row>
    <row r="555" spans="2:6" x14ac:dyDescent="0.2">
      <c r="B555" s="18"/>
      <c r="F555" s="18"/>
    </row>
    <row r="556" spans="2:6" x14ac:dyDescent="0.2">
      <c r="B556" s="18"/>
      <c r="F556" s="18"/>
    </row>
    <row r="557" spans="2:6" x14ac:dyDescent="0.2">
      <c r="B557" s="18"/>
      <c r="F557" s="18"/>
    </row>
    <row r="558" spans="2:6" x14ac:dyDescent="0.2">
      <c r="B558" s="18"/>
      <c r="F558" s="18"/>
    </row>
    <row r="559" spans="2:6" x14ac:dyDescent="0.2">
      <c r="B559" s="18"/>
      <c r="F559" s="18"/>
    </row>
    <row r="560" spans="2:6" x14ac:dyDescent="0.2">
      <c r="B560" s="18"/>
      <c r="F560" s="18"/>
    </row>
    <row r="561" spans="2:6" x14ac:dyDescent="0.2">
      <c r="B561" s="18"/>
      <c r="F561" s="18"/>
    </row>
    <row r="562" spans="2:6" x14ac:dyDescent="0.2">
      <c r="B562" s="18"/>
      <c r="F562" s="18"/>
    </row>
    <row r="563" spans="2:6" x14ac:dyDescent="0.2">
      <c r="B563" s="18"/>
      <c r="F563" s="18"/>
    </row>
    <row r="564" spans="2:6" x14ac:dyDescent="0.2">
      <c r="B564" s="18"/>
      <c r="F564" s="18"/>
    </row>
    <row r="565" spans="2:6" x14ac:dyDescent="0.2">
      <c r="B565" s="18"/>
      <c r="F565" s="18"/>
    </row>
    <row r="566" spans="2:6" x14ac:dyDescent="0.2">
      <c r="B566" s="18"/>
      <c r="F566" s="18"/>
    </row>
    <row r="567" spans="2:6" x14ac:dyDescent="0.2">
      <c r="B567" s="18"/>
      <c r="F567" s="18"/>
    </row>
    <row r="568" spans="2:6" x14ac:dyDescent="0.2">
      <c r="B568" s="18"/>
      <c r="F568" s="18"/>
    </row>
    <row r="569" spans="2:6" x14ac:dyDescent="0.2">
      <c r="B569" s="18"/>
      <c r="F569" s="18"/>
    </row>
    <row r="570" spans="2:6" x14ac:dyDescent="0.2">
      <c r="B570" s="18"/>
      <c r="F570" s="18"/>
    </row>
    <row r="571" spans="2:6" x14ac:dyDescent="0.2">
      <c r="B571" s="18"/>
      <c r="F571" s="18"/>
    </row>
    <row r="572" spans="2:6" x14ac:dyDescent="0.2">
      <c r="B572" s="18"/>
      <c r="F572" s="18"/>
    </row>
    <row r="573" spans="2:6" x14ac:dyDescent="0.2">
      <c r="B573" s="18"/>
      <c r="F573" s="18"/>
    </row>
    <row r="574" spans="2:6" x14ac:dyDescent="0.2">
      <c r="B574" s="18"/>
      <c r="F574" s="18"/>
    </row>
    <row r="575" spans="2:6" x14ac:dyDescent="0.2">
      <c r="B575" s="18"/>
      <c r="F575" s="18"/>
    </row>
    <row r="576" spans="2:6" x14ac:dyDescent="0.2">
      <c r="B576" s="18"/>
      <c r="F576" s="18"/>
    </row>
    <row r="577" spans="2:6" x14ac:dyDescent="0.2">
      <c r="B577" s="18"/>
      <c r="F577" s="18"/>
    </row>
    <row r="578" spans="2:6" x14ac:dyDescent="0.2">
      <c r="B578" s="18"/>
      <c r="F578" s="18"/>
    </row>
    <row r="579" spans="2:6" x14ac:dyDescent="0.2">
      <c r="B579" s="18"/>
      <c r="F579" s="18"/>
    </row>
    <row r="580" spans="2:6" x14ac:dyDescent="0.2">
      <c r="B580" s="18"/>
      <c r="F580" s="18"/>
    </row>
    <row r="581" spans="2:6" x14ac:dyDescent="0.2">
      <c r="B581" s="18"/>
      <c r="F581" s="18"/>
    </row>
    <row r="582" spans="2:6" x14ac:dyDescent="0.2">
      <c r="B582" s="18"/>
      <c r="F582" s="18"/>
    </row>
    <row r="583" spans="2:6" x14ac:dyDescent="0.2">
      <c r="B583" s="18"/>
      <c r="F583" s="18"/>
    </row>
    <row r="584" spans="2:6" x14ac:dyDescent="0.2">
      <c r="B584" s="18"/>
      <c r="F584" s="18"/>
    </row>
    <row r="585" spans="2:6" x14ac:dyDescent="0.2">
      <c r="B585" s="18"/>
      <c r="F585" s="18"/>
    </row>
    <row r="586" spans="2:6" x14ac:dyDescent="0.2">
      <c r="B586" s="18"/>
      <c r="F586" s="18"/>
    </row>
    <row r="587" spans="2:6" x14ac:dyDescent="0.2">
      <c r="B587" s="18"/>
      <c r="F587" s="18"/>
    </row>
    <row r="588" spans="2:6" x14ac:dyDescent="0.2">
      <c r="B588" s="18"/>
      <c r="F588" s="18"/>
    </row>
    <row r="589" spans="2:6" x14ac:dyDescent="0.2">
      <c r="B589" s="18"/>
      <c r="F589" s="18"/>
    </row>
    <row r="590" spans="2:6" x14ac:dyDescent="0.2">
      <c r="B590" s="18"/>
      <c r="F590" s="18"/>
    </row>
    <row r="591" spans="2:6" x14ac:dyDescent="0.2">
      <c r="B591" s="18"/>
      <c r="F591" s="18"/>
    </row>
    <row r="592" spans="2:6" x14ac:dyDescent="0.2">
      <c r="B592" s="18"/>
      <c r="F592" s="18"/>
    </row>
    <row r="593" spans="2:6" x14ac:dyDescent="0.2">
      <c r="B593" s="18"/>
      <c r="F593" s="18"/>
    </row>
    <row r="594" spans="2:6" x14ac:dyDescent="0.2">
      <c r="B594" s="18"/>
      <c r="F594" s="18"/>
    </row>
    <row r="595" spans="2:6" x14ac:dyDescent="0.2">
      <c r="B595" s="18"/>
      <c r="F595" s="18"/>
    </row>
    <row r="596" spans="2:6" x14ac:dyDescent="0.2">
      <c r="B596" s="18"/>
      <c r="F596" s="18"/>
    </row>
    <row r="597" spans="2:6" x14ac:dyDescent="0.2">
      <c r="B597" s="18"/>
      <c r="F597" s="18"/>
    </row>
    <row r="598" spans="2:6" x14ac:dyDescent="0.2">
      <c r="B598" s="18"/>
      <c r="F598" s="18"/>
    </row>
    <row r="599" spans="2:6" x14ac:dyDescent="0.2">
      <c r="B599" s="18"/>
      <c r="F599" s="18"/>
    </row>
    <row r="600" spans="2:6" x14ac:dyDescent="0.2">
      <c r="B600" s="18"/>
      <c r="F600" s="18"/>
    </row>
    <row r="601" spans="2:6" x14ac:dyDescent="0.2">
      <c r="B601" s="18"/>
      <c r="F601" s="18"/>
    </row>
    <row r="602" spans="2:6" x14ac:dyDescent="0.2">
      <c r="B602" s="18"/>
      <c r="F602" s="18"/>
    </row>
    <row r="603" spans="2:6" x14ac:dyDescent="0.2">
      <c r="B603" s="18"/>
      <c r="F603" s="18"/>
    </row>
    <row r="604" spans="2:6" x14ac:dyDescent="0.2">
      <c r="B604" s="18"/>
      <c r="F604" s="18"/>
    </row>
    <row r="605" spans="2:6" x14ac:dyDescent="0.2">
      <c r="B605" s="18"/>
      <c r="F605" s="18"/>
    </row>
    <row r="606" spans="2:6" x14ac:dyDescent="0.2">
      <c r="B606" s="18"/>
      <c r="F606" s="18"/>
    </row>
    <row r="607" spans="2:6" x14ac:dyDescent="0.2">
      <c r="B607" s="18"/>
      <c r="F607" s="18"/>
    </row>
    <row r="608" spans="2:6" x14ac:dyDescent="0.2">
      <c r="B608" s="18"/>
      <c r="F608" s="18"/>
    </row>
    <row r="609" spans="2:6" x14ac:dyDescent="0.2">
      <c r="B609" s="18"/>
      <c r="F609" s="18"/>
    </row>
    <row r="610" spans="2:6" x14ac:dyDescent="0.2">
      <c r="B610" s="18"/>
      <c r="F610" s="18"/>
    </row>
    <row r="611" spans="2:6" x14ac:dyDescent="0.2">
      <c r="B611" s="18"/>
      <c r="F611" s="18"/>
    </row>
    <row r="612" spans="2:6" x14ac:dyDescent="0.2">
      <c r="B612" s="18"/>
      <c r="F612" s="18"/>
    </row>
    <row r="613" spans="2:6" x14ac:dyDescent="0.2">
      <c r="B613" s="18"/>
      <c r="F613" s="18"/>
    </row>
    <row r="614" spans="2:6" x14ac:dyDescent="0.2">
      <c r="B614" s="18"/>
      <c r="F614" s="18"/>
    </row>
    <row r="615" spans="2:6" x14ac:dyDescent="0.2">
      <c r="B615" s="18"/>
      <c r="F615" s="18"/>
    </row>
    <row r="616" spans="2:6" x14ac:dyDescent="0.2">
      <c r="B616" s="18"/>
      <c r="F616" s="18"/>
    </row>
    <row r="617" spans="2:6" x14ac:dyDescent="0.2">
      <c r="B617" s="18"/>
      <c r="F617" s="18"/>
    </row>
    <row r="618" spans="2:6" x14ac:dyDescent="0.2">
      <c r="B618" s="18"/>
      <c r="F618" s="18"/>
    </row>
    <row r="619" spans="2:6" x14ac:dyDescent="0.2">
      <c r="B619" s="18"/>
      <c r="F619" s="18"/>
    </row>
    <row r="620" spans="2:6" x14ac:dyDescent="0.2">
      <c r="B620" s="18"/>
      <c r="F620" s="18"/>
    </row>
    <row r="621" spans="2:6" x14ac:dyDescent="0.2">
      <c r="B621" s="18"/>
      <c r="F621" s="18"/>
    </row>
    <row r="622" spans="2:6" x14ac:dyDescent="0.2">
      <c r="B622" s="18"/>
      <c r="F622" s="18"/>
    </row>
    <row r="623" spans="2:6" x14ac:dyDescent="0.2">
      <c r="B623" s="18"/>
      <c r="F623" s="18"/>
    </row>
    <row r="624" spans="2:6" x14ac:dyDescent="0.2">
      <c r="B624" s="18"/>
      <c r="F624" s="18"/>
    </row>
    <row r="625" spans="2:6" x14ac:dyDescent="0.2">
      <c r="B625" s="18"/>
      <c r="F625" s="18"/>
    </row>
    <row r="626" spans="2:6" x14ac:dyDescent="0.2">
      <c r="B626" s="18"/>
      <c r="F626" s="18"/>
    </row>
    <row r="627" spans="2:6" x14ac:dyDescent="0.2">
      <c r="B627" s="18"/>
      <c r="F627" s="18"/>
    </row>
    <row r="628" spans="2:6" x14ac:dyDescent="0.2">
      <c r="B628" s="18"/>
      <c r="F628" s="18"/>
    </row>
    <row r="629" spans="2:6" x14ac:dyDescent="0.2">
      <c r="B629" s="18"/>
      <c r="F629" s="18"/>
    </row>
    <row r="630" spans="2:6" x14ac:dyDescent="0.2">
      <c r="B630" s="18"/>
      <c r="F630" s="18"/>
    </row>
    <row r="631" spans="2:6" x14ac:dyDescent="0.2">
      <c r="B631" s="18"/>
      <c r="F631" s="18"/>
    </row>
    <row r="632" spans="2:6" x14ac:dyDescent="0.2">
      <c r="B632" s="18"/>
      <c r="F632" s="18"/>
    </row>
    <row r="633" spans="2:6" x14ac:dyDescent="0.2">
      <c r="B633" s="18"/>
      <c r="F633" s="18"/>
    </row>
    <row r="634" spans="2:6" x14ac:dyDescent="0.2">
      <c r="B634" s="18"/>
      <c r="F634" s="18"/>
    </row>
    <row r="635" spans="2:6" x14ac:dyDescent="0.2">
      <c r="B635" s="18"/>
      <c r="F635" s="18"/>
    </row>
    <row r="636" spans="2:6" x14ac:dyDescent="0.2">
      <c r="B636" s="18"/>
      <c r="F636" s="18"/>
    </row>
    <row r="637" spans="2:6" x14ac:dyDescent="0.2">
      <c r="B637" s="18"/>
      <c r="F637" s="18"/>
    </row>
    <row r="638" spans="2:6" x14ac:dyDescent="0.2">
      <c r="B638" s="18"/>
      <c r="F638" s="18"/>
    </row>
    <row r="639" spans="2:6" x14ac:dyDescent="0.2">
      <c r="B639" s="18"/>
      <c r="F639" s="18"/>
    </row>
    <row r="640" spans="2:6" x14ac:dyDescent="0.2">
      <c r="B640" s="18"/>
      <c r="F640" s="18"/>
    </row>
    <row r="641" spans="2:6" x14ac:dyDescent="0.2">
      <c r="B641" s="18"/>
      <c r="F641" s="18"/>
    </row>
    <row r="642" spans="2:6" x14ac:dyDescent="0.2">
      <c r="B642" s="18"/>
      <c r="F642" s="18"/>
    </row>
    <row r="643" spans="2:6" x14ac:dyDescent="0.2">
      <c r="B643" s="18"/>
      <c r="F643" s="18"/>
    </row>
    <row r="644" spans="2:6" x14ac:dyDescent="0.2">
      <c r="B644" s="18"/>
      <c r="F644" s="18"/>
    </row>
    <row r="645" spans="2:6" x14ac:dyDescent="0.2">
      <c r="B645" s="18"/>
      <c r="F645" s="18"/>
    </row>
    <row r="646" spans="2:6" x14ac:dyDescent="0.2">
      <c r="B646" s="18"/>
      <c r="F646" s="18"/>
    </row>
    <row r="647" spans="2:6" x14ac:dyDescent="0.2">
      <c r="B647" s="18"/>
      <c r="F647" s="18"/>
    </row>
    <row r="648" spans="2:6" x14ac:dyDescent="0.2">
      <c r="B648" s="18"/>
      <c r="F648" s="18"/>
    </row>
    <row r="649" spans="2:6" x14ac:dyDescent="0.2">
      <c r="B649" s="18"/>
      <c r="F649" s="18"/>
    </row>
    <row r="650" spans="2:6" x14ac:dyDescent="0.2">
      <c r="B650" s="18"/>
      <c r="F650" s="18"/>
    </row>
    <row r="651" spans="2:6" x14ac:dyDescent="0.2">
      <c r="B651" s="18"/>
      <c r="F651" s="18"/>
    </row>
    <row r="652" spans="2:6" x14ac:dyDescent="0.2">
      <c r="B652" s="18"/>
      <c r="F652" s="18"/>
    </row>
    <row r="653" spans="2:6" x14ac:dyDescent="0.2">
      <c r="B653" s="18"/>
      <c r="F653" s="18"/>
    </row>
    <row r="654" spans="2:6" x14ac:dyDescent="0.2">
      <c r="B654" s="18"/>
      <c r="F654" s="18"/>
    </row>
    <row r="655" spans="2:6" x14ac:dyDescent="0.2">
      <c r="B655" s="18"/>
      <c r="F655" s="18"/>
    </row>
    <row r="656" spans="2:6" x14ac:dyDescent="0.2">
      <c r="B656" s="18"/>
      <c r="F656" s="18"/>
    </row>
    <row r="657" spans="2:6" x14ac:dyDescent="0.2">
      <c r="B657" s="18"/>
      <c r="F657" s="18"/>
    </row>
    <row r="658" spans="2:6" x14ac:dyDescent="0.2">
      <c r="B658" s="18"/>
      <c r="F658" s="18"/>
    </row>
    <row r="659" spans="2:6" x14ac:dyDescent="0.2">
      <c r="B659" s="18"/>
      <c r="F659" s="18"/>
    </row>
    <row r="660" spans="2:6" x14ac:dyDescent="0.2">
      <c r="B660" s="18"/>
      <c r="F660" s="18"/>
    </row>
    <row r="661" spans="2:6" x14ac:dyDescent="0.2">
      <c r="B661" s="18"/>
      <c r="F661" s="18"/>
    </row>
    <row r="662" spans="2:6" x14ac:dyDescent="0.2">
      <c r="B662" s="18"/>
      <c r="F662" s="18"/>
    </row>
    <row r="663" spans="2:6" x14ac:dyDescent="0.2">
      <c r="B663" s="18"/>
      <c r="F663" s="18"/>
    </row>
    <row r="664" spans="2:6" x14ac:dyDescent="0.2">
      <c r="B664" s="18"/>
      <c r="F664" s="18"/>
    </row>
    <row r="665" spans="2:6" x14ac:dyDescent="0.2">
      <c r="B665" s="18"/>
      <c r="F665" s="18"/>
    </row>
    <row r="666" spans="2:6" x14ac:dyDescent="0.2">
      <c r="B666" s="18"/>
      <c r="F666" s="18"/>
    </row>
    <row r="667" spans="2:6" x14ac:dyDescent="0.2">
      <c r="B667" s="18"/>
      <c r="F667" s="18"/>
    </row>
    <row r="668" spans="2:6" x14ac:dyDescent="0.2">
      <c r="B668" s="18"/>
      <c r="F668" s="18"/>
    </row>
    <row r="669" spans="2:6" x14ac:dyDescent="0.2">
      <c r="B669" s="18"/>
      <c r="F669" s="18"/>
    </row>
    <row r="670" spans="2:6" x14ac:dyDescent="0.2">
      <c r="B670" s="18"/>
      <c r="F670" s="18"/>
    </row>
    <row r="671" spans="2:6" x14ac:dyDescent="0.2">
      <c r="B671" s="18"/>
      <c r="F671" s="18"/>
    </row>
    <row r="672" spans="2:6" x14ac:dyDescent="0.2">
      <c r="B672" s="18"/>
      <c r="F672" s="18"/>
    </row>
    <row r="673" spans="2:6" x14ac:dyDescent="0.2">
      <c r="B673" s="18"/>
      <c r="F673" s="18"/>
    </row>
    <row r="674" spans="2:6" x14ac:dyDescent="0.2">
      <c r="B674" s="18"/>
      <c r="F674" s="18"/>
    </row>
    <row r="675" spans="2:6" x14ac:dyDescent="0.2">
      <c r="B675" s="18"/>
      <c r="F675" s="18"/>
    </row>
    <row r="676" spans="2:6" x14ac:dyDescent="0.2">
      <c r="B676" s="18"/>
      <c r="F676" s="18"/>
    </row>
    <row r="677" spans="2:6" x14ac:dyDescent="0.2">
      <c r="B677" s="18"/>
      <c r="F677" s="18"/>
    </row>
    <row r="678" spans="2:6" x14ac:dyDescent="0.2">
      <c r="B678" s="18"/>
      <c r="F678" s="18"/>
    </row>
    <row r="679" spans="2:6" x14ac:dyDescent="0.2">
      <c r="B679" s="18"/>
      <c r="F679" s="18"/>
    </row>
    <row r="680" spans="2:6" x14ac:dyDescent="0.2">
      <c r="B680" s="18"/>
      <c r="F680" s="18"/>
    </row>
    <row r="681" spans="2:6" x14ac:dyDescent="0.2">
      <c r="B681" s="18"/>
      <c r="F681" s="18"/>
    </row>
    <row r="682" spans="2:6" x14ac:dyDescent="0.2">
      <c r="B682" s="18"/>
      <c r="F682" s="18"/>
    </row>
    <row r="683" spans="2:6" x14ac:dyDescent="0.2">
      <c r="B683" s="18"/>
      <c r="F683" s="18"/>
    </row>
    <row r="684" spans="2:6" x14ac:dyDescent="0.2">
      <c r="B684" s="18"/>
      <c r="F684" s="18"/>
    </row>
    <row r="685" spans="2:6" x14ac:dyDescent="0.2">
      <c r="B685" s="18"/>
      <c r="F685" s="18"/>
    </row>
    <row r="686" spans="2:6" x14ac:dyDescent="0.2">
      <c r="B686" s="18"/>
      <c r="F686" s="18"/>
    </row>
    <row r="687" spans="2:6" x14ac:dyDescent="0.2">
      <c r="B687" s="18"/>
      <c r="F687" s="18"/>
    </row>
    <row r="688" spans="2:6" x14ac:dyDescent="0.2">
      <c r="B688" s="18"/>
      <c r="F688" s="18"/>
    </row>
    <row r="689" spans="2:6" x14ac:dyDescent="0.2">
      <c r="B689" s="18"/>
      <c r="F689" s="18"/>
    </row>
    <row r="690" spans="2:6" x14ac:dyDescent="0.2">
      <c r="B690" s="18"/>
      <c r="F690" s="18"/>
    </row>
    <row r="691" spans="2:6" x14ac:dyDescent="0.2">
      <c r="B691" s="18"/>
      <c r="F691" s="18"/>
    </row>
    <row r="692" spans="2:6" x14ac:dyDescent="0.2">
      <c r="B692" s="18"/>
      <c r="F692" s="18"/>
    </row>
    <row r="693" spans="2:6" x14ac:dyDescent="0.2">
      <c r="B693" s="18"/>
      <c r="F693" s="18"/>
    </row>
    <row r="694" spans="2:6" x14ac:dyDescent="0.2">
      <c r="B694" s="18"/>
      <c r="F694" s="18"/>
    </row>
    <row r="695" spans="2:6" x14ac:dyDescent="0.2">
      <c r="B695" s="18"/>
      <c r="F695" s="18"/>
    </row>
    <row r="696" spans="2:6" x14ac:dyDescent="0.2">
      <c r="B696" s="18"/>
      <c r="F696" s="18"/>
    </row>
    <row r="697" spans="2:6" x14ac:dyDescent="0.2">
      <c r="B697" s="18"/>
      <c r="F697" s="18"/>
    </row>
    <row r="698" spans="2:6" x14ac:dyDescent="0.2">
      <c r="B698" s="18"/>
      <c r="F698" s="18"/>
    </row>
    <row r="699" spans="2:6" x14ac:dyDescent="0.2">
      <c r="B699" s="18"/>
      <c r="F699" s="18"/>
    </row>
    <row r="700" spans="2:6" x14ac:dyDescent="0.2">
      <c r="B700" s="18"/>
      <c r="F700" s="18"/>
    </row>
    <row r="701" spans="2:6" x14ac:dyDescent="0.2">
      <c r="B701" s="18"/>
      <c r="F701" s="18"/>
    </row>
    <row r="702" spans="2:6" x14ac:dyDescent="0.2">
      <c r="B702" s="18"/>
      <c r="F702" s="18"/>
    </row>
    <row r="703" spans="2:6" x14ac:dyDescent="0.2">
      <c r="B703" s="18"/>
      <c r="F703" s="18"/>
    </row>
    <row r="704" spans="2:6" x14ac:dyDescent="0.2">
      <c r="B704" s="18"/>
      <c r="F704" s="18"/>
    </row>
    <row r="705" spans="2:6" x14ac:dyDescent="0.2">
      <c r="B705" s="18"/>
      <c r="F705" s="18"/>
    </row>
    <row r="706" spans="2:6" x14ac:dyDescent="0.2">
      <c r="B706" s="18"/>
      <c r="F706" s="18"/>
    </row>
    <row r="707" spans="2:6" x14ac:dyDescent="0.2">
      <c r="B707" s="18"/>
      <c r="F707" s="18"/>
    </row>
    <row r="708" spans="2:6" x14ac:dyDescent="0.2">
      <c r="B708" s="18"/>
      <c r="F708" s="18"/>
    </row>
    <row r="709" spans="2:6" x14ac:dyDescent="0.2">
      <c r="B709" s="18"/>
      <c r="F709" s="18"/>
    </row>
    <row r="710" spans="2:6" x14ac:dyDescent="0.2">
      <c r="B710" s="18"/>
      <c r="F710" s="18"/>
    </row>
    <row r="711" spans="2:6" x14ac:dyDescent="0.2">
      <c r="B711" s="18"/>
      <c r="F711" s="18"/>
    </row>
    <row r="712" spans="2:6" x14ac:dyDescent="0.2">
      <c r="B712" s="18"/>
      <c r="F712" s="18"/>
    </row>
    <row r="713" spans="2:6" x14ac:dyDescent="0.2">
      <c r="B713" s="18"/>
      <c r="F713" s="18"/>
    </row>
    <row r="714" spans="2:6" x14ac:dyDescent="0.2">
      <c r="B714" s="18"/>
      <c r="F714" s="18"/>
    </row>
    <row r="715" spans="2:6" x14ac:dyDescent="0.2">
      <c r="B715" s="18"/>
      <c r="F715" s="18"/>
    </row>
    <row r="716" spans="2:6" x14ac:dyDescent="0.2">
      <c r="B716" s="18"/>
      <c r="F716" s="18"/>
    </row>
    <row r="717" spans="2:6" x14ac:dyDescent="0.2">
      <c r="B717" s="18"/>
      <c r="F717" s="18"/>
    </row>
    <row r="718" spans="2:6" x14ac:dyDescent="0.2">
      <c r="B718" s="18"/>
      <c r="F718" s="18"/>
    </row>
    <row r="719" spans="2:6" x14ac:dyDescent="0.2">
      <c r="B719" s="18"/>
      <c r="F719" s="18"/>
    </row>
    <row r="720" spans="2:6" x14ac:dyDescent="0.2">
      <c r="B720" s="18"/>
      <c r="F720" s="18"/>
    </row>
    <row r="721" spans="2:6" x14ac:dyDescent="0.2">
      <c r="B721" s="18"/>
      <c r="F721" s="18"/>
    </row>
    <row r="722" spans="2:6" x14ac:dyDescent="0.2">
      <c r="B722" s="18"/>
      <c r="F722" s="18"/>
    </row>
    <row r="723" spans="2:6" x14ac:dyDescent="0.2">
      <c r="B723" s="18"/>
      <c r="F723" s="18"/>
    </row>
    <row r="724" spans="2:6" x14ac:dyDescent="0.2">
      <c r="B724" s="18"/>
      <c r="F724" s="18"/>
    </row>
    <row r="725" spans="2:6" x14ac:dyDescent="0.2">
      <c r="B725" s="18"/>
      <c r="F725" s="18"/>
    </row>
    <row r="726" spans="2:6" x14ac:dyDescent="0.2">
      <c r="B726" s="18"/>
      <c r="F726" s="18"/>
    </row>
    <row r="727" spans="2:6" x14ac:dyDescent="0.2">
      <c r="B727" s="18"/>
      <c r="F727" s="18"/>
    </row>
    <row r="728" spans="2:6" x14ac:dyDescent="0.2">
      <c r="B728" s="18"/>
      <c r="F728" s="18"/>
    </row>
    <row r="729" spans="2:6" x14ac:dyDescent="0.2">
      <c r="B729" s="18"/>
      <c r="F729" s="18"/>
    </row>
    <row r="730" spans="2:6" x14ac:dyDescent="0.2">
      <c r="B730" s="18"/>
      <c r="F730" s="18"/>
    </row>
    <row r="731" spans="2:6" x14ac:dyDescent="0.2">
      <c r="B731" s="18"/>
      <c r="F731" s="18"/>
    </row>
    <row r="732" spans="2:6" x14ac:dyDescent="0.2">
      <c r="B732" s="18"/>
      <c r="F732" s="18"/>
    </row>
    <row r="733" spans="2:6" x14ac:dyDescent="0.2">
      <c r="B733" s="18"/>
      <c r="F733" s="18"/>
    </row>
    <row r="734" spans="2:6" x14ac:dyDescent="0.2">
      <c r="B734" s="18"/>
      <c r="F734" s="18"/>
    </row>
    <row r="735" spans="2:6" x14ac:dyDescent="0.2">
      <c r="B735" s="18"/>
      <c r="F735" s="18"/>
    </row>
    <row r="736" spans="2:6" x14ac:dyDescent="0.2">
      <c r="B736" s="18"/>
      <c r="F736" s="18"/>
    </row>
    <row r="737" spans="2:6" x14ac:dyDescent="0.2">
      <c r="B737" s="18"/>
      <c r="F737" s="18"/>
    </row>
    <row r="738" spans="2:6" x14ac:dyDescent="0.2">
      <c r="B738" s="18"/>
      <c r="F738" s="18"/>
    </row>
    <row r="739" spans="2:6" x14ac:dyDescent="0.2">
      <c r="B739" s="18"/>
      <c r="F739" s="18"/>
    </row>
    <row r="740" spans="2:6" x14ac:dyDescent="0.2">
      <c r="B740" s="18"/>
      <c r="F740" s="18"/>
    </row>
    <row r="741" spans="2:6" x14ac:dyDescent="0.2">
      <c r="B741" s="18"/>
      <c r="F741" s="18"/>
    </row>
    <row r="742" spans="2:6" x14ac:dyDescent="0.2">
      <c r="B742" s="18"/>
      <c r="F742" s="18"/>
    </row>
    <row r="743" spans="2:6" x14ac:dyDescent="0.2">
      <c r="B743" s="18"/>
      <c r="F743" s="18"/>
    </row>
    <row r="744" spans="2:6" x14ac:dyDescent="0.2">
      <c r="B744" s="18"/>
      <c r="F744" s="18"/>
    </row>
    <row r="745" spans="2:6" x14ac:dyDescent="0.2">
      <c r="B745" s="18"/>
      <c r="F745" s="18"/>
    </row>
    <row r="746" spans="2:6" x14ac:dyDescent="0.2">
      <c r="B746" s="18"/>
      <c r="F746" s="18"/>
    </row>
    <row r="747" spans="2:6" x14ac:dyDescent="0.2">
      <c r="B747" s="18"/>
      <c r="F747" s="18"/>
    </row>
    <row r="748" spans="2:6" x14ac:dyDescent="0.2">
      <c r="B748" s="18"/>
      <c r="F748" s="18"/>
    </row>
    <row r="749" spans="2:6" x14ac:dyDescent="0.2">
      <c r="B749" s="18"/>
      <c r="F749" s="18"/>
    </row>
    <row r="750" spans="2:6" x14ac:dyDescent="0.2">
      <c r="B750" s="18"/>
      <c r="F750" s="18"/>
    </row>
    <row r="751" spans="2:6" x14ac:dyDescent="0.2">
      <c r="B751" s="18"/>
      <c r="F751" s="18"/>
    </row>
    <row r="752" spans="2:6" x14ac:dyDescent="0.2">
      <c r="B752" s="18"/>
      <c r="F752" s="18"/>
    </row>
    <row r="753" spans="2:6" x14ac:dyDescent="0.2">
      <c r="B753" s="18"/>
      <c r="F753" s="18"/>
    </row>
    <row r="754" spans="2:6" x14ac:dyDescent="0.2">
      <c r="B754" s="18"/>
      <c r="F754" s="18"/>
    </row>
    <row r="755" spans="2:6" x14ac:dyDescent="0.2">
      <c r="B755" s="18"/>
      <c r="F755" s="18"/>
    </row>
    <row r="756" spans="2:6" x14ac:dyDescent="0.2">
      <c r="B756" s="18"/>
      <c r="F756" s="18"/>
    </row>
    <row r="757" spans="2:6" x14ac:dyDescent="0.2">
      <c r="B757" s="18"/>
      <c r="F757" s="18"/>
    </row>
    <row r="758" spans="2:6" x14ac:dyDescent="0.2">
      <c r="B758" s="18"/>
      <c r="F758" s="18"/>
    </row>
    <row r="759" spans="2:6" x14ac:dyDescent="0.2">
      <c r="B759" s="18"/>
      <c r="F759" s="18"/>
    </row>
    <row r="760" spans="2:6" x14ac:dyDescent="0.2">
      <c r="B760" s="18"/>
      <c r="F760" s="18"/>
    </row>
    <row r="761" spans="2:6" x14ac:dyDescent="0.2">
      <c r="B761" s="18"/>
      <c r="F761" s="18"/>
    </row>
    <row r="762" spans="2:6" x14ac:dyDescent="0.2">
      <c r="B762" s="18"/>
      <c r="F762" s="18"/>
    </row>
    <row r="763" spans="2:6" x14ac:dyDescent="0.2">
      <c r="B763" s="18"/>
      <c r="F763" s="18"/>
    </row>
    <row r="764" spans="2:6" x14ac:dyDescent="0.2">
      <c r="B764" s="18"/>
      <c r="F764" s="18"/>
    </row>
    <row r="765" spans="2:6" x14ac:dyDescent="0.2">
      <c r="B765" s="18"/>
      <c r="F765" s="18"/>
    </row>
    <row r="766" spans="2:6" x14ac:dyDescent="0.2">
      <c r="B766" s="18"/>
      <c r="F766" s="18"/>
    </row>
    <row r="767" spans="2:6" x14ac:dyDescent="0.2">
      <c r="B767" s="18"/>
      <c r="F767" s="18"/>
    </row>
    <row r="768" spans="2:6" x14ac:dyDescent="0.2">
      <c r="B768" s="18"/>
      <c r="F768" s="18"/>
    </row>
    <row r="769" spans="2:6" x14ac:dyDescent="0.2">
      <c r="B769" s="18"/>
      <c r="F769" s="18"/>
    </row>
    <row r="770" spans="2:6" x14ac:dyDescent="0.2">
      <c r="B770" s="18"/>
      <c r="F770" s="18"/>
    </row>
    <row r="771" spans="2:6" x14ac:dyDescent="0.2">
      <c r="B771" s="18"/>
      <c r="F771" s="18"/>
    </row>
    <row r="772" spans="2:6" x14ac:dyDescent="0.2">
      <c r="B772" s="18"/>
      <c r="F772" s="18"/>
    </row>
    <row r="773" spans="2:6" x14ac:dyDescent="0.2">
      <c r="B773" s="18"/>
      <c r="F773" s="18"/>
    </row>
    <row r="774" spans="2:6" x14ac:dyDescent="0.2">
      <c r="B774" s="18"/>
      <c r="F774" s="18"/>
    </row>
    <row r="775" spans="2:6" x14ac:dyDescent="0.2">
      <c r="B775" s="18"/>
      <c r="F775" s="18"/>
    </row>
    <row r="776" spans="2:6" x14ac:dyDescent="0.2">
      <c r="B776" s="18"/>
      <c r="F776" s="18"/>
    </row>
    <row r="777" spans="2:6" x14ac:dyDescent="0.2">
      <c r="B777" s="18"/>
      <c r="F777" s="18"/>
    </row>
    <row r="778" spans="2:6" x14ac:dyDescent="0.2">
      <c r="B778" s="18"/>
      <c r="F778" s="18"/>
    </row>
    <row r="779" spans="2:6" x14ac:dyDescent="0.2">
      <c r="B779" s="18"/>
      <c r="F779" s="18"/>
    </row>
    <row r="780" spans="2:6" x14ac:dyDescent="0.2">
      <c r="B780" s="18"/>
      <c r="F780" s="18"/>
    </row>
    <row r="781" spans="2:6" x14ac:dyDescent="0.2">
      <c r="B781" s="18"/>
      <c r="F781" s="18"/>
    </row>
    <row r="782" spans="2:6" x14ac:dyDescent="0.2">
      <c r="B782" s="18"/>
      <c r="F782" s="18"/>
    </row>
    <row r="783" spans="2:6" x14ac:dyDescent="0.2">
      <c r="B783" s="18"/>
      <c r="F783" s="18"/>
    </row>
    <row r="784" spans="2:6" x14ac:dyDescent="0.2">
      <c r="B784" s="18"/>
      <c r="F784" s="18"/>
    </row>
    <row r="785" spans="2:6" x14ac:dyDescent="0.2">
      <c r="B785" s="18"/>
      <c r="F785" s="18"/>
    </row>
    <row r="786" spans="2:6" x14ac:dyDescent="0.2">
      <c r="B786" s="18"/>
      <c r="F786" s="18"/>
    </row>
    <row r="787" spans="2:6" x14ac:dyDescent="0.2">
      <c r="B787" s="18"/>
      <c r="F787" s="18"/>
    </row>
    <row r="788" spans="2:6" x14ac:dyDescent="0.2">
      <c r="B788" s="18"/>
      <c r="F788" s="18"/>
    </row>
    <row r="789" spans="2:6" x14ac:dyDescent="0.2">
      <c r="B789" s="18"/>
      <c r="F789" s="18"/>
    </row>
    <row r="790" spans="2:6" x14ac:dyDescent="0.2">
      <c r="B790" s="18"/>
      <c r="F790" s="18"/>
    </row>
    <row r="791" spans="2:6" x14ac:dyDescent="0.2">
      <c r="B791" s="18"/>
      <c r="F791" s="18"/>
    </row>
    <row r="792" spans="2:6" x14ac:dyDescent="0.2">
      <c r="B792" s="18"/>
      <c r="F792" s="18"/>
    </row>
    <row r="793" spans="2:6" x14ac:dyDescent="0.2">
      <c r="B793" s="18"/>
      <c r="F793" s="18"/>
    </row>
    <row r="794" spans="2:6" x14ac:dyDescent="0.2">
      <c r="B794" s="18"/>
      <c r="F794" s="18"/>
    </row>
    <row r="795" spans="2:6" x14ac:dyDescent="0.2">
      <c r="B795" s="18"/>
      <c r="F795" s="18"/>
    </row>
    <row r="796" spans="2:6" x14ac:dyDescent="0.2">
      <c r="B796" s="18"/>
      <c r="F796" s="18"/>
    </row>
    <row r="797" spans="2:6" x14ac:dyDescent="0.2">
      <c r="B797" s="18"/>
      <c r="F797" s="18"/>
    </row>
    <row r="798" spans="2:6" x14ac:dyDescent="0.2">
      <c r="B798" s="18"/>
      <c r="F798" s="18"/>
    </row>
    <row r="799" spans="2:6" x14ac:dyDescent="0.2">
      <c r="B799" s="18"/>
      <c r="F799" s="18"/>
    </row>
    <row r="800" spans="2:6" x14ac:dyDescent="0.2">
      <c r="B800" s="18"/>
      <c r="F800" s="18"/>
    </row>
    <row r="801" spans="2:6" x14ac:dyDescent="0.2">
      <c r="B801" s="18"/>
      <c r="F801" s="18"/>
    </row>
    <row r="802" spans="2:6" x14ac:dyDescent="0.2">
      <c r="B802" s="18"/>
      <c r="F802" s="18"/>
    </row>
    <row r="803" spans="2:6" x14ac:dyDescent="0.2">
      <c r="B803" s="18"/>
      <c r="F803" s="18"/>
    </row>
    <row r="804" spans="2:6" x14ac:dyDescent="0.2">
      <c r="B804" s="18"/>
      <c r="F804" s="18"/>
    </row>
    <row r="805" spans="2:6" x14ac:dyDescent="0.2">
      <c r="B805" s="18"/>
      <c r="F805" s="18"/>
    </row>
    <row r="806" spans="2:6" x14ac:dyDescent="0.2">
      <c r="B806" s="18"/>
      <c r="F806" s="18"/>
    </row>
    <row r="807" spans="2:6" x14ac:dyDescent="0.2">
      <c r="B807" s="18"/>
      <c r="F807" s="18"/>
    </row>
    <row r="808" spans="2:6" x14ac:dyDescent="0.2">
      <c r="B808" s="18"/>
      <c r="F808" s="18"/>
    </row>
    <row r="809" spans="2:6" x14ac:dyDescent="0.2">
      <c r="B809" s="18"/>
      <c r="F809" s="18"/>
    </row>
    <row r="810" spans="2:6" x14ac:dyDescent="0.2">
      <c r="B810" s="18"/>
      <c r="F810" s="18"/>
    </row>
    <row r="811" spans="2:6" x14ac:dyDescent="0.2">
      <c r="B811" s="18"/>
      <c r="F811" s="18"/>
    </row>
    <row r="812" spans="2:6" x14ac:dyDescent="0.2">
      <c r="B812" s="18"/>
      <c r="F812" s="18"/>
    </row>
    <row r="813" spans="2:6" x14ac:dyDescent="0.2">
      <c r="B813" s="18"/>
      <c r="F813" s="18"/>
    </row>
    <row r="814" spans="2:6" x14ac:dyDescent="0.2">
      <c r="B814" s="18"/>
      <c r="F814" s="18"/>
    </row>
    <row r="815" spans="2:6" x14ac:dyDescent="0.2">
      <c r="B815" s="18"/>
      <c r="F815" s="18"/>
    </row>
    <row r="816" spans="2:6" x14ac:dyDescent="0.2">
      <c r="B816" s="18"/>
      <c r="F816" s="18"/>
    </row>
    <row r="817" spans="2:6" x14ac:dyDescent="0.2">
      <c r="B817" s="18"/>
      <c r="F817" s="18"/>
    </row>
    <row r="818" spans="2:6" x14ac:dyDescent="0.2">
      <c r="B818" s="18"/>
      <c r="F818" s="18"/>
    </row>
    <row r="819" spans="2:6" x14ac:dyDescent="0.2">
      <c r="B819" s="18"/>
      <c r="F819" s="18"/>
    </row>
    <row r="820" spans="2:6" x14ac:dyDescent="0.2">
      <c r="B820" s="18"/>
      <c r="F820" s="18"/>
    </row>
    <row r="821" spans="2:6" x14ac:dyDescent="0.2">
      <c r="B821" s="18"/>
      <c r="F821" s="18"/>
    </row>
    <row r="822" spans="2:6" x14ac:dyDescent="0.2">
      <c r="B822" s="18"/>
      <c r="F822" s="18"/>
    </row>
    <row r="823" spans="2:6" x14ac:dyDescent="0.2">
      <c r="B823" s="18"/>
      <c r="F823" s="18"/>
    </row>
    <row r="824" spans="2:6" x14ac:dyDescent="0.2">
      <c r="B824" s="18"/>
      <c r="F824" s="18"/>
    </row>
    <row r="825" spans="2:6" x14ac:dyDescent="0.2">
      <c r="B825" s="18"/>
      <c r="F825" s="18"/>
    </row>
    <row r="826" spans="2:6" x14ac:dyDescent="0.2">
      <c r="B826" s="18"/>
      <c r="F826" s="18"/>
    </row>
    <row r="827" spans="2:6" x14ac:dyDescent="0.2">
      <c r="B827" s="18"/>
      <c r="F827" s="18"/>
    </row>
    <row r="828" spans="2:6" x14ac:dyDescent="0.2">
      <c r="B828" s="18"/>
      <c r="F828" s="18"/>
    </row>
    <row r="829" spans="2:6" x14ac:dyDescent="0.2">
      <c r="B829" s="18"/>
      <c r="F829" s="18"/>
    </row>
    <row r="830" spans="2:6" x14ac:dyDescent="0.2">
      <c r="B830" s="18"/>
      <c r="F830" s="18"/>
    </row>
    <row r="831" spans="2:6" x14ac:dyDescent="0.2">
      <c r="B831" s="18"/>
      <c r="F831" s="18"/>
    </row>
    <row r="832" spans="2:6" x14ac:dyDescent="0.2">
      <c r="B832" s="18"/>
      <c r="F832" s="18"/>
    </row>
    <row r="833" spans="2:6" x14ac:dyDescent="0.2">
      <c r="B833" s="18"/>
      <c r="F833" s="18"/>
    </row>
    <row r="834" spans="2:6" x14ac:dyDescent="0.2">
      <c r="B834" s="18"/>
      <c r="F834" s="18"/>
    </row>
    <row r="835" spans="2:6" x14ac:dyDescent="0.2">
      <c r="B835" s="18"/>
      <c r="F835" s="18"/>
    </row>
    <row r="836" spans="2:6" x14ac:dyDescent="0.2">
      <c r="B836" s="18"/>
      <c r="F836" s="18"/>
    </row>
    <row r="837" spans="2:6" x14ac:dyDescent="0.2">
      <c r="B837" s="18"/>
      <c r="F837" s="18"/>
    </row>
    <row r="838" spans="2:6" x14ac:dyDescent="0.2">
      <c r="B838" s="18"/>
      <c r="F838" s="18"/>
    </row>
    <row r="839" spans="2:6" x14ac:dyDescent="0.2">
      <c r="B839" s="18"/>
      <c r="F839" s="18"/>
    </row>
    <row r="840" spans="2:6" x14ac:dyDescent="0.2">
      <c r="B840" s="18"/>
      <c r="F840" s="18"/>
    </row>
    <row r="841" spans="2:6" x14ac:dyDescent="0.2">
      <c r="B841" s="18"/>
      <c r="F841" s="18"/>
    </row>
    <row r="842" spans="2:6" x14ac:dyDescent="0.2">
      <c r="B842" s="18"/>
      <c r="F842" s="18"/>
    </row>
    <row r="843" spans="2:6" x14ac:dyDescent="0.2">
      <c r="B843" s="18"/>
      <c r="F843" s="18"/>
    </row>
    <row r="844" spans="2:6" x14ac:dyDescent="0.2">
      <c r="B844" s="18"/>
      <c r="F844" s="18"/>
    </row>
    <row r="845" spans="2:6" x14ac:dyDescent="0.2">
      <c r="B845" s="18"/>
      <c r="F845" s="18"/>
    </row>
    <row r="846" spans="2:6" x14ac:dyDescent="0.2">
      <c r="B846" s="18"/>
      <c r="F846" s="18"/>
    </row>
    <row r="847" spans="2:6" x14ac:dyDescent="0.2">
      <c r="B847" s="18"/>
      <c r="F847" s="18"/>
    </row>
    <row r="848" spans="2:6" x14ac:dyDescent="0.2">
      <c r="B848" s="18"/>
      <c r="F848" s="18"/>
    </row>
    <row r="849" spans="2:6" x14ac:dyDescent="0.2">
      <c r="B849" s="18"/>
      <c r="F849" s="18"/>
    </row>
    <row r="850" spans="2:6" x14ac:dyDescent="0.2">
      <c r="B850" s="18"/>
      <c r="F850" s="18"/>
    </row>
    <row r="851" spans="2:6" x14ac:dyDescent="0.2">
      <c r="B851" s="18"/>
      <c r="F851" s="18"/>
    </row>
    <row r="852" spans="2:6" x14ac:dyDescent="0.2">
      <c r="B852" s="18"/>
      <c r="F852" s="18"/>
    </row>
    <row r="853" spans="2:6" x14ac:dyDescent="0.2">
      <c r="B853" s="18"/>
      <c r="F853" s="18"/>
    </row>
    <row r="854" spans="2:6" x14ac:dyDescent="0.2">
      <c r="B854" s="18"/>
      <c r="F854" s="18"/>
    </row>
    <row r="855" spans="2:6" x14ac:dyDescent="0.2">
      <c r="B855" s="18"/>
      <c r="F855" s="18"/>
    </row>
    <row r="856" spans="2:6" x14ac:dyDescent="0.2">
      <c r="B856" s="18"/>
      <c r="F856" s="18"/>
    </row>
    <row r="857" spans="2:6" x14ac:dyDescent="0.2">
      <c r="B857" s="18"/>
      <c r="F857" s="18"/>
    </row>
    <row r="858" spans="2:6" x14ac:dyDescent="0.2">
      <c r="B858" s="18"/>
      <c r="F858" s="18"/>
    </row>
    <row r="859" spans="2:6" x14ac:dyDescent="0.2">
      <c r="B859" s="18"/>
      <c r="F859" s="18"/>
    </row>
    <row r="860" spans="2:6" x14ac:dyDescent="0.2">
      <c r="B860" s="18"/>
      <c r="F860" s="18"/>
    </row>
    <row r="861" spans="2:6" x14ac:dyDescent="0.2">
      <c r="B861" s="18"/>
      <c r="F861" s="18"/>
    </row>
    <row r="862" spans="2:6" x14ac:dyDescent="0.2">
      <c r="B862" s="18"/>
      <c r="F862" s="18"/>
    </row>
    <row r="863" spans="2:6" x14ac:dyDescent="0.2">
      <c r="B863" s="18"/>
      <c r="F863" s="18"/>
    </row>
    <row r="864" spans="2:6" x14ac:dyDescent="0.2">
      <c r="B864" s="18"/>
      <c r="F864" s="18"/>
    </row>
    <row r="865" spans="2:6" x14ac:dyDescent="0.2">
      <c r="B865" s="18"/>
      <c r="F865" s="18"/>
    </row>
    <row r="866" spans="2:6" x14ac:dyDescent="0.2">
      <c r="B866" s="18"/>
      <c r="F866" s="18"/>
    </row>
    <row r="867" spans="2:6" x14ac:dyDescent="0.2">
      <c r="B867" s="18"/>
      <c r="F867" s="18"/>
    </row>
    <row r="868" spans="2:6" x14ac:dyDescent="0.2">
      <c r="B868" s="18"/>
      <c r="F868" s="18"/>
    </row>
    <row r="869" spans="2:6" x14ac:dyDescent="0.2">
      <c r="B869" s="18"/>
      <c r="F869" s="18"/>
    </row>
    <row r="870" spans="2:6" x14ac:dyDescent="0.2">
      <c r="B870" s="18"/>
      <c r="F870" s="18"/>
    </row>
    <row r="871" spans="2:6" x14ac:dyDescent="0.2">
      <c r="B871" s="18"/>
      <c r="F871" s="18"/>
    </row>
    <row r="872" spans="2:6" x14ac:dyDescent="0.2">
      <c r="B872" s="18"/>
      <c r="F872" s="18"/>
    </row>
    <row r="873" spans="2:6" x14ac:dyDescent="0.2">
      <c r="B873" s="18"/>
      <c r="F873" s="18"/>
    </row>
    <row r="874" spans="2:6" x14ac:dyDescent="0.2">
      <c r="B874" s="18"/>
      <c r="F874" s="18"/>
    </row>
    <row r="875" spans="2:6" x14ac:dyDescent="0.2">
      <c r="B875" s="18"/>
      <c r="F875" s="18"/>
    </row>
    <row r="876" spans="2:6" x14ac:dyDescent="0.2">
      <c r="B876" s="18"/>
      <c r="F876" s="18"/>
    </row>
    <row r="877" spans="2:6" x14ac:dyDescent="0.2">
      <c r="B877" s="18"/>
      <c r="F877" s="18"/>
    </row>
    <row r="878" spans="2:6" x14ac:dyDescent="0.2">
      <c r="B878" s="18"/>
      <c r="F878" s="18"/>
    </row>
    <row r="879" spans="2:6" x14ac:dyDescent="0.2">
      <c r="B879" s="18"/>
      <c r="F879" s="18"/>
    </row>
    <row r="880" spans="2:6" x14ac:dyDescent="0.2">
      <c r="B880" s="18"/>
      <c r="F880" s="18"/>
    </row>
    <row r="881" spans="2:6" x14ac:dyDescent="0.2">
      <c r="B881" s="18"/>
      <c r="F881" s="18"/>
    </row>
    <row r="882" spans="2:6" x14ac:dyDescent="0.2">
      <c r="B882" s="18"/>
      <c r="F882" s="18"/>
    </row>
    <row r="883" spans="2:6" x14ac:dyDescent="0.2">
      <c r="B883" s="18"/>
      <c r="F883" s="18"/>
    </row>
    <row r="884" spans="2:6" x14ac:dyDescent="0.2">
      <c r="B884" s="18"/>
      <c r="F884" s="18"/>
    </row>
    <row r="885" spans="2:6" x14ac:dyDescent="0.2">
      <c r="B885" s="18"/>
      <c r="F885" s="18"/>
    </row>
    <row r="886" spans="2:6" x14ac:dyDescent="0.2">
      <c r="B886" s="18"/>
      <c r="F886" s="18"/>
    </row>
    <row r="887" spans="2:6" x14ac:dyDescent="0.2">
      <c r="B887" s="18"/>
      <c r="F887" s="18"/>
    </row>
    <row r="888" spans="2:6" x14ac:dyDescent="0.2">
      <c r="B888" s="18"/>
      <c r="F888" s="18"/>
    </row>
    <row r="889" spans="2:6" x14ac:dyDescent="0.2">
      <c r="B889" s="18"/>
      <c r="F889" s="18"/>
    </row>
    <row r="890" spans="2:6" x14ac:dyDescent="0.2">
      <c r="B890" s="18"/>
      <c r="F890" s="18"/>
    </row>
    <row r="891" spans="2:6" x14ac:dyDescent="0.2">
      <c r="B891" s="18"/>
      <c r="F891" s="18"/>
    </row>
    <row r="892" spans="2:6" x14ac:dyDescent="0.2">
      <c r="B892" s="18"/>
      <c r="F892" s="18"/>
    </row>
    <row r="893" spans="2:6" x14ac:dyDescent="0.2">
      <c r="B893" s="18"/>
      <c r="F893" s="18"/>
    </row>
    <row r="894" spans="2:6" x14ac:dyDescent="0.2">
      <c r="B894" s="18"/>
      <c r="F894" s="18"/>
    </row>
    <row r="895" spans="2:6" x14ac:dyDescent="0.2">
      <c r="B895" s="18"/>
      <c r="F895" s="18"/>
    </row>
    <row r="896" spans="2:6" x14ac:dyDescent="0.2">
      <c r="B896" s="18"/>
      <c r="F896" s="18"/>
    </row>
    <row r="897" spans="2:6" x14ac:dyDescent="0.2">
      <c r="B897" s="18"/>
      <c r="F897" s="18"/>
    </row>
    <row r="898" spans="2:6" x14ac:dyDescent="0.2">
      <c r="B898" s="18"/>
      <c r="F898" s="18"/>
    </row>
    <row r="899" spans="2:6" x14ac:dyDescent="0.2">
      <c r="B899" s="18"/>
      <c r="F899" s="18"/>
    </row>
    <row r="900" spans="2:6" x14ac:dyDescent="0.2">
      <c r="B900" s="18"/>
      <c r="F900" s="18"/>
    </row>
    <row r="901" spans="2:6" x14ac:dyDescent="0.2">
      <c r="B901" s="18"/>
      <c r="F901" s="18"/>
    </row>
    <row r="902" spans="2:6" x14ac:dyDescent="0.2">
      <c r="B902" s="18"/>
      <c r="F902" s="18"/>
    </row>
    <row r="903" spans="2:6" x14ac:dyDescent="0.2">
      <c r="B903" s="18"/>
      <c r="F903" s="18"/>
    </row>
    <row r="904" spans="2:6" x14ac:dyDescent="0.2">
      <c r="B904" s="18"/>
      <c r="F904" s="18"/>
    </row>
    <row r="905" spans="2:6" x14ac:dyDescent="0.2">
      <c r="B905" s="18"/>
      <c r="F905" s="18"/>
    </row>
    <row r="906" spans="2:6" x14ac:dyDescent="0.2">
      <c r="B906" s="18"/>
      <c r="F906" s="18"/>
    </row>
    <row r="907" spans="2:6" x14ac:dyDescent="0.2">
      <c r="B907" s="18"/>
      <c r="F907" s="18"/>
    </row>
    <row r="908" spans="2:6" x14ac:dyDescent="0.2">
      <c r="B908" s="18"/>
      <c r="F908" s="18"/>
    </row>
    <row r="909" spans="2:6" x14ac:dyDescent="0.2">
      <c r="B909" s="18"/>
      <c r="F909" s="18"/>
    </row>
    <row r="910" spans="2:6" x14ac:dyDescent="0.2">
      <c r="B910" s="18"/>
      <c r="F910" s="18"/>
    </row>
    <row r="911" spans="2:6" x14ac:dyDescent="0.2">
      <c r="B911" s="18"/>
      <c r="F911" s="18"/>
    </row>
    <row r="912" spans="2:6" x14ac:dyDescent="0.2">
      <c r="B912" s="18"/>
      <c r="F912" s="18"/>
    </row>
    <row r="913" spans="2:6" x14ac:dyDescent="0.2">
      <c r="B913" s="18"/>
      <c r="F913" s="18"/>
    </row>
    <row r="914" spans="2:6" x14ac:dyDescent="0.2">
      <c r="B914" s="18"/>
      <c r="F914" s="18"/>
    </row>
    <row r="915" spans="2:6" x14ac:dyDescent="0.2">
      <c r="B915" s="18"/>
      <c r="F915" s="18"/>
    </row>
    <row r="916" spans="2:6" x14ac:dyDescent="0.2">
      <c r="B916" s="18"/>
      <c r="F916" s="18"/>
    </row>
    <row r="917" spans="2:6" x14ac:dyDescent="0.2">
      <c r="B917" s="18"/>
      <c r="F917" s="18"/>
    </row>
    <row r="918" spans="2:6" x14ac:dyDescent="0.2">
      <c r="B918" s="18"/>
      <c r="F918" s="18"/>
    </row>
    <row r="919" spans="2:6" x14ac:dyDescent="0.2">
      <c r="B919" s="18"/>
      <c r="F919" s="18"/>
    </row>
    <row r="920" spans="2:6" x14ac:dyDescent="0.2">
      <c r="B920" s="18"/>
      <c r="F920" s="18"/>
    </row>
    <row r="921" spans="2:6" x14ac:dyDescent="0.2">
      <c r="B921" s="18"/>
      <c r="F921" s="18"/>
    </row>
    <row r="922" spans="2:6" x14ac:dyDescent="0.2">
      <c r="B922" s="18"/>
      <c r="F922" s="18"/>
    </row>
    <row r="923" spans="2:6" x14ac:dyDescent="0.2">
      <c r="B923" s="18"/>
      <c r="F923" s="18"/>
    </row>
    <row r="924" spans="2:6" x14ac:dyDescent="0.2">
      <c r="B924" s="18"/>
      <c r="F924" s="18"/>
    </row>
    <row r="925" spans="2:6" x14ac:dyDescent="0.2">
      <c r="B925" s="18"/>
      <c r="F925" s="18"/>
    </row>
    <row r="926" spans="2:6" x14ac:dyDescent="0.2">
      <c r="B926" s="18"/>
      <c r="F926" s="18"/>
    </row>
    <row r="927" spans="2:6" x14ac:dyDescent="0.2">
      <c r="B927" s="18"/>
      <c r="F927" s="18"/>
    </row>
    <row r="928" spans="2:6" x14ac:dyDescent="0.2">
      <c r="B928" s="18"/>
      <c r="F928" s="18"/>
    </row>
    <row r="929" spans="2:6" x14ac:dyDescent="0.2">
      <c r="B929" s="18"/>
      <c r="F929" s="18"/>
    </row>
    <row r="930" spans="2:6" x14ac:dyDescent="0.2">
      <c r="B930" s="18"/>
      <c r="F930" s="18"/>
    </row>
    <row r="931" spans="2:6" x14ac:dyDescent="0.2">
      <c r="B931" s="18"/>
      <c r="F931" s="18"/>
    </row>
    <row r="932" spans="2:6" x14ac:dyDescent="0.2">
      <c r="B932" s="18"/>
      <c r="F932" s="18"/>
    </row>
    <row r="933" spans="2:6" x14ac:dyDescent="0.2">
      <c r="B933" s="18"/>
      <c r="F933" s="18"/>
    </row>
    <row r="934" spans="2:6" x14ac:dyDescent="0.2">
      <c r="B934" s="18"/>
      <c r="F934" s="18"/>
    </row>
    <row r="935" spans="2:6" x14ac:dyDescent="0.2">
      <c r="B935" s="18"/>
      <c r="F935" s="18"/>
    </row>
    <row r="936" spans="2:6" x14ac:dyDescent="0.2">
      <c r="B936" s="18"/>
      <c r="F936" s="18"/>
    </row>
    <row r="937" spans="2:6" x14ac:dyDescent="0.2">
      <c r="B937" s="18"/>
      <c r="F937" s="18"/>
    </row>
    <row r="938" spans="2:6" x14ac:dyDescent="0.2">
      <c r="B938" s="18"/>
      <c r="F938" s="18"/>
    </row>
    <row r="939" spans="2:6" x14ac:dyDescent="0.2">
      <c r="B939" s="18"/>
      <c r="F939" s="18"/>
    </row>
    <row r="940" spans="2:6" x14ac:dyDescent="0.2">
      <c r="B940" s="18"/>
      <c r="F940" s="18"/>
    </row>
    <row r="941" spans="2:6" x14ac:dyDescent="0.2">
      <c r="B941" s="18"/>
      <c r="F941" s="18"/>
    </row>
    <row r="942" spans="2:6" x14ac:dyDescent="0.2">
      <c r="B942" s="18"/>
      <c r="F942" s="18"/>
    </row>
    <row r="943" spans="2:6" x14ac:dyDescent="0.2">
      <c r="B943" s="18"/>
      <c r="F943" s="18"/>
    </row>
    <row r="944" spans="2:6" x14ac:dyDescent="0.2">
      <c r="B944" s="18"/>
      <c r="F944" s="18"/>
    </row>
    <row r="945" spans="2:6" x14ac:dyDescent="0.2">
      <c r="B945" s="18"/>
      <c r="F945" s="18"/>
    </row>
    <row r="946" spans="2:6" x14ac:dyDescent="0.2">
      <c r="B946" s="18"/>
      <c r="F946" s="18"/>
    </row>
    <row r="947" spans="2:6" x14ac:dyDescent="0.2">
      <c r="B947" s="18"/>
      <c r="F947" s="18"/>
    </row>
    <row r="948" spans="2:6" x14ac:dyDescent="0.2">
      <c r="B948" s="18"/>
      <c r="F948" s="18"/>
    </row>
    <row r="949" spans="2:6" x14ac:dyDescent="0.2">
      <c r="B949" s="18"/>
      <c r="F949" s="18"/>
    </row>
    <row r="950" spans="2:6" x14ac:dyDescent="0.2">
      <c r="B950" s="18"/>
      <c r="F950" s="18"/>
    </row>
    <row r="951" spans="2:6" x14ac:dyDescent="0.2">
      <c r="B951" s="18"/>
      <c r="F951" s="18"/>
    </row>
    <row r="952" spans="2:6" x14ac:dyDescent="0.2">
      <c r="B952" s="18"/>
      <c r="F952" s="18"/>
    </row>
    <row r="953" spans="2:6" x14ac:dyDescent="0.2">
      <c r="B953" s="18"/>
      <c r="F953" s="18"/>
    </row>
    <row r="954" spans="2:6" x14ac:dyDescent="0.2">
      <c r="B954" s="18"/>
      <c r="F954" s="18"/>
    </row>
    <row r="955" spans="2:6" x14ac:dyDescent="0.2">
      <c r="B955" s="18"/>
      <c r="F955" s="18"/>
    </row>
    <row r="956" spans="2:6" x14ac:dyDescent="0.2">
      <c r="B956" s="18"/>
      <c r="F956" s="18"/>
    </row>
    <row r="957" spans="2:6" x14ac:dyDescent="0.2">
      <c r="B957" s="18"/>
      <c r="F957" s="18"/>
    </row>
    <row r="958" spans="2:6" x14ac:dyDescent="0.2">
      <c r="B958" s="18"/>
      <c r="F958" s="18"/>
    </row>
    <row r="959" spans="2:6" x14ac:dyDescent="0.2">
      <c r="B959" s="18"/>
      <c r="F959" s="18"/>
    </row>
    <row r="960" spans="2:6" x14ac:dyDescent="0.2">
      <c r="B960" s="18"/>
      <c r="F960" s="18"/>
    </row>
    <row r="961" spans="2:6" x14ac:dyDescent="0.2">
      <c r="B961" s="18"/>
      <c r="F961" s="18"/>
    </row>
    <row r="962" spans="2:6" x14ac:dyDescent="0.2">
      <c r="B962" s="18"/>
      <c r="F962" s="18"/>
    </row>
    <row r="963" spans="2:6" x14ac:dyDescent="0.2">
      <c r="B963" s="18"/>
      <c r="F963" s="18"/>
    </row>
    <row r="964" spans="2:6" x14ac:dyDescent="0.2">
      <c r="B964" s="18"/>
      <c r="F964" s="18"/>
    </row>
    <row r="965" spans="2:6" x14ac:dyDescent="0.2">
      <c r="B965" s="18"/>
      <c r="F965" s="18"/>
    </row>
    <row r="966" spans="2:6" x14ac:dyDescent="0.2">
      <c r="B966" s="18"/>
      <c r="F966" s="18"/>
    </row>
    <row r="967" spans="2:6" x14ac:dyDescent="0.2">
      <c r="B967" s="18"/>
      <c r="F967" s="18"/>
    </row>
    <row r="968" spans="2:6" x14ac:dyDescent="0.2">
      <c r="B968" s="18"/>
      <c r="F968" s="18"/>
    </row>
    <row r="969" spans="2:6" x14ac:dyDescent="0.2">
      <c r="B969" s="18"/>
      <c r="F969" s="18"/>
    </row>
    <row r="970" spans="2:6" x14ac:dyDescent="0.2">
      <c r="B970" s="18"/>
      <c r="F970" s="18"/>
    </row>
    <row r="971" spans="2:6" x14ac:dyDescent="0.2">
      <c r="B971" s="18"/>
      <c r="F971" s="18"/>
    </row>
    <row r="972" spans="2:6" x14ac:dyDescent="0.2">
      <c r="B972" s="18"/>
      <c r="F972" s="18"/>
    </row>
    <row r="973" spans="2:6" x14ac:dyDescent="0.2">
      <c r="B973" s="18"/>
      <c r="F973" s="18"/>
    </row>
    <row r="974" spans="2:6" x14ac:dyDescent="0.2">
      <c r="B974" s="18"/>
      <c r="F974" s="18"/>
    </row>
    <row r="975" spans="2:6" x14ac:dyDescent="0.2">
      <c r="B975" s="18"/>
      <c r="F975" s="18"/>
    </row>
    <row r="976" spans="2:6" x14ac:dyDescent="0.2">
      <c r="B976" s="18"/>
      <c r="F976" s="18"/>
    </row>
    <row r="977" spans="2:6" x14ac:dyDescent="0.2">
      <c r="B977" s="18"/>
      <c r="F977" s="18"/>
    </row>
    <row r="978" spans="2:6" x14ac:dyDescent="0.2">
      <c r="B978" s="18"/>
      <c r="F978" s="18"/>
    </row>
    <row r="979" spans="2:6" x14ac:dyDescent="0.2">
      <c r="B979" s="18"/>
      <c r="F979" s="18"/>
    </row>
    <row r="980" spans="2:6" x14ac:dyDescent="0.2">
      <c r="B980" s="18"/>
      <c r="F980" s="18"/>
    </row>
    <row r="981" spans="2:6" x14ac:dyDescent="0.2">
      <c r="B981" s="18"/>
      <c r="F981" s="18"/>
    </row>
    <row r="982" spans="2:6" x14ac:dyDescent="0.2">
      <c r="B982" s="18"/>
      <c r="F982" s="18"/>
    </row>
    <row r="983" spans="2:6" x14ac:dyDescent="0.2">
      <c r="B983" s="18"/>
      <c r="F983" s="18"/>
    </row>
    <row r="984" spans="2:6" x14ac:dyDescent="0.2">
      <c r="B984" s="18"/>
      <c r="F984" s="18"/>
    </row>
    <row r="985" spans="2:6" x14ac:dyDescent="0.2">
      <c r="B985" s="18"/>
      <c r="F985" s="18"/>
    </row>
    <row r="986" spans="2:6" x14ac:dyDescent="0.2">
      <c r="B986" s="18"/>
      <c r="F986" s="18"/>
    </row>
    <row r="987" spans="2:6" x14ac:dyDescent="0.2">
      <c r="B987" s="18"/>
      <c r="F987" s="18"/>
    </row>
    <row r="988" spans="2:6" x14ac:dyDescent="0.2">
      <c r="B988" s="18"/>
      <c r="F988" s="18"/>
    </row>
    <row r="989" spans="2:6" x14ac:dyDescent="0.2">
      <c r="B989" s="18"/>
      <c r="F989" s="18"/>
    </row>
    <row r="990" spans="2:6" x14ac:dyDescent="0.2">
      <c r="B990" s="18"/>
      <c r="F990" s="18"/>
    </row>
    <row r="991" spans="2:6" x14ac:dyDescent="0.2">
      <c r="B991" s="18"/>
      <c r="F991" s="18"/>
    </row>
    <row r="992" spans="2:6" x14ac:dyDescent="0.2">
      <c r="B992" s="18"/>
      <c r="F992" s="18"/>
    </row>
    <row r="993" spans="2:6" x14ac:dyDescent="0.2">
      <c r="B993" s="18"/>
      <c r="F993" s="18"/>
    </row>
    <row r="994" spans="2:6" x14ac:dyDescent="0.2">
      <c r="B994" s="18"/>
      <c r="F994" s="18"/>
    </row>
    <row r="995" spans="2:6" x14ac:dyDescent="0.2">
      <c r="B995" s="18"/>
      <c r="F995" s="18"/>
    </row>
    <row r="996" spans="2:6" x14ac:dyDescent="0.2">
      <c r="B996" s="18"/>
      <c r="F996" s="18"/>
    </row>
    <row r="997" spans="2:6" x14ac:dyDescent="0.2">
      <c r="B997" s="18"/>
      <c r="F997" s="18"/>
    </row>
    <row r="998" spans="2:6" x14ac:dyDescent="0.2">
      <c r="B998" s="18"/>
      <c r="F998" s="18"/>
    </row>
    <row r="999" spans="2:6" x14ac:dyDescent="0.2">
      <c r="B999" s="18"/>
      <c r="F999" s="18"/>
    </row>
    <row r="1000" spans="2:6" x14ac:dyDescent="0.2">
      <c r="B1000" s="18"/>
      <c r="F1000" s="18"/>
    </row>
    <row r="1001" spans="2:6" x14ac:dyDescent="0.2">
      <c r="B1001" s="18"/>
      <c r="F1001" s="18"/>
    </row>
    <row r="1002" spans="2:6" x14ac:dyDescent="0.2">
      <c r="B1002" s="18"/>
      <c r="F1002" s="18"/>
    </row>
    <row r="1003" spans="2:6" x14ac:dyDescent="0.2">
      <c r="B1003" s="18"/>
      <c r="F1003" s="18"/>
    </row>
    <row r="1004" spans="2:6" x14ac:dyDescent="0.2">
      <c r="B1004" s="18"/>
      <c r="F1004" s="18"/>
    </row>
    <row r="1005" spans="2:6" x14ac:dyDescent="0.2">
      <c r="B1005" s="18"/>
      <c r="F1005" s="18"/>
    </row>
    <row r="1006" spans="2:6" x14ac:dyDescent="0.2">
      <c r="B1006" s="18"/>
      <c r="F1006" s="18"/>
    </row>
    <row r="1007" spans="2:6" x14ac:dyDescent="0.2">
      <c r="B1007" s="18"/>
      <c r="F1007" s="18"/>
    </row>
    <row r="1008" spans="2:6" x14ac:dyDescent="0.2">
      <c r="B1008" s="18"/>
      <c r="F1008" s="18"/>
    </row>
    <row r="1009" spans="2:6" x14ac:dyDescent="0.2">
      <c r="B1009" s="18"/>
      <c r="F1009" s="18"/>
    </row>
    <row r="1010" spans="2:6" x14ac:dyDescent="0.2">
      <c r="B1010" s="18"/>
      <c r="F1010" s="18"/>
    </row>
    <row r="1011" spans="2:6" x14ac:dyDescent="0.2">
      <c r="B1011" s="18"/>
      <c r="F1011" s="18"/>
    </row>
    <row r="1012" spans="2:6" x14ac:dyDescent="0.2">
      <c r="B1012" s="18"/>
      <c r="F1012" s="18"/>
    </row>
    <row r="1013" spans="2:6" x14ac:dyDescent="0.2">
      <c r="B1013" s="18"/>
      <c r="F1013" s="18"/>
    </row>
    <row r="1014" spans="2:6" x14ac:dyDescent="0.2">
      <c r="B1014" s="18"/>
      <c r="F1014" s="18"/>
    </row>
    <row r="1015" spans="2:6" x14ac:dyDescent="0.2">
      <c r="B1015" s="18"/>
      <c r="F1015" s="18"/>
    </row>
    <row r="1016" spans="2:6" x14ac:dyDescent="0.2">
      <c r="B1016" s="18"/>
      <c r="F1016" s="18"/>
    </row>
    <row r="1017" spans="2:6" x14ac:dyDescent="0.2">
      <c r="B1017" s="18"/>
      <c r="F1017" s="18"/>
    </row>
    <row r="1018" spans="2:6" x14ac:dyDescent="0.2">
      <c r="B1018" s="18"/>
      <c r="F1018" s="18"/>
    </row>
    <row r="1019" spans="2:6" x14ac:dyDescent="0.2">
      <c r="B1019" s="18"/>
      <c r="F1019" s="18"/>
    </row>
    <row r="1020" spans="2:6" x14ac:dyDescent="0.2">
      <c r="B1020" s="18"/>
      <c r="F1020" s="18"/>
    </row>
    <row r="1021" spans="2:6" x14ac:dyDescent="0.2">
      <c r="B1021" s="18"/>
      <c r="F1021" s="18"/>
    </row>
    <row r="1022" spans="2:6" x14ac:dyDescent="0.2">
      <c r="B1022" s="18"/>
      <c r="F1022" s="18"/>
    </row>
    <row r="1023" spans="2:6" x14ac:dyDescent="0.2">
      <c r="B1023" s="18"/>
      <c r="F1023" s="18"/>
    </row>
    <row r="1024" spans="2:6" x14ac:dyDescent="0.2">
      <c r="B1024" s="18"/>
      <c r="F1024" s="18"/>
    </row>
    <row r="1025" spans="2:6" x14ac:dyDescent="0.2">
      <c r="B1025" s="18"/>
      <c r="F1025" s="18"/>
    </row>
    <row r="1026" spans="2:6" x14ac:dyDescent="0.2">
      <c r="B1026" s="18"/>
      <c r="F1026" s="18"/>
    </row>
    <row r="1027" spans="2:6" x14ac:dyDescent="0.2">
      <c r="B1027" s="18"/>
      <c r="F1027" s="18"/>
    </row>
    <row r="1028" spans="2:6" x14ac:dyDescent="0.2">
      <c r="B1028" s="18"/>
      <c r="F1028" s="18"/>
    </row>
    <row r="1029" spans="2:6" x14ac:dyDescent="0.2">
      <c r="B1029" s="18"/>
      <c r="F1029" s="18"/>
    </row>
    <row r="1030" spans="2:6" x14ac:dyDescent="0.2">
      <c r="B1030" s="18"/>
      <c r="F1030" s="18"/>
    </row>
    <row r="1031" spans="2:6" x14ac:dyDescent="0.2">
      <c r="B1031" s="18"/>
      <c r="F1031" s="18"/>
    </row>
    <row r="1032" spans="2:6" x14ac:dyDescent="0.2">
      <c r="B1032" s="18"/>
      <c r="F1032" s="18"/>
    </row>
    <row r="1033" spans="2:6" x14ac:dyDescent="0.2">
      <c r="B1033" s="18"/>
      <c r="F1033" s="18"/>
    </row>
    <row r="1034" spans="2:6" x14ac:dyDescent="0.2">
      <c r="B1034" s="18"/>
      <c r="F1034" s="18"/>
    </row>
    <row r="1035" spans="2:6" x14ac:dyDescent="0.2">
      <c r="B1035" s="18"/>
      <c r="F1035" s="18"/>
    </row>
    <row r="1036" spans="2:6" x14ac:dyDescent="0.2">
      <c r="B1036" s="18"/>
      <c r="F1036" s="18"/>
    </row>
    <row r="1037" spans="2:6" x14ac:dyDescent="0.2">
      <c r="B1037" s="18"/>
      <c r="F1037" s="18"/>
    </row>
    <row r="1038" spans="2:6" x14ac:dyDescent="0.2">
      <c r="B1038" s="18"/>
      <c r="F1038" s="18"/>
    </row>
    <row r="1039" spans="2:6" x14ac:dyDescent="0.2">
      <c r="B1039" s="18"/>
      <c r="F1039" s="18"/>
    </row>
    <row r="1040" spans="2:6" x14ac:dyDescent="0.2">
      <c r="B1040" s="18"/>
      <c r="F1040" s="18"/>
    </row>
    <row r="1041" spans="2:6" x14ac:dyDescent="0.2">
      <c r="B1041" s="18"/>
      <c r="F1041" s="18"/>
    </row>
    <row r="1042" spans="2:6" x14ac:dyDescent="0.2">
      <c r="B1042" s="18"/>
      <c r="F1042" s="18"/>
    </row>
    <row r="1043" spans="2:6" x14ac:dyDescent="0.2">
      <c r="B1043" s="18"/>
      <c r="F1043" s="18"/>
    </row>
    <row r="1044" spans="2:6" x14ac:dyDescent="0.2">
      <c r="B1044" s="18"/>
      <c r="F1044" s="18"/>
    </row>
    <row r="1045" spans="2:6" x14ac:dyDescent="0.2">
      <c r="B1045" s="18"/>
      <c r="F1045" s="18"/>
    </row>
    <row r="1046" spans="2:6" x14ac:dyDescent="0.2">
      <c r="B1046" s="18"/>
      <c r="F1046" s="18"/>
    </row>
    <row r="1047" spans="2:6" x14ac:dyDescent="0.2">
      <c r="B1047" s="18"/>
      <c r="F1047" s="18"/>
    </row>
    <row r="1048" spans="2:6" x14ac:dyDescent="0.2">
      <c r="B1048" s="18"/>
      <c r="F1048" s="18"/>
    </row>
    <row r="1049" spans="2:6" x14ac:dyDescent="0.2">
      <c r="B1049" s="18"/>
      <c r="F1049" s="18"/>
    </row>
    <row r="1050" spans="2:6" x14ac:dyDescent="0.2">
      <c r="B1050" s="18"/>
      <c r="F1050" s="18"/>
    </row>
    <row r="1051" spans="2:6" x14ac:dyDescent="0.2">
      <c r="B1051" s="18"/>
      <c r="F1051" s="18"/>
    </row>
    <row r="1052" spans="2:6" x14ac:dyDescent="0.2">
      <c r="B1052" s="18"/>
      <c r="F1052" s="18"/>
    </row>
    <row r="1053" spans="2:6" x14ac:dyDescent="0.2">
      <c r="B1053" s="18"/>
      <c r="F1053" s="18"/>
    </row>
    <row r="1054" spans="2:6" x14ac:dyDescent="0.2">
      <c r="B1054" s="18"/>
      <c r="F1054" s="18"/>
    </row>
    <row r="1055" spans="2:6" x14ac:dyDescent="0.2">
      <c r="B1055" s="18"/>
      <c r="F1055" s="18"/>
    </row>
    <row r="1056" spans="2:6" x14ac:dyDescent="0.2">
      <c r="B1056" s="18"/>
      <c r="F1056" s="18"/>
    </row>
    <row r="1057" spans="2:6" x14ac:dyDescent="0.2">
      <c r="B1057" s="18"/>
      <c r="F1057" s="18"/>
    </row>
    <row r="1058" spans="2:6" x14ac:dyDescent="0.2">
      <c r="B1058" s="18"/>
      <c r="F1058" s="18"/>
    </row>
    <row r="1059" spans="2:6" x14ac:dyDescent="0.2">
      <c r="B1059" s="18"/>
      <c r="F1059" s="18"/>
    </row>
    <row r="1060" spans="2:6" x14ac:dyDescent="0.2">
      <c r="B1060" s="18"/>
      <c r="F1060" s="18"/>
    </row>
    <row r="1061" spans="2:6" x14ac:dyDescent="0.2">
      <c r="B1061" s="18"/>
      <c r="F1061" s="18"/>
    </row>
    <row r="1062" spans="2:6" x14ac:dyDescent="0.2">
      <c r="B1062" s="18"/>
      <c r="F1062" s="18"/>
    </row>
    <row r="1063" spans="2:6" x14ac:dyDescent="0.2">
      <c r="B1063" s="18"/>
      <c r="F1063" s="18"/>
    </row>
    <row r="1064" spans="2:6" x14ac:dyDescent="0.2">
      <c r="B1064" s="18"/>
      <c r="F1064" s="18"/>
    </row>
    <row r="1065" spans="2:6" x14ac:dyDescent="0.2">
      <c r="B1065" s="18"/>
      <c r="F1065" s="18"/>
    </row>
    <row r="1066" spans="2:6" x14ac:dyDescent="0.2">
      <c r="B1066" s="18"/>
      <c r="F1066" s="18"/>
    </row>
    <row r="1067" spans="2:6" x14ac:dyDescent="0.2">
      <c r="B1067" s="18"/>
      <c r="F1067" s="18"/>
    </row>
    <row r="1068" spans="2:6" x14ac:dyDescent="0.2">
      <c r="B1068" s="18"/>
      <c r="F1068" s="18"/>
    </row>
    <row r="1069" spans="2:6" x14ac:dyDescent="0.2">
      <c r="B1069" s="18"/>
      <c r="F1069" s="18"/>
    </row>
    <row r="1070" spans="2:6" x14ac:dyDescent="0.2">
      <c r="B1070" s="18"/>
      <c r="F1070" s="18"/>
    </row>
    <row r="1071" spans="2:6" x14ac:dyDescent="0.2">
      <c r="B1071" s="18"/>
      <c r="F1071" s="18"/>
    </row>
    <row r="1072" spans="2:6" x14ac:dyDescent="0.2">
      <c r="B1072" s="18"/>
      <c r="F1072" s="18"/>
    </row>
    <row r="1073" spans="2:6" x14ac:dyDescent="0.2">
      <c r="B1073" s="18"/>
      <c r="F1073" s="18"/>
    </row>
    <row r="1074" spans="2:6" x14ac:dyDescent="0.2">
      <c r="B1074" s="18"/>
      <c r="F1074" s="18"/>
    </row>
    <row r="1075" spans="2:6" x14ac:dyDescent="0.2">
      <c r="B1075" s="18"/>
      <c r="F1075" s="18"/>
    </row>
    <row r="1076" spans="2:6" x14ac:dyDescent="0.2">
      <c r="B1076" s="18"/>
      <c r="F1076" s="18"/>
    </row>
    <row r="1077" spans="2:6" x14ac:dyDescent="0.2">
      <c r="B1077" s="18"/>
      <c r="F1077" s="18"/>
    </row>
    <row r="1078" spans="2:6" x14ac:dyDescent="0.2">
      <c r="B1078" s="18"/>
      <c r="F1078" s="18"/>
    </row>
    <row r="1079" spans="2:6" x14ac:dyDescent="0.2">
      <c r="B1079" s="18"/>
      <c r="F1079" s="18"/>
    </row>
    <row r="1080" spans="2:6" x14ac:dyDescent="0.2">
      <c r="B1080" s="18"/>
      <c r="F1080" s="18"/>
    </row>
    <row r="1081" spans="2:6" x14ac:dyDescent="0.2">
      <c r="B1081" s="18"/>
      <c r="F1081" s="18"/>
    </row>
    <row r="1082" spans="2:6" x14ac:dyDescent="0.2">
      <c r="B1082" s="18"/>
      <c r="F1082" s="18"/>
    </row>
    <row r="1083" spans="2:6" x14ac:dyDescent="0.2">
      <c r="B1083" s="18"/>
      <c r="F1083" s="18"/>
    </row>
    <row r="1084" spans="2:6" x14ac:dyDescent="0.2">
      <c r="B1084" s="18"/>
      <c r="F1084" s="18"/>
    </row>
    <row r="1085" spans="2:6" x14ac:dyDescent="0.2">
      <c r="B1085" s="18"/>
      <c r="F1085" s="18"/>
    </row>
    <row r="1086" spans="2:6" x14ac:dyDescent="0.2">
      <c r="B1086" s="18"/>
      <c r="F1086" s="18"/>
    </row>
    <row r="1087" spans="2:6" x14ac:dyDescent="0.2">
      <c r="B1087" s="18"/>
      <c r="F1087" s="18"/>
    </row>
    <row r="1088" spans="2:6" x14ac:dyDescent="0.2">
      <c r="B1088" s="18"/>
      <c r="F1088" s="18"/>
    </row>
    <row r="1089" spans="2:6" x14ac:dyDescent="0.2">
      <c r="B1089" s="18"/>
      <c r="F1089" s="18"/>
    </row>
    <row r="1090" spans="2:6" x14ac:dyDescent="0.2">
      <c r="B1090" s="18"/>
      <c r="F1090" s="18"/>
    </row>
    <row r="1091" spans="2:6" x14ac:dyDescent="0.2">
      <c r="B1091" s="18"/>
      <c r="F1091" s="18"/>
    </row>
    <row r="1092" spans="2:6" x14ac:dyDescent="0.2">
      <c r="B1092" s="18"/>
      <c r="F1092" s="18"/>
    </row>
    <row r="1093" spans="2:6" x14ac:dyDescent="0.2">
      <c r="B1093" s="18"/>
      <c r="F1093" s="18"/>
    </row>
    <row r="1094" spans="2:6" x14ac:dyDescent="0.2">
      <c r="B1094" s="18"/>
      <c r="F1094" s="18"/>
    </row>
    <row r="1095" spans="2:6" x14ac:dyDescent="0.2">
      <c r="B1095" s="18"/>
      <c r="F1095" s="18"/>
    </row>
    <row r="1096" spans="2:6" x14ac:dyDescent="0.2">
      <c r="B1096" s="18"/>
      <c r="F1096" s="18"/>
    </row>
    <row r="1097" spans="2:6" x14ac:dyDescent="0.2">
      <c r="B1097" s="18"/>
      <c r="F1097" s="18"/>
    </row>
    <row r="1098" spans="2:6" x14ac:dyDescent="0.2">
      <c r="B1098" s="18"/>
      <c r="F1098" s="18"/>
    </row>
    <row r="1099" spans="2:6" x14ac:dyDescent="0.2">
      <c r="B1099" s="18"/>
      <c r="F1099" s="18"/>
    </row>
    <row r="1100" spans="2:6" x14ac:dyDescent="0.2">
      <c r="B1100" s="18"/>
      <c r="F1100" s="18"/>
    </row>
    <row r="1101" spans="2:6" x14ac:dyDescent="0.2">
      <c r="B1101" s="18"/>
      <c r="F1101" s="18"/>
    </row>
    <row r="1102" spans="2:6" x14ac:dyDescent="0.2">
      <c r="B1102" s="18"/>
      <c r="F1102" s="18"/>
    </row>
    <row r="1103" spans="2:6" x14ac:dyDescent="0.2">
      <c r="B1103" s="18"/>
      <c r="F1103" s="18"/>
    </row>
    <row r="1104" spans="2:6" x14ac:dyDescent="0.2">
      <c r="B1104" s="18"/>
      <c r="F1104" s="18"/>
    </row>
    <row r="1105" spans="2:6" x14ac:dyDescent="0.2">
      <c r="B1105" s="18"/>
      <c r="F1105" s="18"/>
    </row>
    <row r="1106" spans="2:6" x14ac:dyDescent="0.2">
      <c r="B1106" s="18"/>
      <c r="F1106" s="18"/>
    </row>
    <row r="1107" spans="2:6" x14ac:dyDescent="0.2">
      <c r="B1107" s="18"/>
      <c r="F1107" s="18"/>
    </row>
    <row r="1108" spans="2:6" x14ac:dyDescent="0.2">
      <c r="B1108" s="18"/>
      <c r="F1108" s="18"/>
    </row>
    <row r="1109" spans="2:6" x14ac:dyDescent="0.2">
      <c r="B1109" s="18"/>
      <c r="F1109" s="18"/>
    </row>
    <row r="1110" spans="2:6" x14ac:dyDescent="0.2">
      <c r="B1110" s="18"/>
      <c r="F1110" s="18"/>
    </row>
    <row r="1111" spans="2:6" x14ac:dyDescent="0.2">
      <c r="B1111" s="18"/>
      <c r="F1111" s="18"/>
    </row>
    <row r="1112" spans="2:6" x14ac:dyDescent="0.2">
      <c r="B1112" s="18"/>
      <c r="F1112" s="18"/>
    </row>
    <row r="1113" spans="2:6" x14ac:dyDescent="0.2">
      <c r="B1113" s="18"/>
      <c r="F1113" s="18"/>
    </row>
    <row r="1114" spans="2:6" x14ac:dyDescent="0.2">
      <c r="B1114" s="18"/>
      <c r="F1114" s="18"/>
    </row>
    <row r="1115" spans="2:6" x14ac:dyDescent="0.2">
      <c r="B1115" s="18"/>
      <c r="F1115" s="18"/>
    </row>
    <row r="1116" spans="2:6" x14ac:dyDescent="0.2">
      <c r="B1116" s="18"/>
      <c r="F1116" s="18"/>
    </row>
    <row r="1117" spans="2:6" x14ac:dyDescent="0.2">
      <c r="B1117" s="18"/>
      <c r="F1117" s="18"/>
    </row>
    <row r="1118" spans="2:6" x14ac:dyDescent="0.2">
      <c r="B1118" s="18"/>
      <c r="F1118" s="18"/>
    </row>
    <row r="1119" spans="2:6" x14ac:dyDescent="0.2">
      <c r="B1119" s="18"/>
      <c r="F1119" s="18"/>
    </row>
    <row r="1120" spans="2:6" x14ac:dyDescent="0.2">
      <c r="B1120" s="18"/>
      <c r="F1120" s="18"/>
    </row>
    <row r="1121" spans="2:6" x14ac:dyDescent="0.2">
      <c r="B1121" s="18"/>
      <c r="F1121" s="18"/>
    </row>
    <row r="1122" spans="2:6" x14ac:dyDescent="0.2">
      <c r="B1122" s="18"/>
      <c r="F1122" s="18"/>
    </row>
    <row r="1123" spans="2:6" x14ac:dyDescent="0.2">
      <c r="B1123" s="18"/>
      <c r="F1123" s="18"/>
    </row>
    <row r="1124" spans="2:6" x14ac:dyDescent="0.2">
      <c r="B1124" s="18"/>
      <c r="F1124" s="18"/>
    </row>
    <row r="1125" spans="2:6" x14ac:dyDescent="0.2">
      <c r="B1125" s="18"/>
      <c r="F1125" s="18"/>
    </row>
    <row r="1126" spans="2:6" x14ac:dyDescent="0.2">
      <c r="B1126" s="18"/>
      <c r="F1126" s="18"/>
    </row>
    <row r="1127" spans="2:6" x14ac:dyDescent="0.2">
      <c r="B1127" s="18"/>
      <c r="F1127" s="18"/>
    </row>
    <row r="1128" spans="2:6" x14ac:dyDescent="0.2">
      <c r="B1128" s="18"/>
      <c r="F1128" s="18"/>
    </row>
    <row r="1129" spans="2:6" x14ac:dyDescent="0.2">
      <c r="B1129" s="18"/>
      <c r="F1129" s="18"/>
    </row>
    <row r="1130" spans="2:6" x14ac:dyDescent="0.2">
      <c r="B1130" s="18"/>
      <c r="F1130" s="18"/>
    </row>
    <row r="1131" spans="2:6" x14ac:dyDescent="0.2">
      <c r="B1131" s="18"/>
      <c r="F1131" s="18"/>
    </row>
    <row r="1132" spans="2:6" x14ac:dyDescent="0.2">
      <c r="B1132" s="18"/>
      <c r="F1132" s="18"/>
    </row>
    <row r="1133" spans="2:6" x14ac:dyDescent="0.2">
      <c r="B1133" s="18"/>
      <c r="F1133" s="18"/>
    </row>
    <row r="1134" spans="2:6" x14ac:dyDescent="0.2">
      <c r="B1134" s="18"/>
      <c r="F1134" s="18"/>
    </row>
    <row r="1135" spans="2:6" x14ac:dyDescent="0.2">
      <c r="B1135" s="18"/>
      <c r="F1135" s="18"/>
    </row>
    <row r="1136" spans="2:6" x14ac:dyDescent="0.2">
      <c r="B1136" s="18"/>
      <c r="F1136" s="18"/>
    </row>
    <row r="1137" spans="2:6" x14ac:dyDescent="0.2">
      <c r="B1137" s="18"/>
      <c r="F1137" s="18"/>
    </row>
    <row r="1138" spans="2:6" x14ac:dyDescent="0.2">
      <c r="B1138" s="18"/>
      <c r="F1138" s="18"/>
    </row>
    <row r="1139" spans="2:6" x14ac:dyDescent="0.2">
      <c r="B1139" s="18"/>
      <c r="F1139" s="18"/>
    </row>
  </sheetData>
  <phoneticPr fontId="8" type="noConversion"/>
  <hyperlinks>
    <hyperlink ref="P193" r:id="rId1" display="http://www.konkoly.hu/cgi-bin/IBVS?1255" xr:uid="{00000000-0004-0000-0100-000000000000}"/>
    <hyperlink ref="P194" r:id="rId2" display="http://www.konkoly.hu/cgi-bin/IBVS?1255" xr:uid="{00000000-0004-0000-0100-000001000000}"/>
    <hyperlink ref="P41" r:id="rId3" display="http://www.bav-astro.de/sfs/BAVM_link.php?BAVMnr=36" xr:uid="{00000000-0004-0000-0100-000002000000}"/>
    <hyperlink ref="P42" r:id="rId4" display="http://www.bav-astro.de/sfs/BAVM_link.php?BAVMnr=36" xr:uid="{00000000-0004-0000-0100-000003000000}"/>
    <hyperlink ref="P43" r:id="rId5" display="http://www.bav-astro.de/sfs/BAVM_link.php?BAVMnr=38" xr:uid="{00000000-0004-0000-0100-000004000000}"/>
    <hyperlink ref="P48" r:id="rId6" display="http://www.bav-astro.de/sfs/BAVM_link.php?BAVMnr=39" xr:uid="{00000000-0004-0000-0100-000005000000}"/>
    <hyperlink ref="P73" r:id="rId7" display="http://www.bav-astro.de/sfs/BAVM_link.php?BAVMnr=52" xr:uid="{00000000-0004-0000-0100-000006000000}"/>
    <hyperlink ref="P122" r:id="rId8" display="http://www.bav-astro.de/sfs/BAVM_link.php?BAVMnr=132" xr:uid="{00000000-0004-0000-0100-000007000000}"/>
    <hyperlink ref="P123" r:id="rId9" display="http://www.bav-astro.de/sfs/BAVM_link.php?BAVMnr=152" xr:uid="{00000000-0004-0000-0100-000008000000}"/>
    <hyperlink ref="P206" r:id="rId10" display="http://var.astro.cz/oejv/issues/oejv0074.pdf" xr:uid="{00000000-0004-0000-0100-000009000000}"/>
    <hyperlink ref="P207" r:id="rId11" display="http://var.astro.cz/oejv/issues/oejv0074.pdf" xr:uid="{00000000-0004-0000-0100-00000A000000}"/>
    <hyperlink ref="P208" r:id="rId12" display="http://var.astro.cz/oejv/issues/oejv0074.pdf" xr:uid="{00000000-0004-0000-0100-00000B000000}"/>
    <hyperlink ref="P124" r:id="rId13" display="http://var.astro.cz/oejv/issues/oejv0074.pdf" xr:uid="{00000000-0004-0000-0100-00000C000000}"/>
    <hyperlink ref="P125" r:id="rId14" display="http://var.astro.cz/oejv/issues/oejv0074.pdf" xr:uid="{00000000-0004-0000-0100-00000D000000}"/>
    <hyperlink ref="P209" r:id="rId15" display="http://var.astro.cz/oejv/issues/oejv0074.pdf" xr:uid="{00000000-0004-0000-0100-00000E000000}"/>
    <hyperlink ref="P210" r:id="rId16" display="http://var.astro.cz/oejv/issues/oejv0074.pdf" xr:uid="{00000000-0004-0000-0100-00000F000000}"/>
    <hyperlink ref="P211" r:id="rId17" display="http://var.astro.cz/oejv/issues/oejv0074.pdf" xr:uid="{00000000-0004-0000-0100-000010000000}"/>
    <hyperlink ref="P212" r:id="rId18" display="http://var.astro.cz/oejv/issues/oejv0074.pdf" xr:uid="{00000000-0004-0000-0100-000011000000}"/>
    <hyperlink ref="P213" r:id="rId19" display="http://var.astro.cz/oejv/issues/oejv0074.pdf" xr:uid="{00000000-0004-0000-0100-000012000000}"/>
    <hyperlink ref="P126" r:id="rId20" display="http://var.astro.cz/oejv/issues/oejv0074.pdf" xr:uid="{00000000-0004-0000-0100-000013000000}"/>
    <hyperlink ref="P127" r:id="rId21" display="http://var.astro.cz/oejv/issues/oejv0074.pdf" xr:uid="{00000000-0004-0000-0100-000014000000}"/>
    <hyperlink ref="P128" r:id="rId22" display="http://www.konkoly.hu/cgi-bin/IBVS?5588" xr:uid="{00000000-0004-0000-0100-000015000000}"/>
    <hyperlink ref="P129" r:id="rId23" display="http://var.astro.cz/oejv/issues/oejv0074.pdf" xr:uid="{00000000-0004-0000-0100-000016000000}"/>
    <hyperlink ref="P130" r:id="rId24" display="http://www.konkoly.hu/cgi-bin/IBVS?5588" xr:uid="{00000000-0004-0000-0100-000017000000}"/>
    <hyperlink ref="P131" r:id="rId25" display="http://www.bav-astro.de/sfs/BAVM_link.php?BAVMnr=178" xr:uid="{00000000-0004-0000-0100-000018000000}"/>
    <hyperlink ref="P132" r:id="rId26" display="http://var.astro.cz/oejv/issues/oejv0003.pdf" xr:uid="{00000000-0004-0000-0100-000019000000}"/>
    <hyperlink ref="P133" r:id="rId27" display="http://www.bav-astro.de/sfs/BAVM_link.php?BAVMnr=178" xr:uid="{00000000-0004-0000-0100-00001A000000}"/>
    <hyperlink ref="P214" r:id="rId28" display="http://www.bav-astro.de/sfs/BAVM_link.php?BAVMnr=203" xr:uid="{00000000-0004-0000-0100-00001B000000}"/>
    <hyperlink ref="P134" r:id="rId29" display="http://www.bav-astro.de/sfs/BAVM_link.php?BAVMnr=215" xr:uid="{00000000-0004-0000-0100-00001C000000}"/>
    <hyperlink ref="P135" r:id="rId30" display="http://www.bav-astro.de/sfs/BAVM_link.php?BAVMnr=231" xr:uid="{00000000-0004-0000-0100-00001D000000}"/>
    <hyperlink ref="P136" r:id="rId31" display="http://www.bav-astro.de/sfs/BAVM_link.php?BAVMnr=232" xr:uid="{00000000-0004-0000-0100-00001E000000}"/>
    <hyperlink ref="P137" r:id="rId32" display="http://www.bav-astro.de/sfs/BAVM_link.php?BAVMnr=234" xr:uid="{00000000-0004-0000-0100-00001F000000}"/>
    <hyperlink ref="P138" r:id="rId33" display="http://www.bav-astro.de/sfs/BAVM_link.php?BAVMnr=238" xr:uid="{00000000-0004-0000-0100-000020000000}"/>
    <hyperlink ref="P215" r:id="rId34" display="http://www.bav-astro.de/sfs/BAVM_link.php?BAVMnr=241" xr:uid="{00000000-0004-0000-0100-000021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2024-01-04T02:59:59Z</dcterms:modified>
</cp:coreProperties>
</file>