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8C15096-02AB-4C29-B620-78B6691AA699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37" i="1" l="1"/>
  <c r="F137" i="1" s="1"/>
  <c r="G137" i="1" s="1"/>
  <c r="K137" i="1" s="1"/>
  <c r="Q137" i="1"/>
  <c r="E132" i="1"/>
  <c r="F132" i="1" s="1"/>
  <c r="G132" i="1" s="1"/>
  <c r="K132" i="1" s="1"/>
  <c r="Q132" i="1"/>
  <c r="Q133" i="1"/>
  <c r="Q134" i="1"/>
  <c r="Q135" i="1"/>
  <c r="E136" i="1"/>
  <c r="F136" i="1" s="1"/>
  <c r="G136" i="1" s="1"/>
  <c r="K136" i="1" s="1"/>
  <c r="Q136" i="1"/>
  <c r="Q128" i="1"/>
  <c r="Q129" i="1"/>
  <c r="Q130" i="1"/>
  <c r="Q131" i="1"/>
  <c r="Q120" i="1"/>
  <c r="Q121" i="1"/>
  <c r="Q123" i="1"/>
  <c r="Q124" i="1"/>
  <c r="Q125" i="1"/>
  <c r="Q126" i="1"/>
  <c r="Q127" i="1"/>
  <c r="Q122" i="1"/>
  <c r="Q119" i="1"/>
  <c r="C17" i="1"/>
  <c r="Q116" i="1"/>
  <c r="Q117" i="1"/>
  <c r="Q118" i="1"/>
  <c r="Q111" i="1"/>
  <c r="Q101" i="1"/>
  <c r="E133" i="1"/>
  <c r="F133" i="1" s="1"/>
  <c r="G133" i="1" s="1"/>
  <c r="K133" i="1" s="1"/>
  <c r="D9" i="1"/>
  <c r="C9" i="1"/>
  <c r="E77" i="1"/>
  <c r="F77" i="1" s="1"/>
  <c r="G77" i="1" s="1"/>
  <c r="J77" i="1" s="1"/>
  <c r="E105" i="1"/>
  <c r="F105" i="1" s="1"/>
  <c r="G105" i="1" s="1"/>
  <c r="J105" i="1" s="1"/>
  <c r="E110" i="1"/>
  <c r="F110" i="1" s="1"/>
  <c r="G110" i="1" s="1"/>
  <c r="K110" i="1" s="1"/>
  <c r="E94" i="1"/>
  <c r="F94" i="1" s="1"/>
  <c r="G94" i="1" s="1"/>
  <c r="K94" i="1" s="1"/>
  <c r="E97" i="1"/>
  <c r="F97" i="1" s="1"/>
  <c r="G97" i="1" s="1"/>
  <c r="K97" i="1" s="1"/>
  <c r="Q98" i="1"/>
  <c r="Q96" i="1"/>
  <c r="Q93" i="1"/>
  <c r="Q89" i="1"/>
  <c r="Q88" i="1"/>
  <c r="Q87" i="1"/>
  <c r="Q84" i="1"/>
  <c r="Q81" i="1"/>
  <c r="Q80" i="1"/>
  <c r="Q71" i="1"/>
  <c r="Q69" i="1"/>
  <c r="Q68" i="1"/>
  <c r="Q67" i="1"/>
  <c r="Q65" i="1"/>
  <c r="Q62" i="1"/>
  <c r="Q60" i="1"/>
  <c r="Q59" i="1"/>
  <c r="Q58" i="1"/>
  <c r="Q57" i="1"/>
  <c r="Q56" i="1"/>
  <c r="Q55" i="1"/>
  <c r="Q54" i="1"/>
  <c r="Q53" i="1"/>
  <c r="Q52" i="1"/>
  <c r="Q51" i="1"/>
  <c r="Q50" i="1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100" i="2"/>
  <c r="C100" i="2"/>
  <c r="G59" i="2"/>
  <c r="C59" i="2"/>
  <c r="G58" i="2"/>
  <c r="C58" i="2"/>
  <c r="G99" i="2"/>
  <c r="C99" i="2"/>
  <c r="G57" i="2"/>
  <c r="C57" i="2"/>
  <c r="G98" i="2"/>
  <c r="C98" i="2"/>
  <c r="G56" i="2"/>
  <c r="C56" i="2"/>
  <c r="G55" i="2"/>
  <c r="C55" i="2"/>
  <c r="E55" i="2"/>
  <c r="G97" i="2"/>
  <c r="C97" i="2"/>
  <c r="G54" i="2"/>
  <c r="C54" i="2"/>
  <c r="G53" i="2"/>
  <c r="C53" i="2"/>
  <c r="G52" i="2"/>
  <c r="C52" i="2"/>
  <c r="G96" i="2"/>
  <c r="C96" i="2"/>
  <c r="G95" i="2"/>
  <c r="C95" i="2"/>
  <c r="G94" i="2"/>
  <c r="C94" i="2"/>
  <c r="G93" i="2"/>
  <c r="C93" i="2"/>
  <c r="E93" i="2"/>
  <c r="G92" i="2"/>
  <c r="C92" i="2"/>
  <c r="G51" i="2"/>
  <c r="C51" i="2"/>
  <c r="G50" i="2"/>
  <c r="C50" i="2"/>
  <c r="G91" i="2"/>
  <c r="C91" i="2"/>
  <c r="G90" i="2"/>
  <c r="C9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89" i="2"/>
  <c r="C89" i="2"/>
  <c r="G41" i="2"/>
  <c r="C41" i="2"/>
  <c r="G88" i="2"/>
  <c r="C88" i="2"/>
  <c r="G87" i="2"/>
  <c r="C87" i="2"/>
  <c r="G86" i="2"/>
  <c r="C86" i="2"/>
  <c r="G40" i="2"/>
  <c r="C40" i="2"/>
  <c r="G85" i="2"/>
  <c r="C85" i="2"/>
  <c r="G39" i="2"/>
  <c r="C39" i="2"/>
  <c r="G38" i="2"/>
  <c r="C38" i="2"/>
  <c r="G84" i="2"/>
  <c r="C84" i="2"/>
  <c r="G37" i="2"/>
  <c r="C37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100" i="2"/>
  <c r="B100" i="2"/>
  <c r="D100" i="2"/>
  <c r="A100" i="2"/>
  <c r="H59" i="2"/>
  <c r="B59" i="2"/>
  <c r="D59" i="2"/>
  <c r="A59" i="2"/>
  <c r="H58" i="2"/>
  <c r="B58" i="2"/>
  <c r="D58" i="2"/>
  <c r="A58" i="2"/>
  <c r="H99" i="2"/>
  <c r="B99" i="2"/>
  <c r="D99" i="2"/>
  <c r="A99" i="2"/>
  <c r="H57" i="2"/>
  <c r="B57" i="2"/>
  <c r="D57" i="2"/>
  <c r="A57" i="2"/>
  <c r="H98" i="2"/>
  <c r="B98" i="2"/>
  <c r="F98" i="2"/>
  <c r="D98" i="2"/>
  <c r="A98" i="2"/>
  <c r="H56" i="2"/>
  <c r="B56" i="2"/>
  <c r="F56" i="2"/>
  <c r="D56" i="2"/>
  <c r="A56" i="2"/>
  <c r="H55" i="2"/>
  <c r="F55" i="2"/>
  <c r="D55" i="2"/>
  <c r="B55" i="2"/>
  <c r="A55" i="2"/>
  <c r="H97" i="2"/>
  <c r="B97" i="2"/>
  <c r="F97" i="2"/>
  <c r="D97" i="2"/>
  <c r="A97" i="2"/>
  <c r="H54" i="2"/>
  <c r="B54" i="2"/>
  <c r="F54" i="2"/>
  <c r="D54" i="2"/>
  <c r="A54" i="2"/>
  <c r="H53" i="2"/>
  <c r="B53" i="2"/>
  <c r="D53" i="2"/>
  <c r="A53" i="2"/>
  <c r="H52" i="2"/>
  <c r="B52" i="2"/>
  <c r="D52" i="2"/>
  <c r="A52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51" i="2"/>
  <c r="B51" i="2"/>
  <c r="D51" i="2"/>
  <c r="A51" i="2"/>
  <c r="H50" i="2"/>
  <c r="B50" i="2"/>
  <c r="D50" i="2"/>
  <c r="A50" i="2"/>
  <c r="H91" i="2"/>
  <c r="B91" i="2"/>
  <c r="D91" i="2"/>
  <c r="A91" i="2"/>
  <c r="H90" i="2"/>
  <c r="B90" i="2"/>
  <c r="D90" i="2"/>
  <c r="A9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89" i="2"/>
  <c r="B89" i="2"/>
  <c r="D89" i="2"/>
  <c r="A89" i="2"/>
  <c r="H41" i="2"/>
  <c r="B41" i="2"/>
  <c r="D41" i="2"/>
  <c r="A41" i="2"/>
  <c r="H88" i="2"/>
  <c r="B88" i="2"/>
  <c r="D88" i="2"/>
  <c r="A88" i="2"/>
  <c r="H87" i="2"/>
  <c r="B87" i="2"/>
  <c r="D87" i="2"/>
  <c r="A87" i="2"/>
  <c r="H86" i="2"/>
  <c r="B86" i="2"/>
  <c r="D86" i="2"/>
  <c r="A86" i="2"/>
  <c r="H40" i="2"/>
  <c r="B40" i="2"/>
  <c r="D40" i="2"/>
  <c r="A40" i="2"/>
  <c r="H85" i="2"/>
  <c r="B85" i="2"/>
  <c r="D85" i="2"/>
  <c r="A85" i="2"/>
  <c r="H39" i="2"/>
  <c r="B39" i="2"/>
  <c r="D39" i="2"/>
  <c r="A39" i="2"/>
  <c r="H38" i="2"/>
  <c r="B38" i="2"/>
  <c r="D38" i="2"/>
  <c r="A38" i="2"/>
  <c r="H84" i="2"/>
  <c r="B84" i="2"/>
  <c r="D84" i="2"/>
  <c r="A84" i="2"/>
  <c r="H37" i="2"/>
  <c r="B37" i="2"/>
  <c r="D37" i="2"/>
  <c r="A37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114" i="1"/>
  <c r="Q115" i="1"/>
  <c r="Q113" i="1"/>
  <c r="Q112" i="1"/>
  <c r="Q90" i="1"/>
  <c r="Q99" i="1"/>
  <c r="Q100" i="1"/>
  <c r="Q104" i="1"/>
  <c r="Q106" i="1"/>
  <c r="Q107" i="1"/>
  <c r="Q91" i="1"/>
  <c r="Q92" i="1"/>
  <c r="Q94" i="1"/>
  <c r="Q95" i="1"/>
  <c r="Q97" i="1"/>
  <c r="Q102" i="1"/>
  <c r="Q103" i="1"/>
  <c r="Q108" i="1"/>
  <c r="F16" i="1"/>
  <c r="F17" i="1" s="1"/>
  <c r="Q86" i="1"/>
  <c r="Q105" i="1"/>
  <c r="Q109" i="1"/>
  <c r="Q110" i="1"/>
  <c r="Q85" i="1"/>
  <c r="Q83" i="1"/>
  <c r="Q76" i="1"/>
  <c r="Q70" i="1"/>
  <c r="Q72" i="1"/>
  <c r="Q73" i="1"/>
  <c r="Q74" i="1"/>
  <c r="Q75" i="1"/>
  <c r="Q77" i="1"/>
  <c r="Q78" i="1"/>
  <c r="Q79" i="1"/>
  <c r="Q82" i="1"/>
  <c r="Q66" i="1"/>
  <c r="Q61" i="1"/>
  <c r="Q63" i="1"/>
  <c r="Q64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21" i="1"/>
  <c r="E52" i="1"/>
  <c r="F52" i="1" s="1"/>
  <c r="G52" i="1" s="1"/>
  <c r="I52" i="1" s="1"/>
  <c r="E86" i="1"/>
  <c r="F86" i="1"/>
  <c r="G86" i="1" s="1"/>
  <c r="K86" i="1" s="1"/>
  <c r="E79" i="1"/>
  <c r="E49" i="2" s="1"/>
  <c r="E74" i="1"/>
  <c r="F74" i="1" s="1"/>
  <c r="G74" i="1" s="1"/>
  <c r="J74" i="1" s="1"/>
  <c r="E82" i="1"/>
  <c r="F82" i="1" s="1"/>
  <c r="G82" i="1" s="1"/>
  <c r="K82" i="1" s="1"/>
  <c r="E61" i="1"/>
  <c r="E37" i="2" s="1"/>
  <c r="E48" i="1"/>
  <c r="F48" i="1" s="1"/>
  <c r="G48" i="1" s="1"/>
  <c r="I48" i="1" s="1"/>
  <c r="E44" i="1"/>
  <c r="E31" i="2" s="1"/>
  <c r="E40" i="1"/>
  <c r="F40" i="1" s="1"/>
  <c r="G40" i="1" s="1"/>
  <c r="I40" i="1" s="1"/>
  <c r="E34" i="1"/>
  <c r="E23" i="2" s="1"/>
  <c r="E30" i="1"/>
  <c r="F30" i="1" s="1"/>
  <c r="G30" i="1" s="1"/>
  <c r="I30" i="1" s="1"/>
  <c r="E93" i="1"/>
  <c r="E97" i="2" s="1"/>
  <c r="E84" i="1"/>
  <c r="E92" i="2" s="1"/>
  <c r="E69" i="1"/>
  <c r="F69" i="1" s="1"/>
  <c r="G69" i="1" s="1"/>
  <c r="K69" i="1" s="1"/>
  <c r="E62" i="1"/>
  <c r="E84" i="2" s="1"/>
  <c r="E57" i="1"/>
  <c r="F57" i="1" s="1"/>
  <c r="G57" i="1" s="1"/>
  <c r="I57" i="1" s="1"/>
  <c r="E53" i="1"/>
  <c r="E76" i="2" s="1"/>
  <c r="E87" i="1"/>
  <c r="E94" i="2" s="1"/>
  <c r="E71" i="1"/>
  <c r="E89" i="2" s="1"/>
  <c r="E65" i="1"/>
  <c r="E85" i="2" s="1"/>
  <c r="E58" i="1"/>
  <c r="F58" i="1" s="1"/>
  <c r="G58" i="1" s="1"/>
  <c r="I58" i="1" s="1"/>
  <c r="E54" i="1"/>
  <c r="E77" i="2" s="1"/>
  <c r="E50" i="2"/>
  <c r="E120" i="1"/>
  <c r="F120" i="1" s="1"/>
  <c r="G120" i="1" s="1"/>
  <c r="K120" i="1" s="1"/>
  <c r="E126" i="1"/>
  <c r="F126" i="1" s="1"/>
  <c r="G126" i="1" s="1"/>
  <c r="K126" i="1" s="1"/>
  <c r="E116" i="1"/>
  <c r="F116" i="1"/>
  <c r="G116" i="1" s="1"/>
  <c r="K116" i="1" s="1"/>
  <c r="E55" i="1"/>
  <c r="F55" i="1"/>
  <c r="G55" i="1" s="1"/>
  <c r="J55" i="1" s="1"/>
  <c r="E67" i="1"/>
  <c r="F67" i="1" s="1"/>
  <c r="G67" i="1" s="1"/>
  <c r="K67" i="1" s="1"/>
  <c r="E88" i="1"/>
  <c r="F88" i="1" s="1"/>
  <c r="G88" i="1" s="1"/>
  <c r="K88" i="1" s="1"/>
  <c r="E101" i="1"/>
  <c r="F101" i="1" s="1"/>
  <c r="G101" i="1" s="1"/>
  <c r="K101" i="1" s="1"/>
  <c r="E29" i="1"/>
  <c r="F29" i="1" s="1"/>
  <c r="G29" i="1" s="1"/>
  <c r="I29" i="1" s="1"/>
  <c r="E32" i="1"/>
  <c r="F32" i="1" s="1"/>
  <c r="G32" i="1" s="1"/>
  <c r="I32" i="1" s="1"/>
  <c r="E41" i="1"/>
  <c r="F41" i="1" s="1"/>
  <c r="G41" i="1" s="1"/>
  <c r="I41" i="1" s="1"/>
  <c r="E47" i="1"/>
  <c r="E38" i="1"/>
  <c r="F38" i="1"/>
  <c r="G38" i="1" s="1"/>
  <c r="J38" i="1" s="1"/>
  <c r="E26" i="1"/>
  <c r="F26" i="1"/>
  <c r="G26" i="1" s="1"/>
  <c r="I26" i="1" s="1"/>
  <c r="E24" i="1"/>
  <c r="F24" i="1" s="1"/>
  <c r="G24" i="1" s="1"/>
  <c r="I24" i="1" s="1"/>
  <c r="E22" i="1"/>
  <c r="F22" i="1" s="1"/>
  <c r="G22" i="1" s="1"/>
  <c r="I22" i="1" s="1"/>
  <c r="E64" i="1"/>
  <c r="E39" i="2" s="1"/>
  <c r="E75" i="1"/>
  <c r="F75" i="1" s="1"/>
  <c r="G75" i="1" s="1"/>
  <c r="J75" i="1" s="1"/>
  <c r="E124" i="1"/>
  <c r="F124" i="1"/>
  <c r="G124" i="1" s="1"/>
  <c r="K124" i="1" s="1"/>
  <c r="E119" i="1"/>
  <c r="F119" i="1" s="1"/>
  <c r="G119" i="1" s="1"/>
  <c r="K119" i="1" s="1"/>
  <c r="E118" i="1"/>
  <c r="F118" i="1" s="1"/>
  <c r="G118" i="1" s="1"/>
  <c r="K118" i="1" s="1"/>
  <c r="E56" i="1"/>
  <c r="E79" i="2" s="1"/>
  <c r="E68" i="1"/>
  <c r="F68" i="1" s="1"/>
  <c r="G68" i="1" s="1"/>
  <c r="K68" i="1" s="1"/>
  <c r="E89" i="1"/>
  <c r="F89" i="1" s="1"/>
  <c r="G89" i="1" s="1"/>
  <c r="K89" i="1" s="1"/>
  <c r="E33" i="1"/>
  <c r="F33" i="1"/>
  <c r="G33" i="1" s="1"/>
  <c r="I33" i="1" s="1"/>
  <c r="E36" i="1"/>
  <c r="F36" i="1"/>
  <c r="G36" i="1" s="1"/>
  <c r="I36" i="1" s="1"/>
  <c r="E45" i="1"/>
  <c r="F45" i="1" s="1"/>
  <c r="G45" i="1" s="1"/>
  <c r="I45" i="1" s="1"/>
  <c r="E39" i="1"/>
  <c r="F39" i="1" s="1"/>
  <c r="U39" i="1" s="1"/>
  <c r="E107" i="1"/>
  <c r="F107" i="1" s="1"/>
  <c r="G107" i="1" s="1"/>
  <c r="K107" i="1" s="1"/>
  <c r="E113" i="1"/>
  <c r="E70" i="2" s="1"/>
  <c r="E21" i="1"/>
  <c r="F21" i="1" s="1"/>
  <c r="E127" i="1"/>
  <c r="F127" i="1" s="1"/>
  <c r="G127" i="1" s="1"/>
  <c r="K127" i="1" s="1"/>
  <c r="E96" i="1"/>
  <c r="F96" i="1" s="1"/>
  <c r="U96" i="1" s="1"/>
  <c r="E66" i="1"/>
  <c r="E40" i="2" s="1"/>
  <c r="E72" i="1"/>
  <c r="E42" i="2" s="1"/>
  <c r="E76" i="1"/>
  <c r="E46" i="2" s="1"/>
  <c r="E85" i="1"/>
  <c r="F85" i="1" s="1"/>
  <c r="G85" i="1" s="1"/>
  <c r="K85" i="1" s="1"/>
  <c r="E109" i="1"/>
  <c r="E67" i="2" s="1"/>
  <c r="E112" i="1"/>
  <c r="F112" i="1" s="1"/>
  <c r="G112" i="1" s="1"/>
  <c r="K112" i="1" s="1"/>
  <c r="E90" i="1"/>
  <c r="E52" i="2" s="1"/>
  <c r="E92" i="1"/>
  <c r="E54" i="2" s="1"/>
  <c r="F92" i="1"/>
  <c r="G92" i="1" s="1"/>
  <c r="K92" i="1" s="1"/>
  <c r="E95" i="1"/>
  <c r="E56" i="2" s="1"/>
  <c r="E99" i="1"/>
  <c r="F99" i="1" s="1"/>
  <c r="G99" i="1" s="1"/>
  <c r="K99" i="1" s="1"/>
  <c r="E102" i="1"/>
  <c r="F102" i="1" s="1"/>
  <c r="G102" i="1" s="1"/>
  <c r="K102" i="1" s="1"/>
  <c r="E104" i="1"/>
  <c r="E62" i="2" s="1"/>
  <c r="E121" i="1"/>
  <c r="F121" i="1" s="1"/>
  <c r="G121" i="1" s="1"/>
  <c r="K121" i="1" s="1"/>
  <c r="E122" i="1"/>
  <c r="F122" i="1" s="1"/>
  <c r="G122" i="1" s="1"/>
  <c r="K122" i="1" s="1"/>
  <c r="E59" i="1"/>
  <c r="E82" i="2" s="1"/>
  <c r="E80" i="1"/>
  <c r="F80" i="1" s="1"/>
  <c r="G80" i="1" s="1"/>
  <c r="K80" i="1" s="1"/>
  <c r="E31" i="1"/>
  <c r="F31" i="1" s="1"/>
  <c r="G31" i="1" s="1"/>
  <c r="I31" i="1" s="1"/>
  <c r="E37" i="1"/>
  <c r="F37" i="1" s="1"/>
  <c r="G37" i="1" s="1"/>
  <c r="I37" i="1" s="1"/>
  <c r="E42" i="1"/>
  <c r="E29" i="2" s="1"/>
  <c r="E49" i="1"/>
  <c r="F49" i="1" s="1"/>
  <c r="G49" i="1" s="1"/>
  <c r="I49" i="1" s="1"/>
  <c r="E27" i="1"/>
  <c r="F27" i="1" s="1"/>
  <c r="G27" i="1" s="1"/>
  <c r="I27" i="1" s="1"/>
  <c r="E25" i="1"/>
  <c r="E14" i="2" s="1"/>
  <c r="E23" i="1"/>
  <c r="E12" i="2" s="1"/>
  <c r="E50" i="1"/>
  <c r="E73" i="2" s="1"/>
  <c r="E51" i="1"/>
  <c r="F51" i="1" s="1"/>
  <c r="G51" i="1" s="1"/>
  <c r="I51" i="1" s="1"/>
  <c r="E60" i="1"/>
  <c r="E83" i="2" s="1"/>
  <c r="E81" i="1"/>
  <c r="E91" i="2" s="1"/>
  <c r="E98" i="1"/>
  <c r="F98" i="1" s="1"/>
  <c r="G98" i="1" s="1"/>
  <c r="K98" i="1" s="1"/>
  <c r="E28" i="1"/>
  <c r="F28" i="1" s="1"/>
  <c r="G28" i="1" s="1"/>
  <c r="I28" i="1" s="1"/>
  <c r="E35" i="1"/>
  <c r="E24" i="2" s="1"/>
  <c r="E43" i="1"/>
  <c r="F43" i="1" s="1"/>
  <c r="G43" i="1" s="1"/>
  <c r="I43" i="1" s="1"/>
  <c r="E46" i="1"/>
  <c r="E33" i="2" s="1"/>
  <c r="E106" i="1"/>
  <c r="F106" i="1" s="1"/>
  <c r="G106" i="1" s="1"/>
  <c r="K106" i="1" s="1"/>
  <c r="E108" i="1"/>
  <c r="E66" i="2" s="1"/>
  <c r="F108" i="1"/>
  <c r="G108" i="1" s="1"/>
  <c r="K108" i="1" s="1"/>
  <c r="E115" i="1"/>
  <c r="E72" i="2" s="1"/>
  <c r="E117" i="1"/>
  <c r="F117" i="1" s="1"/>
  <c r="G117" i="1" s="1"/>
  <c r="K117" i="1" s="1"/>
  <c r="E65" i="2"/>
  <c r="E22" i="2"/>
  <c r="E57" i="2"/>
  <c r="E70" i="1"/>
  <c r="F70" i="1" s="1"/>
  <c r="G70" i="1" s="1"/>
  <c r="J70" i="1" s="1"/>
  <c r="E111" i="1"/>
  <c r="F111" i="1" s="1"/>
  <c r="G111" i="1" s="1"/>
  <c r="K111" i="1" s="1"/>
  <c r="E13" i="2"/>
  <c r="E125" i="1"/>
  <c r="F125" i="1" s="1"/>
  <c r="G125" i="1" s="1"/>
  <c r="K125" i="1" s="1"/>
  <c r="E18" i="2"/>
  <c r="E68" i="2"/>
  <c r="E103" i="1"/>
  <c r="E61" i="2" s="1"/>
  <c r="E91" i="1"/>
  <c r="F91" i="1" s="1"/>
  <c r="G91" i="1" s="1"/>
  <c r="K91" i="1" s="1"/>
  <c r="E83" i="1"/>
  <c r="F83" i="1" s="1"/>
  <c r="G83" i="1" s="1"/>
  <c r="J83" i="1" s="1"/>
  <c r="E123" i="1"/>
  <c r="F123" i="1" s="1"/>
  <c r="G123" i="1" s="1"/>
  <c r="K123" i="1" s="1"/>
  <c r="E32" i="2"/>
  <c r="E95" i="2"/>
  <c r="E63" i="1"/>
  <c r="F63" i="1" s="1"/>
  <c r="G63" i="1" s="1"/>
  <c r="K63" i="1" s="1"/>
  <c r="E11" i="2"/>
  <c r="E16" i="2"/>
  <c r="E90" i="2"/>
  <c r="F64" i="1"/>
  <c r="G64" i="1" s="1"/>
  <c r="K64" i="1" s="1"/>
  <c r="F47" i="1"/>
  <c r="G47" i="1" s="1"/>
  <c r="I47" i="1" s="1"/>
  <c r="E34" i="2"/>
  <c r="E78" i="2"/>
  <c r="E58" i="2"/>
  <c r="E25" i="2"/>
  <c r="F50" i="1"/>
  <c r="G50" i="1" s="1"/>
  <c r="I50" i="1" s="1"/>
  <c r="F66" i="1"/>
  <c r="G66" i="1" s="1"/>
  <c r="J66" i="1" s="1"/>
  <c r="E20" i="2"/>
  <c r="E41" i="2"/>
  <c r="E15" i="2"/>
  <c r="E19" i="2" l="1"/>
  <c r="E86" i="2"/>
  <c r="E98" i="2"/>
  <c r="F84" i="1"/>
  <c r="G84" i="1" s="1"/>
  <c r="K84" i="1" s="1"/>
  <c r="F93" i="1"/>
  <c r="G93" i="1" s="1"/>
  <c r="K93" i="1" s="1"/>
  <c r="E60" i="2"/>
  <c r="E36" i="2"/>
  <c r="F90" i="1"/>
  <c r="G90" i="1" s="1"/>
  <c r="K90" i="1" s="1"/>
  <c r="E44" i="2"/>
  <c r="E96" i="2"/>
  <c r="F113" i="1"/>
  <c r="G113" i="1" s="1"/>
  <c r="K113" i="1" s="1"/>
  <c r="F54" i="1"/>
  <c r="G54" i="1" s="1"/>
  <c r="I54" i="1" s="1"/>
  <c r="F103" i="1"/>
  <c r="G103" i="1" s="1"/>
  <c r="K103" i="1" s="1"/>
  <c r="E38" i="2"/>
  <c r="E74" i="2"/>
  <c r="E69" i="2"/>
  <c r="E21" i="2"/>
  <c r="F109" i="1"/>
  <c r="G109" i="1" s="1"/>
  <c r="J109" i="1" s="1"/>
  <c r="E81" i="2"/>
  <c r="F62" i="1"/>
  <c r="G62" i="1" s="1"/>
  <c r="J62" i="1" s="1"/>
  <c r="F34" i="1"/>
  <c r="G34" i="1" s="1"/>
  <c r="I34" i="1" s="1"/>
  <c r="E99" i="2"/>
  <c r="E30" i="2"/>
  <c r="F42" i="1"/>
  <c r="G42" i="1" s="1"/>
  <c r="I42" i="1" s="1"/>
  <c r="E75" i="2"/>
  <c r="E27" i="2"/>
  <c r="F79" i="1"/>
  <c r="G79" i="1" s="1"/>
  <c r="J79" i="1" s="1"/>
  <c r="E63" i="2"/>
  <c r="E87" i="2"/>
  <c r="F81" i="1"/>
  <c r="G81" i="1" s="1"/>
  <c r="K81" i="1" s="1"/>
  <c r="E26" i="2"/>
  <c r="F60" i="1"/>
  <c r="G60" i="1" s="1"/>
  <c r="J60" i="1" s="1"/>
  <c r="F59" i="1"/>
  <c r="G59" i="1" s="1"/>
  <c r="I59" i="1" s="1"/>
  <c r="F104" i="1"/>
  <c r="G104" i="1" s="1"/>
  <c r="K104" i="1" s="1"/>
  <c r="F95" i="1"/>
  <c r="G95" i="1" s="1"/>
  <c r="K95" i="1" s="1"/>
  <c r="F76" i="1"/>
  <c r="G76" i="1" s="1"/>
  <c r="J76" i="1" s="1"/>
  <c r="F56" i="1"/>
  <c r="G56" i="1" s="1"/>
  <c r="J56" i="1" s="1"/>
  <c r="E78" i="1"/>
  <c r="E100" i="1"/>
  <c r="E73" i="1"/>
  <c r="E130" i="1"/>
  <c r="F130" i="1" s="1"/>
  <c r="G130" i="1" s="1"/>
  <c r="K130" i="1" s="1"/>
  <c r="E35" i="2"/>
  <c r="E135" i="1"/>
  <c r="F135" i="1" s="1"/>
  <c r="G135" i="1" s="1"/>
  <c r="K135" i="1" s="1"/>
  <c r="E45" i="2"/>
  <c r="E51" i="2"/>
  <c r="E129" i="1"/>
  <c r="F129" i="1" s="1"/>
  <c r="G129" i="1" s="1"/>
  <c r="K129" i="1" s="1"/>
  <c r="E64" i="2"/>
  <c r="E28" i="2"/>
  <c r="E88" i="2"/>
  <c r="E114" i="1"/>
  <c r="E71" i="2" s="1"/>
  <c r="E134" i="1"/>
  <c r="F134" i="1" s="1"/>
  <c r="G134" i="1" s="1"/>
  <c r="K134" i="1" s="1"/>
  <c r="F53" i="1"/>
  <c r="G53" i="1" s="1"/>
  <c r="I53" i="1" s="1"/>
  <c r="E131" i="1"/>
  <c r="F131" i="1" s="1"/>
  <c r="G131" i="1" s="1"/>
  <c r="K131" i="1" s="1"/>
  <c r="E128" i="1"/>
  <c r="F128" i="1" s="1"/>
  <c r="G128" i="1" s="1"/>
  <c r="K128" i="1" s="1"/>
  <c r="F115" i="1"/>
  <c r="G115" i="1" s="1"/>
  <c r="K115" i="1" s="1"/>
  <c r="F46" i="1"/>
  <c r="G46" i="1" s="1"/>
  <c r="I46" i="1" s="1"/>
  <c r="F35" i="1"/>
  <c r="G35" i="1" s="1"/>
  <c r="I35" i="1" s="1"/>
  <c r="F25" i="1"/>
  <c r="G25" i="1" s="1"/>
  <c r="I25" i="1" s="1"/>
  <c r="F65" i="1"/>
  <c r="G65" i="1" s="1"/>
  <c r="K65" i="1" s="1"/>
  <c r="F44" i="1"/>
  <c r="G44" i="1" s="1"/>
  <c r="I44" i="1" s="1"/>
  <c r="F61" i="1"/>
  <c r="G61" i="1" s="1"/>
  <c r="K61" i="1" s="1"/>
  <c r="E47" i="2"/>
  <c r="E17" i="2"/>
  <c r="E53" i="2"/>
  <c r="F71" i="1"/>
  <c r="G71" i="1" s="1"/>
  <c r="K71" i="1" s="1"/>
  <c r="F72" i="1"/>
  <c r="G72" i="1" s="1"/>
  <c r="J72" i="1" s="1"/>
  <c r="F23" i="1"/>
  <c r="G23" i="1" s="1"/>
  <c r="I23" i="1" s="1"/>
  <c r="E80" i="2"/>
  <c r="F87" i="1"/>
  <c r="G87" i="1" s="1"/>
  <c r="K87" i="1" s="1"/>
  <c r="E100" i="2"/>
  <c r="F114" i="1" l="1"/>
  <c r="G114" i="1" s="1"/>
  <c r="F78" i="1"/>
  <c r="G78" i="1" s="1"/>
  <c r="J78" i="1" s="1"/>
  <c r="E48" i="2"/>
  <c r="F73" i="1"/>
  <c r="G73" i="1" s="1"/>
  <c r="J73" i="1" s="1"/>
  <c r="E43" i="2"/>
  <c r="F100" i="1"/>
  <c r="G100" i="1" s="1"/>
  <c r="K100" i="1" s="1"/>
  <c r="E59" i="2"/>
  <c r="J114" i="1"/>
  <c r="C12" i="1"/>
  <c r="C11" i="1"/>
  <c r="O137" i="1" l="1"/>
  <c r="O39" i="1"/>
  <c r="O111" i="1"/>
  <c r="O128" i="1"/>
  <c r="O109" i="1"/>
  <c r="O43" i="1"/>
  <c r="O106" i="1"/>
  <c r="O104" i="1"/>
  <c r="O129" i="1"/>
  <c r="O136" i="1"/>
  <c r="O54" i="1"/>
  <c r="O23" i="1"/>
  <c r="O95" i="1"/>
  <c r="O99" i="1"/>
  <c r="O78" i="1"/>
  <c r="O51" i="1"/>
  <c r="O84" i="1"/>
  <c r="O132" i="1"/>
  <c r="O76" i="1"/>
  <c r="O118" i="1"/>
  <c r="O91" i="1"/>
  <c r="O121" i="1"/>
  <c r="O85" i="1"/>
  <c r="O59" i="1"/>
  <c r="O67" i="1"/>
  <c r="O116" i="1"/>
  <c r="O98" i="1"/>
  <c r="O107" i="1"/>
  <c r="O22" i="1"/>
  <c r="O101" i="1"/>
  <c r="O64" i="1"/>
  <c r="O89" i="1"/>
  <c r="O96" i="1"/>
  <c r="O31" i="1"/>
  <c r="O92" i="1"/>
  <c r="O80" i="1"/>
  <c r="O45" i="1"/>
  <c r="O115" i="1"/>
  <c r="O73" i="1"/>
  <c r="O114" i="1"/>
  <c r="O36" i="1"/>
  <c r="O127" i="1"/>
  <c r="O47" i="1"/>
  <c r="O119" i="1"/>
  <c r="O103" i="1"/>
  <c r="O26" i="1"/>
  <c r="O40" i="1"/>
  <c r="O82" i="1"/>
  <c r="O133" i="1"/>
  <c r="O77" i="1"/>
  <c r="O122" i="1"/>
  <c r="O38" i="1"/>
  <c r="O35" i="1"/>
  <c r="O90" i="1"/>
  <c r="O69" i="1"/>
  <c r="O74" i="1"/>
  <c r="O32" i="1"/>
  <c r="O100" i="1"/>
  <c r="O56" i="1"/>
  <c r="O63" i="1"/>
  <c r="O110" i="1"/>
  <c r="O42" i="1"/>
  <c r="O81" i="1"/>
  <c r="O41" i="1"/>
  <c r="O108" i="1"/>
  <c r="O71" i="1"/>
  <c r="O68" i="1"/>
  <c r="O65" i="1"/>
  <c r="O88" i="1"/>
  <c r="O102" i="1"/>
  <c r="O113" i="1"/>
  <c r="O60" i="1"/>
  <c r="O130" i="1"/>
  <c r="O50" i="1"/>
  <c r="O97" i="1"/>
  <c r="C15" i="1"/>
  <c r="C18" i="1" s="1"/>
  <c r="O21" i="1"/>
  <c r="O79" i="1"/>
  <c r="O135" i="1"/>
  <c r="O24" i="1"/>
  <c r="O66" i="1"/>
  <c r="O30" i="1"/>
  <c r="O86" i="1"/>
  <c r="O44" i="1"/>
  <c r="O120" i="1"/>
  <c r="O125" i="1"/>
  <c r="O33" i="1"/>
  <c r="O123" i="1"/>
  <c r="O46" i="1"/>
  <c r="O58" i="1"/>
  <c r="O52" i="1"/>
  <c r="O70" i="1"/>
  <c r="O105" i="1"/>
  <c r="O87" i="1"/>
  <c r="O72" i="1"/>
  <c r="O37" i="1"/>
  <c r="O112" i="1"/>
  <c r="O94" i="1"/>
  <c r="O83" i="1"/>
  <c r="O131" i="1"/>
  <c r="O57" i="1"/>
  <c r="O75" i="1"/>
  <c r="O27" i="1"/>
  <c r="O61" i="1"/>
  <c r="O126" i="1"/>
  <c r="O53" i="1"/>
  <c r="O93" i="1"/>
  <c r="O28" i="1"/>
  <c r="O25" i="1"/>
  <c r="O55" i="1"/>
  <c r="O34" i="1"/>
  <c r="O62" i="1"/>
  <c r="O29" i="1"/>
  <c r="O48" i="1"/>
  <c r="O134" i="1"/>
  <c r="O49" i="1"/>
  <c r="O117" i="1"/>
  <c r="O124" i="1"/>
  <c r="C16" i="1"/>
  <c r="D18" i="1" s="1"/>
  <c r="F18" i="1" l="1"/>
  <c r="F19" i="1" s="1"/>
</calcChain>
</file>

<file path=xl/sharedStrings.xml><?xml version="1.0" encoding="utf-8"?>
<sst xmlns="http://schemas.openxmlformats.org/spreadsheetml/2006/main" count="1061" uniqueCount="437">
  <si>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</si>
  <si>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</si>
  <si>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</si>
  <si>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</si>
  <si>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</si>
  <si>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</si>
  <si>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</si>
  <si>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</si>
  <si>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</si>
  <si>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</si>
  <si>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</si>
  <si>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</si>
  <si>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</si>
  <si>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</si>
  <si>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</si>
  <si>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</si>
  <si>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</si>
  <si>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</si>
  <si>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</si>
  <si>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</si>
  <si>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</si>
  <si>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</si>
  <si>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</si>
  <si>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</si>
  <si>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</si>
  <si>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</si>
  <si>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</si>
  <si>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</si>
  <si>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D. Ruokonen</t>
  </si>
  <si>
    <t>AAVSO 2</t>
  </si>
  <si>
    <t>A</t>
  </si>
  <si>
    <t>G. Wedemayer</t>
  </si>
  <si>
    <t>E. Halbach</t>
  </si>
  <si>
    <t>G. Samolyk</t>
  </si>
  <si>
    <t>C. Hesseltine</t>
  </si>
  <si>
    <t>G. Hanson</t>
  </si>
  <si>
    <t>Wils P</t>
  </si>
  <si>
    <t>BBSAG Bull.82</t>
  </si>
  <si>
    <t>B</t>
  </si>
  <si>
    <t>II</t>
  </si>
  <si>
    <t>IBVS 5484</t>
  </si>
  <si>
    <t>IBVS 5263</t>
  </si>
  <si>
    <t>I</t>
  </si>
  <si>
    <t>IBVS 5287</t>
  </si>
  <si>
    <t>IBVS 5643</t>
  </si>
  <si>
    <t>IBVS 5603</t>
  </si>
  <si>
    <t>EW</t>
  </si>
  <si>
    <t>IBVS 5657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</si>
  <si>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</si>
  <si>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</si>
  <si>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</si>
  <si>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</si>
  <si>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</si>
  <si>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</si>
  <si>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</si>
  <si>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IBVS 5806</t>
  </si>
  <si>
    <t>Add cycle</t>
  </si>
  <si>
    <t>Old Cycle</t>
  </si>
  <si>
    <t>IBVS 5959</t>
  </si>
  <si>
    <t>IBVS 6010</t>
  </si>
  <si>
    <t>IBVS 6011</t>
  </si>
  <si>
    <t>Start of linear fit &gt;&gt;&gt;&gt;&gt;&gt;&gt;&gt;&gt;&gt;&gt;&gt;&gt;&gt;&gt;&gt;&gt;&gt;&gt;&gt;&gt;</t>
  </si>
  <si>
    <t>JAVSO..36..171</t>
  </si>
  <si>
    <t>JAVSO..38...85</t>
  </si>
  <si>
    <t>JAVSO..39...94</t>
  </si>
  <si>
    <t>JAVSO..36..186</t>
  </si>
  <si>
    <t>JAVSO..37...44</t>
  </si>
  <si>
    <t>JAVSO..38..183</t>
  </si>
  <si>
    <t>JAVSO..39..177</t>
  </si>
  <si>
    <t>JAVSO</t>
  </si>
  <si>
    <t>IBVS 6042</t>
  </si>
  <si>
    <t>JAVSO..42..426</t>
  </si>
  <si>
    <t>JAVSO..41..328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</si>
  <si>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</si>
  <si>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</si>
  <si>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</si>
  <si>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</si>
  <si>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</si>
  <si>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</si>
  <si>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</si>
  <si>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</si>
  <si>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</si>
  <si>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</si>
  <si>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</si>
  <si>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</si>
  <si>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</si>
  <si>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2443337.682 </t>
  </si>
  <si>
    <t> 13.07.1977 04:22 </t>
  </si>
  <si>
    <t> -0.016 </t>
  </si>
  <si>
    <t>V </t>
  </si>
  <si>
    <t> D.Ruokonen </t>
  </si>
  <si>
    <t> AOEB 2 </t>
  </si>
  <si>
    <t>2443337.690 </t>
  </si>
  <si>
    <t> 13.07.1977 04:33 </t>
  </si>
  <si>
    <t> -0.008 </t>
  </si>
  <si>
    <t> G.Wedemayer </t>
  </si>
  <si>
    <t>2443337.693 </t>
  </si>
  <si>
    <t> 13.07.1977 04:37 </t>
  </si>
  <si>
    <t> -0.005 </t>
  </si>
  <si>
    <t> E.Halbach </t>
  </si>
  <si>
    <t>2443672.712 </t>
  </si>
  <si>
    <t> 13.06.1978 05:05 </t>
  </si>
  <si>
    <t> 0.011 </t>
  </si>
  <si>
    <t> G.Samolyk </t>
  </si>
  <si>
    <t>2443777.708 </t>
  </si>
  <si>
    <t> 26.09.1978 04:59 </t>
  </si>
  <si>
    <t>2443980.872 </t>
  </si>
  <si>
    <t> 17.04.1979 08:55 </t>
  </si>
  <si>
    <t> -0.010 </t>
  </si>
  <si>
    <t>2444431.730 </t>
  </si>
  <si>
    <t> 11.07.1980 05:31 </t>
  </si>
  <si>
    <t>2444492.801 </t>
  </si>
  <si>
    <t> 10.09.1980 07:13 </t>
  </si>
  <si>
    <t> -0.002 </t>
  </si>
  <si>
    <t> C.Hesseltine </t>
  </si>
  <si>
    <t>2444539.607 </t>
  </si>
  <si>
    <t> 27.10.1980 02:34 </t>
  </si>
  <si>
    <t> 0.006 </t>
  </si>
  <si>
    <t> G.Hanson </t>
  </si>
  <si>
    <t>2444543.599 </t>
  </si>
  <si>
    <t> 31.10.1980 02:22 </t>
  </si>
  <si>
    <t> 0.003 </t>
  </si>
  <si>
    <t>2444762.748 </t>
  </si>
  <si>
    <t> 07.06.1981 05:57 </t>
  </si>
  <si>
    <t> 0.002 </t>
  </si>
  <si>
    <t>2445298.643 </t>
  </si>
  <si>
    <t> 25.11.1982 03:25 </t>
  </si>
  <si>
    <t>2446263.696 </t>
  </si>
  <si>
    <t> 17.07.1985 04:42 </t>
  </si>
  <si>
    <t>2446363.584 </t>
  </si>
  <si>
    <t> 25.10.1985 02:00 </t>
  </si>
  <si>
    <t> 0.013 </t>
  </si>
  <si>
    <t>2446606.694 </t>
  </si>
  <si>
    <t> 25.06.1986 04:39 </t>
  </si>
  <si>
    <t>2446654.648 </t>
  </si>
  <si>
    <t> 12.08.1986 03:33 </t>
  </si>
  <si>
    <t> 0.018 </t>
  </si>
  <si>
    <t>2446678.616 </t>
  </si>
  <si>
    <t> 05.09.1986 02:47 </t>
  </si>
  <si>
    <t> 0.017 </t>
  </si>
  <si>
    <t>2446682.604 </t>
  </si>
  <si>
    <t> 09.09.1986 02:29 </t>
  </si>
  <si>
    <t> 0.010 </t>
  </si>
  <si>
    <t>2447062.686 </t>
  </si>
  <si>
    <t> 24.09.1987 04:27 </t>
  </si>
  <si>
    <t>2447688.760 </t>
  </si>
  <si>
    <t> 11.06.1989 06:14 </t>
  </si>
  <si>
    <t> 0.015 </t>
  </si>
  <si>
    <t>2448415.827 </t>
  </si>
  <si>
    <t> 08.06.1991 07:50 </t>
  </si>
  <si>
    <t> 0.005 </t>
  </si>
  <si>
    <t>2448922.625 </t>
  </si>
  <si>
    <t> 27.10.1992 03:00 </t>
  </si>
  <si>
    <t>2449241.647 </t>
  </si>
  <si>
    <t> 11.09.1993 03:31 </t>
  </si>
  <si>
    <t> 0.016 </t>
  </si>
  <si>
    <t>2449273.617 </t>
  </si>
  <si>
    <t> 13.10.1993 02:48 </t>
  </si>
  <si>
    <t> 0.027 </t>
  </si>
  <si>
    <t>2449333.538 </t>
  </si>
  <si>
    <t> 12.12.1993 00:54 </t>
  </si>
  <si>
    <t> 0.024 </t>
  </si>
  <si>
    <t>2449624.597 </t>
  </si>
  <si>
    <t> 29.09.1994 02:19 </t>
  </si>
  <si>
    <t>2450391.618 </t>
  </si>
  <si>
    <t> 04.11.1996 02:49 </t>
  </si>
  <si>
    <t> AOEB 6 </t>
  </si>
  <si>
    <t>2450578.821 </t>
  </si>
  <si>
    <t> 10.05.1997 07:42 </t>
  </si>
  <si>
    <t> 0.031 </t>
  </si>
  <si>
    <t>2450614.774 </t>
  </si>
  <si>
    <t> 15.06.1997 06:34 </t>
  </si>
  <si>
    <t> 0.029 </t>
  </si>
  <si>
    <t>2450726.632 </t>
  </si>
  <si>
    <t> 05.10.1997 03:10 </t>
  </si>
  <si>
    <t>2451041.672 </t>
  </si>
  <si>
    <t> 16.08.1998 04:07 </t>
  </si>
  <si>
    <t> 0.041 </t>
  </si>
  <si>
    <t>2451045.6563 </t>
  </si>
  <si>
    <t> 20.08.1998 03:45 </t>
  </si>
  <si>
    <t> 0.0299 </t>
  </si>
  <si>
    <t>C </t>
  </si>
  <si>
    <t>ns</t>
  </si>
  <si>
    <t>2451073.6195 </t>
  </si>
  <si>
    <t> 17.09.1998 02:52 </t>
  </si>
  <si>
    <t> 0.0286 </t>
  </si>
  <si>
    <t>2451097.590 </t>
  </si>
  <si>
    <t> 11.10.1998 02:09 </t>
  </si>
  <si>
    <t> 0.030 </t>
  </si>
  <si>
    <t> D.Weier </t>
  </si>
  <si>
    <t>2451097.592 </t>
  </si>
  <si>
    <t> 11.10.1998 02:12 </t>
  </si>
  <si>
    <t> 0.032 </t>
  </si>
  <si>
    <t>2451109.571 </t>
  </si>
  <si>
    <t> 23.10.1998 01:42 </t>
  </si>
  <si>
    <t> 0.026 </t>
  </si>
  <si>
    <t>2451384.6544 </t>
  </si>
  <si>
    <t> 25.07.1999 03:42 </t>
  </si>
  <si>
    <t>2451399.4937 </t>
  </si>
  <si>
    <t> 08.08.1999 23:50 </t>
  </si>
  <si>
    <t> 0.0309 </t>
  </si>
  <si>
    <t>E </t>
  </si>
  <si>
    <t>?</t>
  </si>
  <si>
    <t> M.Zejda </t>
  </si>
  <si>
    <t>IBVS 5263 </t>
  </si>
  <si>
    <t>2451476.5394 </t>
  </si>
  <si>
    <t> 25.10.1999 00:56 </t>
  </si>
  <si>
    <t> 0.0315 </t>
  </si>
  <si>
    <t>2451626.6336 </t>
  </si>
  <si>
    <t> 23.03.2000 03:12 </t>
  </si>
  <si>
    <t> 0.0306 </t>
  </si>
  <si>
    <t>IBVS 5287 </t>
  </si>
  <si>
    <t>2451799.5586 </t>
  </si>
  <si>
    <t> 12.09.2000 01:24 </t>
  </si>
  <si>
    <t> 0.0323 </t>
  </si>
  <si>
    <t>2452219.5956 </t>
  </si>
  <si>
    <t> 06.11.2001 02:17 </t>
  </si>
  <si>
    <t> 0.0311 </t>
  </si>
  <si>
    <t> AOEB 12 </t>
  </si>
  <si>
    <t>2452476.4124 </t>
  </si>
  <si>
    <t> 20.07.2002 21:53 </t>
  </si>
  <si>
    <t>o</t>
  </si>
  <si>
    <t> F.Agerer </t>
  </si>
  <si>
    <t>BAVM 158 </t>
  </si>
  <si>
    <t>2452518.6453 </t>
  </si>
  <si>
    <t> 01.09.2002 03:29 </t>
  </si>
  <si>
    <t> 0.0319 </t>
  </si>
  <si>
    <t>2452559.7374 </t>
  </si>
  <si>
    <t> 12.10.2002 05:41 </t>
  </si>
  <si>
    <t> 0.0333 </t>
  </si>
  <si>
    <t>2452806.8513 </t>
  </si>
  <si>
    <t> 16.06.2003 08:25 </t>
  </si>
  <si>
    <t> 0.0324 </t>
  </si>
  <si>
    <t> C.Limbach </t>
  </si>
  <si>
    <t>2452831.3911 </t>
  </si>
  <si>
    <t> 10.07.2003 21:23 </t>
  </si>
  <si>
    <t>BAVM 172 </t>
  </si>
  <si>
    <t>2452833.6733 </t>
  </si>
  <si>
    <t> 13.07.2003 04:09 </t>
  </si>
  <si>
    <t> 0.0313 </t>
  </si>
  <si>
    <t>2452854.5048 </t>
  </si>
  <si>
    <t> 03.08.2003 00:06 </t>
  </si>
  <si>
    <t> 0.0321 </t>
  </si>
  <si>
    <t>-I</t>
  </si>
  <si>
    <t>2452864.4930 </t>
  </si>
  <si>
    <t> 12.08.2003 23:49 </t>
  </si>
  <si>
    <t>26152</t>
  </si>
  <si>
    <t> 0.0330 </t>
  </si>
  <si>
    <t>2452868.4866 </t>
  </si>
  <si>
    <t> 16.08.2003 23:40 </t>
  </si>
  <si>
    <t>26159</t>
  </si>
  <si>
    <t> 0.0317 </t>
  </si>
  <si>
    <t>2452886.4680 </t>
  </si>
  <si>
    <t> 03.09.2003 23:13 </t>
  </si>
  <si>
    <t>26190.5</t>
  </si>
  <si>
    <t> 0.0359 </t>
  </si>
  <si>
    <t>2452898.4501 </t>
  </si>
  <si>
    <t> 15.09.2003 22:48 </t>
  </si>
  <si>
    <t>26211.5</t>
  </si>
  <si>
    <t> 0.0332 </t>
  </si>
  <si>
    <t>BAVM 173 </t>
  </si>
  <si>
    <t>2452907.5822 </t>
  </si>
  <si>
    <t> 25.09.2003 01:58 </t>
  </si>
  <si>
    <t>26227.5</t>
  </si>
  <si>
    <t> 0.0340 </t>
  </si>
  <si>
    <t>2452912.4309 </t>
  </si>
  <si>
    <t> 29.09.2003 22:20 </t>
  </si>
  <si>
    <t>26236</t>
  </si>
  <si>
    <t> 0.0318 </t>
  </si>
  <si>
    <t>2452930.4072 </t>
  </si>
  <si>
    <t> 17.10.2003 21:46 </t>
  </si>
  <si>
    <t>26267.5</t>
  </si>
  <si>
    <t> K.&amp; M. Rätz </t>
  </si>
  <si>
    <t>2453176.6687 </t>
  </si>
  <si>
    <t> 20.06.2004 04:02 </t>
  </si>
  <si>
    <t>26699</t>
  </si>
  <si>
    <t> 0.0336 </t>
  </si>
  <si>
    <t>2453265.6964 </t>
  </si>
  <si>
    <t> 17.09.2004 04:42 </t>
  </si>
  <si>
    <t>26855</t>
  </si>
  <si>
    <t>2453313.64 </t>
  </si>
  <si>
    <t> 04.11.2004 03:21 </t>
  </si>
  <si>
    <t>26939</t>
  </si>
  <si>
    <t> 0.04 </t>
  </si>
  <si>
    <t> S.Dvorak </t>
  </si>
  <si>
    <t>IBVS 5603 </t>
  </si>
  <si>
    <t>2453622.3854 </t>
  </si>
  <si>
    <t> 08.09.2005 21:14 </t>
  </si>
  <si>
    <t>27480</t>
  </si>
  <si>
    <t> 0.0305 </t>
  </si>
  <si>
    <t>BAVM 178 </t>
  </si>
  <si>
    <t>2453903.7437 </t>
  </si>
  <si>
    <t> 17.06.2006 05:50 </t>
  </si>
  <si>
    <t>27973</t>
  </si>
  <si>
    <t>2453989.6342 </t>
  </si>
  <si>
    <t> 11.09.2006 03:13 </t>
  </si>
  <si>
    <t>28123.5</t>
  </si>
  <si>
    <t> T.Krajci </t>
  </si>
  <si>
    <t>IBVS 5806 </t>
  </si>
  <si>
    <t>2454015.6009 </t>
  </si>
  <si>
    <t> 07.10.2006 02:25 </t>
  </si>
  <si>
    <t>28169</t>
  </si>
  <si>
    <t> H.Gerner </t>
  </si>
  <si>
    <t>2454275.8420 </t>
  </si>
  <si>
    <t> 24.06.2007 08:12 </t>
  </si>
  <si>
    <t>28625</t>
  </si>
  <si>
    <t> 0.0310 </t>
  </si>
  <si>
    <t> J.Bialozynski </t>
  </si>
  <si>
    <t>2454303.8072 </t>
  </si>
  <si>
    <t> 22.07.2007 07:22 </t>
  </si>
  <si>
    <t>28674</t>
  </si>
  <si>
    <t>2454394.5501 </t>
  </si>
  <si>
    <t> 21.10.2007 01:12 </t>
  </si>
  <si>
    <t>28833</t>
  </si>
  <si>
    <t> 0.0327 </t>
  </si>
  <si>
    <t>JAAVSO 36(2);171 </t>
  </si>
  <si>
    <t>2454630.8199 </t>
  </si>
  <si>
    <t> 13.06.2008 07:40 </t>
  </si>
  <si>
    <t>29247</t>
  </si>
  <si>
    <t> K.Menzies </t>
  </si>
  <si>
    <t>JAAVSO 36(2);186 </t>
  </si>
  <si>
    <t>2454630.8203 </t>
  </si>
  <si>
    <t> 13.06.2008 07:41 </t>
  </si>
  <si>
    <t> 0.0314 </t>
  </si>
  <si>
    <t>2454648.5139 </t>
  </si>
  <si>
    <t> 01.07.2008 00:20 </t>
  </si>
  <si>
    <t>29278</t>
  </si>
  <si>
    <t>BAVM 203 </t>
  </si>
  <si>
    <t>2454701.5877 </t>
  </si>
  <si>
    <t> 23.08.2008 02:06 </t>
  </si>
  <si>
    <t>29371</t>
  </si>
  <si>
    <t>2454705.582 </t>
  </si>
  <si>
    <t> 27.08.2008 01:58 </t>
  </si>
  <si>
    <t>29378</t>
  </si>
  <si>
    <t>2454707.5050 </t>
  </si>
  <si>
    <t> 29.08.2008 00:07 </t>
  </si>
  <si>
    <t>29381.5</t>
  </si>
  <si>
    <t> -0.0436 </t>
  </si>
  <si>
    <t>2454750.6663 </t>
  </si>
  <si>
    <t> 11.10.2008 03:59 </t>
  </si>
  <si>
    <t>29457</t>
  </si>
  <si>
    <t> 0.0296 </t>
  </si>
  <si>
    <t>JAAVSO 37(1);44 </t>
  </si>
  <si>
    <t>2454995.4990 </t>
  </si>
  <si>
    <t> 12.06.2009 23:58 </t>
  </si>
  <si>
    <t>29886</t>
  </si>
  <si>
    <t> 0.0303 </t>
  </si>
  <si>
    <t> Moschner &amp; Frank </t>
  </si>
  <si>
    <t>BAVM 212 </t>
  </si>
  <si>
    <t>2455009.7667 </t>
  </si>
  <si>
    <t> 27.06.2009 06:24 </t>
  </si>
  <si>
    <t>29911</t>
  </si>
  <si>
    <t> 0.0304 </t>
  </si>
  <si>
    <t> JAAVSO 38;85 </t>
  </si>
  <si>
    <t>2455045.7197 </t>
  </si>
  <si>
    <t> 02.08.2009 05:16 </t>
  </si>
  <si>
    <t>29974</t>
  </si>
  <si>
    <t> 0.0290 </t>
  </si>
  <si>
    <t>2455074.5432 </t>
  </si>
  <si>
    <t> 31.08.2009 01:02 </t>
  </si>
  <si>
    <t>30024.5</t>
  </si>
  <si>
    <t> 0.0320 </t>
  </si>
  <si>
    <t>2455086.8113 </t>
  </si>
  <si>
    <t> 12.09.2009 07:28 </t>
  </si>
  <si>
    <t>30046</t>
  </si>
  <si>
    <t> JAAVSO 38;120 </t>
  </si>
  <si>
    <t>2455109.6389 </t>
  </si>
  <si>
    <t> 05.10.2009 03:20 </t>
  </si>
  <si>
    <t>30086</t>
  </si>
  <si>
    <t> 0.0294 </t>
  </si>
  <si>
    <t>2455336.7783 </t>
  </si>
  <si>
    <t> 20.05.2010 06:40 </t>
  </si>
  <si>
    <t>30484</t>
  </si>
  <si>
    <t> JAAVSO 39;94 </t>
  </si>
  <si>
    <t>2455372.4499 </t>
  </si>
  <si>
    <t> 24.06.2010 22:47 </t>
  </si>
  <si>
    <t>30546.5</t>
  </si>
  <si>
    <t> 0.0312 </t>
  </si>
  <si>
    <t>BAVM 214 </t>
  </si>
  <si>
    <t>2455408.6878 </t>
  </si>
  <si>
    <t> 31.07.2010 04:30 </t>
  </si>
  <si>
    <t>30610</t>
  </si>
  <si>
    <t>2455436.6521 </t>
  </si>
  <si>
    <t> 28.08.2010 03:39 </t>
  </si>
  <si>
    <t>30659</t>
  </si>
  <si>
    <t> 0.0292 </t>
  </si>
  <si>
    <t>2455485.7342 </t>
  </si>
  <si>
    <t> 16.10.2010 05:37 </t>
  </si>
  <si>
    <t>30745</t>
  </si>
  <si>
    <t> 0.0307 </t>
  </si>
  <si>
    <t> N.Simmons </t>
  </si>
  <si>
    <t> JAAVSO 39;177 </t>
  </si>
  <si>
    <t>2455691.4747 </t>
  </si>
  <si>
    <t> 09.05.2011 23:23 </t>
  </si>
  <si>
    <t>31105.5</t>
  </si>
  <si>
    <t>BAVM 220 </t>
  </si>
  <si>
    <t>2455844.7081 </t>
  </si>
  <si>
    <t> 10.10.2011 04:59 </t>
  </si>
  <si>
    <t>31374</t>
  </si>
  <si>
    <t> R.Diethelm </t>
  </si>
  <si>
    <t>IBVS 6011 </t>
  </si>
  <si>
    <t>2456203.6814 </t>
  </si>
  <si>
    <t> 03.10.2012 04:21 </t>
  </si>
  <si>
    <t>32003</t>
  </si>
  <si>
    <t>IBVS 6042 </t>
  </si>
  <si>
    <t>2456498.7353 </t>
  </si>
  <si>
    <t> 25.07.2013 05:38 </t>
  </si>
  <si>
    <t>32520</t>
  </si>
  <si>
    <t> 0.0322 </t>
  </si>
  <si>
    <t> JAAVSO 41;328 </t>
  </si>
  <si>
    <t>2456891.3820 </t>
  </si>
  <si>
    <t> 21.08.2014 21:10 </t>
  </si>
  <si>
    <t>33208</t>
  </si>
  <si>
    <t> 0.0346 </t>
  </si>
  <si>
    <t>BAVM 238 </t>
  </si>
  <si>
    <t>2456929.6183 </t>
  </si>
  <si>
    <t> 29.09.2014 02:50 </t>
  </si>
  <si>
    <t>33275</t>
  </si>
  <si>
    <t> 0.0337 </t>
  </si>
  <si>
    <t> JAAVSO 42;426 </t>
  </si>
  <si>
    <t>BAD?</t>
  </si>
  <si>
    <t>JAVSO..43..238</t>
  </si>
  <si>
    <t>JAVSO..45..121</t>
  </si>
  <si>
    <t>JAVSO..45..215</t>
  </si>
  <si>
    <t>IBVS 6225</t>
  </si>
  <si>
    <t>JAVSO..46…79 (2018)</t>
  </si>
  <si>
    <t>V0704 Cyg / gsc 3590-1251</t>
  </si>
  <si>
    <t>JAVSO..46..184</t>
  </si>
  <si>
    <t>JAVSO..47..263</t>
  </si>
  <si>
    <t>JAVSO..48…87</t>
  </si>
  <si>
    <t>JAVSO..48..256</t>
  </si>
  <si>
    <t>JAVSO 49, 108</t>
  </si>
  <si>
    <t>JAVSO 49, 256</t>
  </si>
  <si>
    <t>JBAV, 60</t>
  </si>
  <si>
    <t>JAAVSO, 50, 255</t>
  </si>
  <si>
    <t>BAAVSSC191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</si>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</sst>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6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0" fillId="0" borderId="2" applyNumberFormat="0" applyFont="0" applyFill="0" applyAlignment="0" applyProtection="0"/>
  </cellStyleXfs>
  <cellXfs count="96">
    <xf numFmtId="0" fontId="0" fillId="0" borderId="0" xfId="0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>
      <alignment vertical="top"/>
    </xf>
    <xf numFmtId="0" fontId="14" fillId="0" borderId="0" xfId="0" applyFont="1">
      <alignment vertical="top"/>
    </xf>
    <xf numFmtId="0" fontId="3" fillId="0" borderId="0" xfId="0" applyFont="1">
      <alignment vertical="top"/>
    </xf>
    <xf numFmtId="0" fontId="8" fillId="0" borderId="0" xfId="0" applyFont="1" applyAlignment="1">
      <alignment horizontal="center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6" fillId="0" borderId="0" xfId="0" applyFont="1">
      <alignment vertical="top"/>
    </xf>
    <xf numFmtId="0" fontId="11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7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4" fillId="2" borderId="12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right" vertical="top" wrapText="1"/>
    </xf>
    <xf numFmtId="0" fontId="17" fillId="2" borderId="12" xfId="7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8" applyFont="1" applyAlignment="1">
      <alignment horizontal="left" vertical="center"/>
    </xf>
    <xf numFmtId="0" fontId="22" fillId="0" borderId="0" xfId="8" applyFont="1" applyAlignment="1">
      <alignment horizontal="center" vertical="center"/>
    </xf>
    <xf numFmtId="0" fontId="22" fillId="0" borderId="0" xfId="8" applyFont="1" applyAlignment="1">
      <alignment horizontal="left"/>
    </xf>
    <xf numFmtId="0" fontId="22" fillId="0" borderId="0" xfId="8" applyFont="1" applyAlignment="1">
      <alignment horizontal="center"/>
    </xf>
    <xf numFmtId="0" fontId="23" fillId="0" borderId="0" xfId="0" applyFont="1" applyAlignment="1"/>
    <xf numFmtId="0" fontId="4" fillId="0" borderId="0" xfId="8" applyFont="1" applyAlignment="1">
      <alignment horizontal="left"/>
    </xf>
    <xf numFmtId="0" fontId="4" fillId="0" borderId="0" xfId="8" applyFont="1" applyAlignment="1">
      <alignment horizontal="center"/>
    </xf>
    <xf numFmtId="0" fontId="24" fillId="0" borderId="0" xfId="0" applyFont="1">
      <alignment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8" applyFont="1"/>
    <xf numFmtId="0" fontId="24" fillId="0" borderId="0" xfId="8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center" vertical="center" wrapText="1"/>
    </xf>
    <xf numFmtId="165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5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V704 Cyg - O-C Diagr.</a:t>
            </a:r>
          </a:p>
        </c:rich>
      </c:tx>
      <c:layout>
        <c:manualLayout>
          <c:xMode val="edge"/>
          <c:yMode val="edge"/>
          <c:x val="0.3466424682395644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0961887477314"/>
          <c:y val="0.14769252958613219"/>
          <c:w val="0.78402903811252267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8-423B-92A9-F53D33EFE27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2.0000000000000001E-4</c:v>
                  </c:pt>
                  <c:pt idx="74">
                    <c:v>1E-4</c:v>
                  </c:pt>
                  <c:pt idx="75">
                    <c:v>0</c:v>
                  </c:pt>
                  <c:pt idx="76">
                    <c:v>2.9999999999999997E-4</c:v>
                  </c:pt>
                  <c:pt idx="77">
                    <c:v>0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0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5.0000000000000001E-4</c:v>
                  </c:pt>
                  <c:pt idx="84">
                    <c:v>1.8E-3</c:v>
                  </c:pt>
                  <c:pt idx="85">
                    <c:v>2.9999999999999997E-4</c:v>
                  </c:pt>
                  <c:pt idx="86">
                    <c:v>4.0000000000000002E-4</c:v>
                  </c:pt>
                  <c:pt idx="87">
                    <c:v>4.0000000000000002E-4</c:v>
                  </c:pt>
                  <c:pt idx="88">
                    <c:v>2.5999999999999999E-3</c:v>
                  </c:pt>
                  <c:pt idx="89">
                    <c:v>4.0000000000000002E-4</c:v>
                  </c:pt>
                  <c:pt idx="90">
                    <c:v>1E-4</c:v>
                  </c:pt>
                  <c:pt idx="91">
                    <c:v>4.0000000000000002E-4</c:v>
                  </c:pt>
                  <c:pt idx="92">
                    <c:v>2.0000000000000001E-4</c:v>
                  </c:pt>
                  <c:pt idx="93">
                    <c:v>3.0999999999999999E-3</c:v>
                  </c:pt>
                  <c:pt idx="94">
                    <c:v>2.0000000000000001E-4</c:v>
                  </c:pt>
                  <c:pt idx="95">
                    <c:v>2.0000000000000001E-4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2.9999999999999997E-4</c:v>
                  </c:pt>
                  <c:pt idx="111">
                    <c:v>1.25E-3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2.0000000000000001E-4</c:v>
                  </c:pt>
                  <c:pt idx="74">
                    <c:v>1E-4</c:v>
                  </c:pt>
                  <c:pt idx="75">
                    <c:v>0</c:v>
                  </c:pt>
                  <c:pt idx="76">
                    <c:v>2.9999999999999997E-4</c:v>
                  </c:pt>
                  <c:pt idx="77">
                    <c:v>0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0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5.0000000000000001E-4</c:v>
                  </c:pt>
                  <c:pt idx="84">
                    <c:v>1.8E-3</c:v>
                  </c:pt>
                  <c:pt idx="85">
                    <c:v>2.9999999999999997E-4</c:v>
                  </c:pt>
                  <c:pt idx="86">
                    <c:v>4.0000000000000002E-4</c:v>
                  </c:pt>
                  <c:pt idx="87">
                    <c:v>4.0000000000000002E-4</c:v>
                  </c:pt>
                  <c:pt idx="88">
                    <c:v>2.5999999999999999E-3</c:v>
                  </c:pt>
                  <c:pt idx="89">
                    <c:v>4.0000000000000002E-4</c:v>
                  </c:pt>
                  <c:pt idx="90">
                    <c:v>1E-4</c:v>
                  </c:pt>
                  <c:pt idx="91">
                    <c:v>4.0000000000000002E-4</c:v>
                  </c:pt>
                  <c:pt idx="92">
                    <c:v>2.0000000000000001E-4</c:v>
                  </c:pt>
                  <c:pt idx="93">
                    <c:v>3.0999999999999999E-3</c:v>
                  </c:pt>
                  <c:pt idx="94">
                    <c:v>2.0000000000000001E-4</c:v>
                  </c:pt>
                  <c:pt idx="95">
                    <c:v>2.0000000000000001E-4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2.9999999999999997E-4</c:v>
                  </c:pt>
                  <c:pt idx="111">
                    <c:v>1.25E-3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1">
                  <c:v>-1.6135999998368789E-2</c:v>
                </c:pt>
                <c:pt idx="2">
                  <c:v>-8.135999996738974E-3</c:v>
                </c:pt>
                <c:pt idx="3">
                  <c:v>-5.1359999997657724E-3</c:v>
                </c:pt>
                <c:pt idx="4">
                  <c:v>1.0615999999572523E-2</c:v>
                </c:pt>
                <c:pt idx="5">
                  <c:v>-2.9199999989941716E-3</c:v>
                </c:pt>
                <c:pt idx="6">
                  <c:v>-9.5440000004600734E-3</c:v>
                </c:pt>
                <c:pt idx="7">
                  <c:v>-7.7039999960106798E-3</c:v>
                </c:pt>
                <c:pt idx="8">
                  <c:v>-2.0319999966886826E-3</c:v>
                </c:pt>
                <c:pt idx="9">
                  <c:v>6.2400000024354085E-3</c:v>
                </c:pt>
                <c:pt idx="10">
                  <c:v>3.3120000007329509E-3</c:v>
                </c:pt>
                <c:pt idx="11">
                  <c:v>1.9759999995585531E-3</c:v>
                </c:pt>
                <c:pt idx="12">
                  <c:v>5.9199999959673733E-3</c:v>
                </c:pt>
                <c:pt idx="13">
                  <c:v>-1.5439999915543012E-3</c:v>
                </c:pt>
                <c:pt idx="14">
                  <c:v>1.325600000564009E-2</c:v>
                </c:pt>
                <c:pt idx="15">
                  <c:v>3.3519999997224659E-3</c:v>
                </c:pt>
                <c:pt idx="16">
                  <c:v>1.821600000403123E-2</c:v>
                </c:pt>
                <c:pt idx="19">
                  <c:v>1.664800000435207E-2</c:v>
                </c:pt>
                <c:pt idx="20">
                  <c:v>9.7200000018347055E-3</c:v>
                </c:pt>
                <c:pt idx="21">
                  <c:v>2.8560000064317137E-3</c:v>
                </c:pt>
                <c:pt idx="22">
                  <c:v>1.4568000005965587E-2</c:v>
                </c:pt>
                <c:pt idx="23">
                  <c:v>4.6719999954802915E-3</c:v>
                </c:pt>
                <c:pt idx="24">
                  <c:v>1.7520000001240987E-2</c:v>
                </c:pt>
                <c:pt idx="25">
                  <c:v>1.5983999997843057E-2</c:v>
                </c:pt>
                <c:pt idx="26">
                  <c:v>2.6559999998426065E-2</c:v>
                </c:pt>
                <c:pt idx="27">
                  <c:v>2.3639999999431893E-2</c:v>
                </c:pt>
                <c:pt idx="28">
                  <c:v>2.3600000000442378E-2</c:v>
                </c:pt>
                <c:pt idx="29">
                  <c:v>1.8424000001687091E-2</c:v>
                </c:pt>
                <c:pt idx="30">
                  <c:v>3.0512000004819129E-2</c:v>
                </c:pt>
                <c:pt idx="31">
                  <c:v>2.9159999998228159E-2</c:v>
                </c:pt>
                <c:pt idx="32">
                  <c:v>2.9175999996368773E-2</c:v>
                </c:pt>
                <c:pt idx="33">
                  <c:v>4.0567999996710569E-2</c:v>
                </c:pt>
                <c:pt idx="36">
                  <c:v>2.9576000000815839E-2</c:v>
                </c:pt>
                <c:pt idx="37">
                  <c:v>3.1576000001223292E-2</c:v>
                </c:pt>
                <c:pt idx="38">
                  <c:v>2.5792000007641036E-2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78-423B-92A9-F53D33EFE27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17">
                  <c:v>1.5159999995375983E-2</c:v>
                </c:pt>
                <c:pt idx="34">
                  <c:v>2.9940000000351574E-2</c:v>
                </c:pt>
                <c:pt idx="35">
                  <c:v>2.8644000005442649E-2</c:v>
                </c:pt>
                <c:pt idx="39">
                  <c:v>2.986399999645073E-2</c:v>
                </c:pt>
                <c:pt idx="41">
                  <c:v>3.1520000004093163E-2</c:v>
                </c:pt>
                <c:pt idx="45">
                  <c:v>3.1112000004213769E-2</c:v>
                </c:pt>
                <c:pt idx="49">
                  <c:v>3.1924000002618413E-2</c:v>
                </c:pt>
                <c:pt idx="51">
                  <c:v>3.2112000000779517E-2</c:v>
                </c:pt>
                <c:pt idx="52">
                  <c:v>3.299200000037672E-2</c:v>
                </c:pt>
                <c:pt idx="53">
                  <c:v>3.1663999994634651E-2</c:v>
                </c:pt>
                <c:pt idx="54">
                  <c:v>3.5888000005797949E-2</c:v>
                </c:pt>
                <c:pt idx="55">
                  <c:v>3.3204000006662682E-2</c:v>
                </c:pt>
                <c:pt idx="56">
                  <c:v>3.4039999998640269E-2</c:v>
                </c:pt>
                <c:pt idx="57">
                  <c:v>3.1756000003952067E-2</c:v>
                </c:pt>
                <c:pt idx="58">
                  <c:v>3.0880000005709007E-2</c:v>
                </c:pt>
                <c:pt idx="62">
                  <c:v>3.0480000001261942E-2</c:v>
                </c:pt>
                <c:pt idx="84">
                  <c:v>3.1163999999989755E-2</c:v>
                </c:pt>
                <c:pt idx="88">
                  <c:v>3.2427999998617452E-2</c:v>
                </c:pt>
                <c:pt idx="93">
                  <c:v>3.4568000002764165E-2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78-423B-92A9-F53D33EFE27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40">
                  <c:v>3.0859999998938292E-2</c:v>
                </c:pt>
                <c:pt idx="42">
                  <c:v>3.0568000001949258E-2</c:v>
                </c:pt>
                <c:pt idx="43">
                  <c:v>3.2255999998596963E-2</c:v>
                </c:pt>
                <c:pt idx="44">
                  <c:v>3.1111999996937811E-2</c:v>
                </c:pt>
                <c:pt idx="46">
                  <c:v>3.1915999999910127E-2</c:v>
                </c:pt>
                <c:pt idx="47">
                  <c:v>3.3327999997709412E-2</c:v>
                </c:pt>
                <c:pt idx="48">
                  <c:v>3.2396000002336223E-2</c:v>
                </c:pt>
                <c:pt idx="50">
                  <c:v>3.1308000005083159E-2</c:v>
                </c:pt>
                <c:pt idx="59">
                  <c:v>3.3604000003833789E-2</c:v>
                </c:pt>
                <c:pt idx="60">
                  <c:v>3.1480000005103648E-2</c:v>
                </c:pt>
                <c:pt idx="61">
                  <c:v>3.5944000002928078E-2</c:v>
                </c:pt>
                <c:pt idx="63">
                  <c:v>3.1708000002254266E-2</c:v>
                </c:pt>
                <c:pt idx="64">
                  <c:v>3.1256000205758028E-2</c:v>
                </c:pt>
                <c:pt idx="65">
                  <c:v>3.1256000205758028E-2</c:v>
                </c:pt>
                <c:pt idx="66">
                  <c:v>3.0923999998776708E-2</c:v>
                </c:pt>
                <c:pt idx="67">
                  <c:v>3.0999999995401595E-2</c:v>
                </c:pt>
                <c:pt idx="68">
                  <c:v>3.1704000000900123E-2</c:v>
                </c:pt>
                <c:pt idx="69">
                  <c:v>3.2667999999830499E-2</c:v>
                </c:pt>
                <c:pt idx="70">
                  <c:v>3.1012000006739981E-2</c:v>
                </c:pt>
                <c:pt idx="71">
                  <c:v>3.1412000003911089E-2</c:v>
                </c:pt>
                <c:pt idx="72">
                  <c:v>3.3187999993970152E-2</c:v>
                </c:pt>
                <c:pt idx="73">
                  <c:v>3.1515999995463062E-2</c:v>
                </c:pt>
                <c:pt idx="74">
                  <c:v>3.0888000001141336E-2</c:v>
                </c:pt>
                <c:pt idx="76">
                  <c:v>2.9571999999461696E-2</c:v>
                </c:pt>
                <c:pt idx="77">
                  <c:v>3.0256000005465467E-2</c:v>
                </c:pt>
                <c:pt idx="78">
                  <c:v>3.0355999995663296E-2</c:v>
                </c:pt>
                <c:pt idx="79">
                  <c:v>2.9004000003624242E-2</c:v>
                </c:pt>
                <c:pt idx="80">
                  <c:v>3.1952000004821457E-2</c:v>
                </c:pt>
                <c:pt idx="81">
                  <c:v>2.9915999999502674E-2</c:v>
                </c:pt>
                <c:pt idx="82">
                  <c:v>2.9355999999097548E-2</c:v>
                </c:pt>
                <c:pt idx="83">
                  <c:v>2.8564000000187661E-2</c:v>
                </c:pt>
                <c:pt idx="85">
                  <c:v>2.9360000000451691E-2</c:v>
                </c:pt>
                <c:pt idx="86">
                  <c:v>2.9163999999582302E-2</c:v>
                </c:pt>
                <c:pt idx="87">
                  <c:v>3.072000000247499E-2</c:v>
                </c:pt>
                <c:pt idx="89">
                  <c:v>3.1804000005649868E-2</c:v>
                </c:pt>
                <c:pt idx="90">
                  <c:v>3.1024000003526453E-2</c:v>
                </c:pt>
                <c:pt idx="91">
                  <c:v>3.2288000002154149E-2</c:v>
                </c:pt>
                <c:pt idx="92">
                  <c:v>3.2220000000961591E-2</c:v>
                </c:pt>
                <c:pt idx="94">
                  <c:v>3.3699999999953434E-2</c:v>
                </c:pt>
                <c:pt idx="95">
                  <c:v>3.5608000005595386E-2</c:v>
                </c:pt>
                <c:pt idx="96">
                  <c:v>3.6835999999311753E-2</c:v>
                </c:pt>
                <c:pt idx="97">
                  <c:v>3.5576000002038199E-2</c:v>
                </c:pt>
                <c:pt idx="98">
                  <c:v>3.7940000001981389E-2</c:v>
                </c:pt>
                <c:pt idx="99">
                  <c:v>3.7879999996221159E-2</c:v>
                </c:pt>
                <c:pt idx="100">
                  <c:v>3.7675999999919441E-2</c:v>
                </c:pt>
                <c:pt idx="101">
                  <c:v>3.7744000001111999E-2</c:v>
                </c:pt>
                <c:pt idx="102">
                  <c:v>3.8655999996990431E-2</c:v>
                </c:pt>
                <c:pt idx="103">
                  <c:v>3.8712000001396518E-2</c:v>
                </c:pt>
                <c:pt idx="104">
                  <c:v>3.8855999999213964E-2</c:v>
                </c:pt>
                <c:pt idx="105">
                  <c:v>3.9332000000285916E-2</c:v>
                </c:pt>
                <c:pt idx="106">
                  <c:v>3.9363999996567145E-2</c:v>
                </c:pt>
                <c:pt idx="107">
                  <c:v>4.0308000003278721E-2</c:v>
                </c:pt>
                <c:pt idx="108">
                  <c:v>3.974000000016531E-2</c:v>
                </c:pt>
                <c:pt idx="109">
                  <c:v>3.9364000003843103E-2</c:v>
                </c:pt>
                <c:pt idx="110">
                  <c:v>4.0344000008190051E-2</c:v>
                </c:pt>
                <c:pt idx="111">
                  <c:v>4.0096000200719573E-2</c:v>
                </c:pt>
                <c:pt idx="112">
                  <c:v>3.4163999996962957E-2</c:v>
                </c:pt>
                <c:pt idx="113">
                  <c:v>3.2996000001730863E-2</c:v>
                </c:pt>
                <c:pt idx="114">
                  <c:v>3.4784000003128313E-2</c:v>
                </c:pt>
                <c:pt idx="115">
                  <c:v>4.2039999992994126E-2</c:v>
                </c:pt>
                <c:pt idx="116">
                  <c:v>4.2652000003727153E-2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78-423B-92A9-F53D33EFE27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JAVSO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78-423B-92A9-F53D33EFE27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78-423B-92A9-F53D33EFE27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78-423B-92A9-F53D33EFE27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0">
                  <c:v>-4.2444243465888792E-3</c:v>
                </c:pt>
                <c:pt idx="1">
                  <c:v>6.6939912213562335E-3</c:v>
                </c:pt>
                <c:pt idx="2">
                  <c:v>6.6939912213562335E-3</c:v>
                </c:pt>
                <c:pt idx="3">
                  <c:v>6.6939912213562335E-3</c:v>
                </c:pt>
                <c:pt idx="4">
                  <c:v>7.3727997569713911E-3</c:v>
                </c:pt>
                <c:pt idx="5">
                  <c:v>7.5855779010143027E-3</c:v>
                </c:pt>
                <c:pt idx="6">
                  <c:v>7.997257353619067E-3</c:v>
                </c:pt>
                <c:pt idx="7">
                  <c:v>8.9108156894554813E-3</c:v>
                </c:pt>
                <c:pt idx="8">
                  <c:v>9.0345508058282606E-3</c:v>
                </c:pt>
                <c:pt idx="9">
                  <c:v>9.1293758482821671E-3</c:v>
                </c:pt>
                <c:pt idx="10">
                  <c:v>9.1374706689794517E-3</c:v>
                </c:pt>
                <c:pt idx="11">
                  <c:v>9.5815294043733543E-3</c:v>
                </c:pt>
                <c:pt idx="12">
                  <c:v>1.0667391780766257E-2</c:v>
                </c:pt>
                <c:pt idx="13">
                  <c:v>1.2622869180638884E-2</c:v>
                </c:pt>
                <c:pt idx="14">
                  <c:v>1.2825239698071002E-2</c:v>
                </c:pt>
                <c:pt idx="15">
                  <c:v>1.3317867357648613E-2</c:v>
                </c:pt>
                <c:pt idx="16">
                  <c:v>1.3415005206016028E-2</c:v>
                </c:pt>
                <c:pt idx="17">
                  <c:v>1.3416739810451161E-2</c:v>
                </c:pt>
                <c:pt idx="18">
                  <c:v>1.3420787220799802E-2</c:v>
                </c:pt>
                <c:pt idx="19">
                  <c:v>1.3463574130199735E-2</c:v>
                </c:pt>
                <c:pt idx="20">
                  <c:v>1.347166895089702E-2</c:v>
                </c:pt>
                <c:pt idx="21">
                  <c:v>1.424183332009582E-2</c:v>
                </c:pt>
                <c:pt idx="22">
                  <c:v>1.5510407363656005E-2</c:v>
                </c:pt>
                <c:pt idx="23">
                  <c:v>1.6983664730561818E-2</c:v>
                </c:pt>
                <c:pt idx="24">
                  <c:v>1.8010550556160215E-2</c:v>
                </c:pt>
                <c:pt idx="25">
                  <c:v>1.8656979808986236E-2</c:v>
                </c:pt>
                <c:pt idx="26">
                  <c:v>1.8721738374564513E-2</c:v>
                </c:pt>
                <c:pt idx="27">
                  <c:v>1.8843160685023782E-2</c:v>
                </c:pt>
                <c:pt idx="28">
                  <c:v>1.9432926192968811E-2</c:v>
                </c:pt>
                <c:pt idx="29">
                  <c:v>2.098713176684747E-2</c:v>
                </c:pt>
                <c:pt idx="30">
                  <c:v>2.1366431936663093E-2</c:v>
                </c:pt>
                <c:pt idx="31">
                  <c:v>2.1439285322938657E-2</c:v>
                </c:pt>
                <c:pt idx="32">
                  <c:v>2.1665940302462626E-2</c:v>
                </c:pt>
                <c:pt idx="33">
                  <c:v>2.2304274734591362E-2</c:v>
                </c:pt>
                <c:pt idx="34">
                  <c:v>2.2312369555288647E-2</c:v>
                </c:pt>
                <c:pt idx="35">
                  <c:v>2.2369033300169639E-2</c:v>
                </c:pt>
                <c:pt idx="36">
                  <c:v>2.2417602224353347E-2</c:v>
                </c:pt>
                <c:pt idx="37">
                  <c:v>2.2417602224353347E-2</c:v>
                </c:pt>
                <c:pt idx="38">
                  <c:v>2.24418866864452E-2</c:v>
                </c:pt>
                <c:pt idx="39">
                  <c:v>2.2999272911601091E-2</c:v>
                </c:pt>
                <c:pt idx="40">
                  <c:v>2.3029339388476719E-2</c:v>
                </c:pt>
                <c:pt idx="41">
                  <c:v>2.3185453787638637E-2</c:v>
                </c:pt>
                <c:pt idx="42">
                  <c:v>2.3489587765265191E-2</c:v>
                </c:pt>
                <c:pt idx="43">
                  <c:v>2.3839977861161942E-2</c:v>
                </c:pt>
                <c:pt idx="44">
                  <c:v>2.4691090437333588E-2</c:v>
                </c:pt>
                <c:pt idx="45">
                  <c:v>2.5211471767873316E-2</c:v>
                </c:pt>
                <c:pt idx="46">
                  <c:v>2.5297045586673183E-2</c:v>
                </c:pt>
                <c:pt idx="47">
                  <c:v>2.5380306599559539E-2</c:v>
                </c:pt>
                <c:pt idx="48">
                  <c:v>2.5881029079834434E-2</c:v>
                </c:pt>
                <c:pt idx="49">
                  <c:v>2.5930754406974899E-2</c:v>
                </c:pt>
                <c:pt idx="50">
                  <c:v>2.5935380018801919E-2</c:v>
                </c:pt>
                <c:pt idx="51">
                  <c:v>2.5977588726723472E-2</c:v>
                </c:pt>
                <c:pt idx="52">
                  <c:v>2.5997825778466686E-2</c:v>
                </c:pt>
                <c:pt idx="53">
                  <c:v>2.600592059916397E-2</c:v>
                </c:pt>
                <c:pt idx="54">
                  <c:v>2.6042347292301753E-2</c:v>
                </c:pt>
                <c:pt idx="55">
                  <c:v>2.6066631754393606E-2</c:v>
                </c:pt>
                <c:pt idx="56">
                  <c:v>2.6085134201701686E-2</c:v>
                </c:pt>
                <c:pt idx="57">
                  <c:v>2.6094963626834101E-2</c:v>
                </c:pt>
                <c:pt idx="58">
                  <c:v>2.6131390319971883E-2</c:v>
                </c:pt>
                <c:pt idx="59">
                  <c:v>2.6630378195811644E-2</c:v>
                </c:pt>
                <c:pt idx="60">
                  <c:v>2.6810777057065419E-2</c:v>
                </c:pt>
                <c:pt idx="61">
                  <c:v>2.6907914905432834E-2</c:v>
                </c:pt>
                <c:pt idx="62">
                  <c:v>2.7533528905037262E-2</c:v>
                </c:pt>
                <c:pt idx="63">
                  <c:v>2.8103635562717458E-2</c:v>
                </c:pt>
                <c:pt idx="64">
                  <c:v>2.8277674207709075E-2</c:v>
                </c:pt>
                <c:pt idx="65">
                  <c:v>2.8277674207709075E-2</c:v>
                </c:pt>
                <c:pt idx="66">
                  <c:v>2.8330290542241426E-2</c:v>
                </c:pt>
                <c:pt idx="67">
                  <c:v>2.8857610290521689E-2</c:v>
                </c:pt>
                <c:pt idx="68">
                  <c:v>2.8914274035402678E-2</c:v>
                </c:pt>
                <c:pt idx="69">
                  <c:v>2.909814210552672E-2</c:v>
                </c:pt>
                <c:pt idx="70">
                  <c:v>2.9576892929623268E-2</c:v>
                </c:pt>
                <c:pt idx="71">
                  <c:v>2.9576892929623268E-2</c:v>
                </c:pt>
                <c:pt idx="72">
                  <c:v>2.9612741421282673E-2</c:v>
                </c:pt>
                <c:pt idx="73">
                  <c:v>2.9720286896260883E-2</c:v>
                </c:pt>
                <c:pt idx="74">
                  <c:v>2.9728381716958172E-2</c:v>
                </c:pt>
                <c:pt idx="75">
                  <c:v>2.9732429127306809E-2</c:v>
                </c:pt>
                <c:pt idx="76">
                  <c:v>2.9819737550541812E-2</c:v>
                </c:pt>
                <c:pt idx="77">
                  <c:v>3.0315834418989683E-2</c:v>
                </c:pt>
                <c:pt idx="78">
                  <c:v>3.0344744492908561E-2</c:v>
                </c:pt>
                <c:pt idx="79">
                  <c:v>3.0417597879184119E-2</c:v>
                </c:pt>
                <c:pt idx="80">
                  <c:v>3.0475996228500245E-2</c:v>
                </c:pt>
                <c:pt idx="81">
                  <c:v>3.0500858892070479E-2</c:v>
                </c:pt>
                <c:pt idx="82">
                  <c:v>3.0547115010340679E-2</c:v>
                </c:pt>
                <c:pt idx="83">
                  <c:v>3.1007363387129151E-2</c:v>
                </c:pt>
                <c:pt idx="84">
                  <c:v>3.1079638571926332E-2</c:v>
                </c:pt>
                <c:pt idx="85">
                  <c:v>3.1153070159680274E-2</c:v>
                </c:pt>
                <c:pt idx="86">
                  <c:v>3.1209733904561263E-2</c:v>
                </c:pt>
                <c:pt idx="87">
                  <c:v>3.1309184558842192E-2</c:v>
                </c:pt>
                <c:pt idx="88">
                  <c:v>3.1726067824752353E-2</c:v>
                </c:pt>
                <c:pt idx="89">
                  <c:v>3.2036562018641059E-2</c:v>
                </c:pt>
                <c:pt idx="90">
                  <c:v>3.2536706297437573E-2</c:v>
                </c:pt>
                <c:pt idx="91">
                  <c:v>3.2763939478439925E-2</c:v>
                </c:pt>
                <c:pt idx="92">
                  <c:v>3.3361799807082232E-2</c:v>
                </c:pt>
                <c:pt idx="93">
                  <c:v>3.4157405041329643E-2</c:v>
                </c:pt>
                <c:pt idx="94">
                  <c:v>3.4234884039432228E-2</c:v>
                </c:pt>
                <c:pt idx="95">
                  <c:v>3.4810772711896192E-2</c:v>
                </c:pt>
                <c:pt idx="96">
                  <c:v>3.5641070034846248E-2</c:v>
                </c:pt>
                <c:pt idx="97">
                  <c:v>3.6265527631493925E-2</c:v>
                </c:pt>
                <c:pt idx="98">
                  <c:v>3.6565035997293459E-2</c:v>
                </c:pt>
                <c:pt idx="99">
                  <c:v>3.7073853298265638E-2</c:v>
                </c:pt>
                <c:pt idx="100">
                  <c:v>3.710391977514127E-2</c:v>
                </c:pt>
                <c:pt idx="101">
                  <c:v>3.7156536109673614E-2</c:v>
                </c:pt>
                <c:pt idx="102">
                  <c:v>3.7803543563978012E-2</c:v>
                </c:pt>
                <c:pt idx="103">
                  <c:v>3.7874084144340063E-2</c:v>
                </c:pt>
                <c:pt idx="104">
                  <c:v>3.78758187487752E-2</c:v>
                </c:pt>
                <c:pt idx="105">
                  <c:v>3.7955032351312916E-2</c:v>
                </c:pt>
                <c:pt idx="106">
                  <c:v>3.8466162458198602E-2</c:v>
                </c:pt>
                <c:pt idx="107">
                  <c:v>3.8569082321349792E-2</c:v>
                </c:pt>
                <c:pt idx="108">
                  <c:v>3.8617651245533499E-2</c:v>
                </c:pt>
                <c:pt idx="109">
                  <c:v>3.8639622901711849E-2</c:v>
                </c:pt>
                <c:pt idx="110">
                  <c:v>3.9136876173116474E-2</c:v>
                </c:pt>
                <c:pt idx="111">
                  <c:v>3.9197009126867736E-2</c:v>
                </c:pt>
                <c:pt idx="112">
                  <c:v>3.9405739860562006E-2</c:v>
                </c:pt>
                <c:pt idx="113">
                  <c:v>3.9439853747786274E-2</c:v>
                </c:pt>
                <c:pt idx="114">
                  <c:v>3.9472233030575413E-2</c:v>
                </c:pt>
                <c:pt idx="115">
                  <c:v>4.003424486755832E-2</c:v>
                </c:pt>
                <c:pt idx="116">
                  <c:v>4.0189781065241861E-2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78-423B-92A9-F53D33EFE27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Active!$U$21:$U$985</c:f>
              <c:numCache>
                <c:formatCode>General</c:formatCode>
                <c:ptCount val="965"/>
                <c:pt idx="18">
                  <c:v>3.3695999998599291E-2</c:v>
                </c:pt>
                <c:pt idx="75">
                  <c:v>-4.3576000003668014E-2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78-423B-92A9-F53D33EF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128656"/>
        <c:axId val="1"/>
      </c:scatterChart>
      <c:valAx>
        <c:axId val="775128656"/>
        <c:scaling>
          <c:orientation val="minMax"/>
          <c:min val="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446460980036297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28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039927404718698E-2"/>
          <c:y val="0.92000129214617399"/>
          <c:w val="0.9147005444646098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V704 Cyg - O-C Diagr.</a:t>
            </a:r>
          </a:p>
        </c:rich>
      </c:tx>
      <c:layout>
        <c:manualLayout>
          <c:xMode val="edge"/>
          <c:yMode val="edge"/>
          <c:x val="0.34601506333447446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9737707586241"/>
          <c:y val="0.14723926380368099"/>
          <c:w val="0.78804487241860643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1-46F8-89BD-2E22ED2020E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2.0000000000000001E-4</c:v>
                  </c:pt>
                  <c:pt idx="74">
                    <c:v>1E-4</c:v>
                  </c:pt>
                  <c:pt idx="75">
                    <c:v>0</c:v>
                  </c:pt>
                  <c:pt idx="76">
                    <c:v>2.9999999999999997E-4</c:v>
                  </c:pt>
                  <c:pt idx="77">
                    <c:v>0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0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5.0000000000000001E-4</c:v>
                  </c:pt>
                  <c:pt idx="84">
                    <c:v>1.8E-3</c:v>
                  </c:pt>
                  <c:pt idx="85">
                    <c:v>2.9999999999999997E-4</c:v>
                  </c:pt>
                  <c:pt idx="86">
                    <c:v>4.0000000000000002E-4</c:v>
                  </c:pt>
                  <c:pt idx="87">
                    <c:v>4.0000000000000002E-4</c:v>
                  </c:pt>
                  <c:pt idx="88">
                    <c:v>2.5999999999999999E-3</c:v>
                  </c:pt>
                  <c:pt idx="89">
                    <c:v>4.0000000000000002E-4</c:v>
                  </c:pt>
                  <c:pt idx="90">
                    <c:v>1E-4</c:v>
                  </c:pt>
                  <c:pt idx="91">
                    <c:v>4.0000000000000002E-4</c:v>
                  </c:pt>
                  <c:pt idx="92">
                    <c:v>2.0000000000000001E-4</c:v>
                  </c:pt>
                  <c:pt idx="93">
                    <c:v>3.0999999999999999E-3</c:v>
                  </c:pt>
                  <c:pt idx="94">
                    <c:v>2.0000000000000001E-4</c:v>
                  </c:pt>
                  <c:pt idx="95">
                    <c:v>2.0000000000000001E-4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2.9999999999999997E-4</c:v>
                  </c:pt>
                  <c:pt idx="111">
                    <c:v>1.25E-3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  <c:pt idx="73">
                    <c:v>2.0000000000000001E-4</c:v>
                  </c:pt>
                  <c:pt idx="74">
                    <c:v>1E-4</c:v>
                  </c:pt>
                  <c:pt idx="75">
                    <c:v>0</c:v>
                  </c:pt>
                  <c:pt idx="76">
                    <c:v>2.9999999999999997E-4</c:v>
                  </c:pt>
                  <c:pt idx="77">
                    <c:v>0</c:v>
                  </c:pt>
                  <c:pt idx="78">
                    <c:v>2.0000000000000001E-4</c:v>
                  </c:pt>
                  <c:pt idx="79">
                    <c:v>2.0000000000000001E-4</c:v>
                  </c:pt>
                  <c:pt idx="80">
                    <c:v>0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5.0000000000000001E-4</c:v>
                  </c:pt>
                  <c:pt idx="84">
                    <c:v>1.8E-3</c:v>
                  </c:pt>
                  <c:pt idx="85">
                    <c:v>2.9999999999999997E-4</c:v>
                  </c:pt>
                  <c:pt idx="86">
                    <c:v>4.0000000000000002E-4</c:v>
                  </c:pt>
                  <c:pt idx="87">
                    <c:v>4.0000000000000002E-4</c:v>
                  </c:pt>
                  <c:pt idx="88">
                    <c:v>2.5999999999999999E-3</c:v>
                  </c:pt>
                  <c:pt idx="89">
                    <c:v>4.0000000000000002E-4</c:v>
                  </c:pt>
                  <c:pt idx="90">
                    <c:v>1E-4</c:v>
                  </c:pt>
                  <c:pt idx="91">
                    <c:v>4.0000000000000002E-4</c:v>
                  </c:pt>
                  <c:pt idx="92">
                    <c:v>2.0000000000000001E-4</c:v>
                  </c:pt>
                  <c:pt idx="93">
                    <c:v>3.0999999999999999E-3</c:v>
                  </c:pt>
                  <c:pt idx="94">
                    <c:v>2.0000000000000001E-4</c:v>
                  </c:pt>
                  <c:pt idx="95">
                    <c:v>2.0000000000000001E-4</c:v>
                  </c:pt>
                  <c:pt idx="96">
                    <c:v>2.0000000000000001E-4</c:v>
                  </c:pt>
                  <c:pt idx="97">
                    <c:v>2.9999999999999997E-4</c:v>
                  </c:pt>
                  <c:pt idx="98">
                    <c:v>2.0000000000000001E-4</c:v>
                  </c:pt>
                  <c:pt idx="99">
                    <c:v>2.0000000000000001E-4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2.0000000000000001E-4</c:v>
                  </c:pt>
                  <c:pt idx="103">
                    <c:v>2.0000000000000001E-4</c:v>
                  </c:pt>
                  <c:pt idx="104">
                    <c:v>1E-4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2.0000000000000001E-4</c:v>
                  </c:pt>
                  <c:pt idx="108">
                    <c:v>2.9999999999999997E-4</c:v>
                  </c:pt>
                  <c:pt idx="109">
                    <c:v>1E-4</c:v>
                  </c:pt>
                  <c:pt idx="110">
                    <c:v>2.9999999999999997E-4</c:v>
                  </c:pt>
                  <c:pt idx="111">
                    <c:v>1.25E-3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1">
                  <c:v>-1.6135999998368789E-2</c:v>
                </c:pt>
                <c:pt idx="2">
                  <c:v>-8.135999996738974E-3</c:v>
                </c:pt>
                <c:pt idx="3">
                  <c:v>-5.1359999997657724E-3</c:v>
                </c:pt>
                <c:pt idx="4">
                  <c:v>1.0615999999572523E-2</c:v>
                </c:pt>
                <c:pt idx="5">
                  <c:v>-2.9199999989941716E-3</c:v>
                </c:pt>
                <c:pt idx="6">
                  <c:v>-9.5440000004600734E-3</c:v>
                </c:pt>
                <c:pt idx="7">
                  <c:v>-7.7039999960106798E-3</c:v>
                </c:pt>
                <c:pt idx="8">
                  <c:v>-2.0319999966886826E-3</c:v>
                </c:pt>
                <c:pt idx="9">
                  <c:v>6.2400000024354085E-3</c:v>
                </c:pt>
                <c:pt idx="10">
                  <c:v>3.3120000007329509E-3</c:v>
                </c:pt>
                <c:pt idx="11">
                  <c:v>1.9759999995585531E-3</c:v>
                </c:pt>
                <c:pt idx="12">
                  <c:v>5.9199999959673733E-3</c:v>
                </c:pt>
                <c:pt idx="13">
                  <c:v>-1.5439999915543012E-3</c:v>
                </c:pt>
                <c:pt idx="14">
                  <c:v>1.325600000564009E-2</c:v>
                </c:pt>
                <c:pt idx="15">
                  <c:v>3.3519999997224659E-3</c:v>
                </c:pt>
                <c:pt idx="16">
                  <c:v>1.821600000403123E-2</c:v>
                </c:pt>
                <c:pt idx="19">
                  <c:v>1.664800000435207E-2</c:v>
                </c:pt>
                <c:pt idx="20">
                  <c:v>9.7200000018347055E-3</c:v>
                </c:pt>
                <c:pt idx="21">
                  <c:v>2.8560000064317137E-3</c:v>
                </c:pt>
                <c:pt idx="22">
                  <c:v>1.4568000005965587E-2</c:v>
                </c:pt>
                <c:pt idx="23">
                  <c:v>4.6719999954802915E-3</c:v>
                </c:pt>
                <c:pt idx="24">
                  <c:v>1.7520000001240987E-2</c:v>
                </c:pt>
                <c:pt idx="25">
                  <c:v>1.5983999997843057E-2</c:v>
                </c:pt>
                <c:pt idx="26">
                  <c:v>2.6559999998426065E-2</c:v>
                </c:pt>
                <c:pt idx="27">
                  <c:v>2.3639999999431893E-2</c:v>
                </c:pt>
                <c:pt idx="28">
                  <c:v>2.3600000000442378E-2</c:v>
                </c:pt>
                <c:pt idx="29">
                  <c:v>1.8424000001687091E-2</c:v>
                </c:pt>
                <c:pt idx="30">
                  <c:v>3.0512000004819129E-2</c:v>
                </c:pt>
                <c:pt idx="31">
                  <c:v>2.9159999998228159E-2</c:v>
                </c:pt>
                <c:pt idx="32">
                  <c:v>2.9175999996368773E-2</c:v>
                </c:pt>
                <c:pt idx="33">
                  <c:v>4.0567999996710569E-2</c:v>
                </c:pt>
                <c:pt idx="36">
                  <c:v>2.9576000000815839E-2</c:v>
                </c:pt>
                <c:pt idx="37">
                  <c:v>3.1576000001223292E-2</c:v>
                </c:pt>
                <c:pt idx="38">
                  <c:v>2.5792000007641036E-2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31-46F8-89BD-2E22ED2020E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17">
                  <c:v>1.5159999995375983E-2</c:v>
                </c:pt>
                <c:pt idx="34">
                  <c:v>2.9940000000351574E-2</c:v>
                </c:pt>
                <c:pt idx="35">
                  <c:v>2.8644000005442649E-2</c:v>
                </c:pt>
                <c:pt idx="39">
                  <c:v>2.986399999645073E-2</c:v>
                </c:pt>
                <c:pt idx="41">
                  <c:v>3.1520000004093163E-2</c:v>
                </c:pt>
                <c:pt idx="45">
                  <c:v>3.1112000004213769E-2</c:v>
                </c:pt>
                <c:pt idx="49">
                  <c:v>3.1924000002618413E-2</c:v>
                </c:pt>
                <c:pt idx="51">
                  <c:v>3.2112000000779517E-2</c:v>
                </c:pt>
                <c:pt idx="52">
                  <c:v>3.299200000037672E-2</c:v>
                </c:pt>
                <c:pt idx="53">
                  <c:v>3.1663999994634651E-2</c:v>
                </c:pt>
                <c:pt idx="54">
                  <c:v>3.5888000005797949E-2</c:v>
                </c:pt>
                <c:pt idx="55">
                  <c:v>3.3204000006662682E-2</c:v>
                </c:pt>
                <c:pt idx="56">
                  <c:v>3.4039999998640269E-2</c:v>
                </c:pt>
                <c:pt idx="57">
                  <c:v>3.1756000003952067E-2</c:v>
                </c:pt>
                <c:pt idx="58">
                  <c:v>3.0880000005709007E-2</c:v>
                </c:pt>
                <c:pt idx="62">
                  <c:v>3.0480000001261942E-2</c:v>
                </c:pt>
                <c:pt idx="84">
                  <c:v>3.1163999999989755E-2</c:v>
                </c:pt>
                <c:pt idx="88">
                  <c:v>3.2427999998617452E-2</c:v>
                </c:pt>
                <c:pt idx="93">
                  <c:v>3.4568000002764165E-2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31-46F8-89BD-2E22ED2020E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40">
                  <c:v>3.0859999998938292E-2</c:v>
                </c:pt>
                <c:pt idx="42">
                  <c:v>3.0568000001949258E-2</c:v>
                </c:pt>
                <c:pt idx="43">
                  <c:v>3.2255999998596963E-2</c:v>
                </c:pt>
                <c:pt idx="44">
                  <c:v>3.1111999996937811E-2</c:v>
                </c:pt>
                <c:pt idx="46">
                  <c:v>3.1915999999910127E-2</c:v>
                </c:pt>
                <c:pt idx="47">
                  <c:v>3.3327999997709412E-2</c:v>
                </c:pt>
                <c:pt idx="48">
                  <c:v>3.2396000002336223E-2</c:v>
                </c:pt>
                <c:pt idx="50">
                  <c:v>3.1308000005083159E-2</c:v>
                </c:pt>
                <c:pt idx="59">
                  <c:v>3.3604000003833789E-2</c:v>
                </c:pt>
                <c:pt idx="60">
                  <c:v>3.1480000005103648E-2</c:v>
                </c:pt>
                <c:pt idx="61">
                  <c:v>3.5944000002928078E-2</c:v>
                </c:pt>
                <c:pt idx="63">
                  <c:v>3.1708000002254266E-2</c:v>
                </c:pt>
                <c:pt idx="64">
                  <c:v>3.1256000205758028E-2</c:v>
                </c:pt>
                <c:pt idx="65">
                  <c:v>3.1256000205758028E-2</c:v>
                </c:pt>
                <c:pt idx="66">
                  <c:v>3.0923999998776708E-2</c:v>
                </c:pt>
                <c:pt idx="67">
                  <c:v>3.0999999995401595E-2</c:v>
                </c:pt>
                <c:pt idx="68">
                  <c:v>3.1704000000900123E-2</c:v>
                </c:pt>
                <c:pt idx="69">
                  <c:v>3.2667999999830499E-2</c:v>
                </c:pt>
                <c:pt idx="70">
                  <c:v>3.1012000006739981E-2</c:v>
                </c:pt>
                <c:pt idx="71">
                  <c:v>3.1412000003911089E-2</c:v>
                </c:pt>
                <c:pt idx="72">
                  <c:v>3.3187999993970152E-2</c:v>
                </c:pt>
                <c:pt idx="73">
                  <c:v>3.1515999995463062E-2</c:v>
                </c:pt>
                <c:pt idx="74">
                  <c:v>3.0888000001141336E-2</c:v>
                </c:pt>
                <c:pt idx="76">
                  <c:v>2.9571999999461696E-2</c:v>
                </c:pt>
                <c:pt idx="77">
                  <c:v>3.0256000005465467E-2</c:v>
                </c:pt>
                <c:pt idx="78">
                  <c:v>3.0355999995663296E-2</c:v>
                </c:pt>
                <c:pt idx="79">
                  <c:v>2.9004000003624242E-2</c:v>
                </c:pt>
                <c:pt idx="80">
                  <c:v>3.1952000004821457E-2</c:v>
                </c:pt>
                <c:pt idx="81">
                  <c:v>2.9915999999502674E-2</c:v>
                </c:pt>
                <c:pt idx="82">
                  <c:v>2.9355999999097548E-2</c:v>
                </c:pt>
                <c:pt idx="83">
                  <c:v>2.8564000000187661E-2</c:v>
                </c:pt>
                <c:pt idx="85">
                  <c:v>2.9360000000451691E-2</c:v>
                </c:pt>
                <c:pt idx="86">
                  <c:v>2.9163999999582302E-2</c:v>
                </c:pt>
                <c:pt idx="87">
                  <c:v>3.072000000247499E-2</c:v>
                </c:pt>
                <c:pt idx="89">
                  <c:v>3.1804000005649868E-2</c:v>
                </c:pt>
                <c:pt idx="90">
                  <c:v>3.1024000003526453E-2</c:v>
                </c:pt>
                <c:pt idx="91">
                  <c:v>3.2288000002154149E-2</c:v>
                </c:pt>
                <c:pt idx="92">
                  <c:v>3.2220000000961591E-2</c:v>
                </c:pt>
                <c:pt idx="94">
                  <c:v>3.3699999999953434E-2</c:v>
                </c:pt>
                <c:pt idx="95">
                  <c:v>3.5608000005595386E-2</c:v>
                </c:pt>
                <c:pt idx="96">
                  <c:v>3.6835999999311753E-2</c:v>
                </c:pt>
                <c:pt idx="97">
                  <c:v>3.5576000002038199E-2</c:v>
                </c:pt>
                <c:pt idx="98">
                  <c:v>3.7940000001981389E-2</c:v>
                </c:pt>
                <c:pt idx="99">
                  <c:v>3.7879999996221159E-2</c:v>
                </c:pt>
                <c:pt idx="100">
                  <c:v>3.7675999999919441E-2</c:v>
                </c:pt>
                <c:pt idx="101">
                  <c:v>3.7744000001111999E-2</c:v>
                </c:pt>
                <c:pt idx="102">
                  <c:v>3.8655999996990431E-2</c:v>
                </c:pt>
                <c:pt idx="103">
                  <c:v>3.8712000001396518E-2</c:v>
                </c:pt>
                <c:pt idx="104">
                  <c:v>3.8855999999213964E-2</c:v>
                </c:pt>
                <c:pt idx="105">
                  <c:v>3.9332000000285916E-2</c:v>
                </c:pt>
                <c:pt idx="106">
                  <c:v>3.9363999996567145E-2</c:v>
                </c:pt>
                <c:pt idx="107">
                  <c:v>4.0308000003278721E-2</c:v>
                </c:pt>
                <c:pt idx="108">
                  <c:v>3.974000000016531E-2</c:v>
                </c:pt>
                <c:pt idx="109">
                  <c:v>3.9364000003843103E-2</c:v>
                </c:pt>
                <c:pt idx="110">
                  <c:v>4.0344000008190051E-2</c:v>
                </c:pt>
                <c:pt idx="111">
                  <c:v>4.0096000200719573E-2</c:v>
                </c:pt>
                <c:pt idx="112">
                  <c:v>3.4163999996962957E-2</c:v>
                </c:pt>
                <c:pt idx="113">
                  <c:v>3.2996000001730863E-2</c:v>
                </c:pt>
                <c:pt idx="114">
                  <c:v>3.4784000003128313E-2</c:v>
                </c:pt>
                <c:pt idx="115">
                  <c:v>4.2039999992994126E-2</c:v>
                </c:pt>
                <c:pt idx="116">
                  <c:v>4.2652000003727153E-2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31-46F8-89BD-2E22ED2020E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JAVSO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31-46F8-89BD-2E22ED2020E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31-46F8-89BD-2E22ED2020E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4.3E-3</c:v>
                  </c:pt>
                  <c:pt idx="41">
                    <c:v>0</c:v>
                  </c:pt>
                  <c:pt idx="42">
                    <c:v>2.7000000000000001E-3</c:v>
                  </c:pt>
                  <c:pt idx="43">
                    <c:v>2.3999999999999998E-3</c:v>
                  </c:pt>
                  <c:pt idx="44">
                    <c:v>0</c:v>
                  </c:pt>
                  <c:pt idx="45">
                    <c:v>8.0000000000000004E-4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5.0000000000000001E-4</c:v>
                  </c:pt>
                  <c:pt idx="50">
                    <c:v>0</c:v>
                  </c:pt>
                  <c:pt idx="51">
                    <c:v>1.9E-3</c:v>
                  </c:pt>
                  <c:pt idx="52">
                    <c:v>1.1999999999999999E-3</c:v>
                  </c:pt>
                  <c:pt idx="53">
                    <c:v>6.1000000000000004E-3</c:v>
                  </c:pt>
                  <c:pt idx="54">
                    <c:v>1E-3</c:v>
                  </c:pt>
                  <c:pt idx="55">
                    <c:v>6.9999999999999999E-4</c:v>
                  </c:pt>
                  <c:pt idx="56">
                    <c:v>8.0000000000000004E-4</c:v>
                  </c:pt>
                  <c:pt idx="57">
                    <c:v>1.1999999999999999E-3</c:v>
                  </c:pt>
                  <c:pt idx="58">
                    <c:v>5.0000000000000001E-4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0.01</c:v>
                  </c:pt>
                  <c:pt idx="62">
                    <c:v>2.7000000000000001E-3</c:v>
                  </c:pt>
                  <c:pt idx="63">
                    <c:v>0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2.9999999999999997E-4</c:v>
                  </c:pt>
                  <c:pt idx="71">
                    <c:v>4.0000000000000002E-4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31-46F8-89BD-2E22ED2020E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0">
                  <c:v>-4.2444243465888792E-3</c:v>
                </c:pt>
                <c:pt idx="1">
                  <c:v>6.6939912213562335E-3</c:v>
                </c:pt>
                <c:pt idx="2">
                  <c:v>6.6939912213562335E-3</c:v>
                </c:pt>
                <c:pt idx="3">
                  <c:v>6.6939912213562335E-3</c:v>
                </c:pt>
                <c:pt idx="4">
                  <c:v>7.3727997569713911E-3</c:v>
                </c:pt>
                <c:pt idx="5">
                  <c:v>7.5855779010143027E-3</c:v>
                </c:pt>
                <c:pt idx="6">
                  <c:v>7.997257353619067E-3</c:v>
                </c:pt>
                <c:pt idx="7">
                  <c:v>8.9108156894554813E-3</c:v>
                </c:pt>
                <c:pt idx="8">
                  <c:v>9.0345508058282606E-3</c:v>
                </c:pt>
                <c:pt idx="9">
                  <c:v>9.1293758482821671E-3</c:v>
                </c:pt>
                <c:pt idx="10">
                  <c:v>9.1374706689794517E-3</c:v>
                </c:pt>
                <c:pt idx="11">
                  <c:v>9.5815294043733543E-3</c:v>
                </c:pt>
                <c:pt idx="12">
                  <c:v>1.0667391780766257E-2</c:v>
                </c:pt>
                <c:pt idx="13">
                  <c:v>1.2622869180638884E-2</c:v>
                </c:pt>
                <c:pt idx="14">
                  <c:v>1.2825239698071002E-2</c:v>
                </c:pt>
                <c:pt idx="15">
                  <c:v>1.3317867357648613E-2</c:v>
                </c:pt>
                <c:pt idx="16">
                  <c:v>1.3415005206016028E-2</c:v>
                </c:pt>
                <c:pt idx="17">
                  <c:v>1.3416739810451161E-2</c:v>
                </c:pt>
                <c:pt idx="18">
                  <c:v>1.3420787220799802E-2</c:v>
                </c:pt>
                <c:pt idx="19">
                  <c:v>1.3463574130199735E-2</c:v>
                </c:pt>
                <c:pt idx="20">
                  <c:v>1.347166895089702E-2</c:v>
                </c:pt>
                <c:pt idx="21">
                  <c:v>1.424183332009582E-2</c:v>
                </c:pt>
                <c:pt idx="22">
                  <c:v>1.5510407363656005E-2</c:v>
                </c:pt>
                <c:pt idx="23">
                  <c:v>1.6983664730561818E-2</c:v>
                </c:pt>
                <c:pt idx="24">
                  <c:v>1.8010550556160215E-2</c:v>
                </c:pt>
                <c:pt idx="25">
                  <c:v>1.8656979808986236E-2</c:v>
                </c:pt>
                <c:pt idx="26">
                  <c:v>1.8721738374564513E-2</c:v>
                </c:pt>
                <c:pt idx="27">
                  <c:v>1.8843160685023782E-2</c:v>
                </c:pt>
                <c:pt idx="28">
                  <c:v>1.9432926192968811E-2</c:v>
                </c:pt>
                <c:pt idx="29">
                  <c:v>2.098713176684747E-2</c:v>
                </c:pt>
                <c:pt idx="30">
                  <c:v>2.1366431936663093E-2</c:v>
                </c:pt>
                <c:pt idx="31">
                  <c:v>2.1439285322938657E-2</c:v>
                </c:pt>
                <c:pt idx="32">
                  <c:v>2.1665940302462626E-2</c:v>
                </c:pt>
                <c:pt idx="33">
                  <c:v>2.2304274734591362E-2</c:v>
                </c:pt>
                <c:pt idx="34">
                  <c:v>2.2312369555288647E-2</c:v>
                </c:pt>
                <c:pt idx="35">
                  <c:v>2.2369033300169639E-2</c:v>
                </c:pt>
                <c:pt idx="36">
                  <c:v>2.2417602224353347E-2</c:v>
                </c:pt>
                <c:pt idx="37">
                  <c:v>2.2417602224353347E-2</c:v>
                </c:pt>
                <c:pt idx="38">
                  <c:v>2.24418866864452E-2</c:v>
                </c:pt>
                <c:pt idx="39">
                  <c:v>2.2999272911601091E-2</c:v>
                </c:pt>
                <c:pt idx="40">
                  <c:v>2.3029339388476719E-2</c:v>
                </c:pt>
                <c:pt idx="41">
                  <c:v>2.3185453787638637E-2</c:v>
                </c:pt>
                <c:pt idx="42">
                  <c:v>2.3489587765265191E-2</c:v>
                </c:pt>
                <c:pt idx="43">
                  <c:v>2.3839977861161942E-2</c:v>
                </c:pt>
                <c:pt idx="44">
                  <c:v>2.4691090437333588E-2</c:v>
                </c:pt>
                <c:pt idx="45">
                  <c:v>2.5211471767873316E-2</c:v>
                </c:pt>
                <c:pt idx="46">
                  <c:v>2.5297045586673183E-2</c:v>
                </c:pt>
                <c:pt idx="47">
                  <c:v>2.5380306599559539E-2</c:v>
                </c:pt>
                <c:pt idx="48">
                  <c:v>2.5881029079834434E-2</c:v>
                </c:pt>
                <c:pt idx="49">
                  <c:v>2.5930754406974899E-2</c:v>
                </c:pt>
                <c:pt idx="50">
                  <c:v>2.5935380018801919E-2</c:v>
                </c:pt>
                <c:pt idx="51">
                  <c:v>2.5977588726723472E-2</c:v>
                </c:pt>
                <c:pt idx="52">
                  <c:v>2.5997825778466686E-2</c:v>
                </c:pt>
                <c:pt idx="53">
                  <c:v>2.600592059916397E-2</c:v>
                </c:pt>
                <c:pt idx="54">
                  <c:v>2.6042347292301753E-2</c:v>
                </c:pt>
                <c:pt idx="55">
                  <c:v>2.6066631754393606E-2</c:v>
                </c:pt>
                <c:pt idx="56">
                  <c:v>2.6085134201701686E-2</c:v>
                </c:pt>
                <c:pt idx="57">
                  <c:v>2.6094963626834101E-2</c:v>
                </c:pt>
                <c:pt idx="58">
                  <c:v>2.6131390319971883E-2</c:v>
                </c:pt>
                <c:pt idx="59">
                  <c:v>2.6630378195811644E-2</c:v>
                </c:pt>
                <c:pt idx="60">
                  <c:v>2.6810777057065419E-2</c:v>
                </c:pt>
                <c:pt idx="61">
                  <c:v>2.6907914905432834E-2</c:v>
                </c:pt>
                <c:pt idx="62">
                  <c:v>2.7533528905037262E-2</c:v>
                </c:pt>
                <c:pt idx="63">
                  <c:v>2.8103635562717458E-2</c:v>
                </c:pt>
                <c:pt idx="64">
                  <c:v>2.8277674207709075E-2</c:v>
                </c:pt>
                <c:pt idx="65">
                  <c:v>2.8277674207709075E-2</c:v>
                </c:pt>
                <c:pt idx="66">
                  <c:v>2.8330290542241426E-2</c:v>
                </c:pt>
                <c:pt idx="67">
                  <c:v>2.8857610290521689E-2</c:v>
                </c:pt>
                <c:pt idx="68">
                  <c:v>2.8914274035402678E-2</c:v>
                </c:pt>
                <c:pt idx="69">
                  <c:v>2.909814210552672E-2</c:v>
                </c:pt>
                <c:pt idx="70">
                  <c:v>2.9576892929623268E-2</c:v>
                </c:pt>
                <c:pt idx="71">
                  <c:v>2.9576892929623268E-2</c:v>
                </c:pt>
                <c:pt idx="72">
                  <c:v>2.9612741421282673E-2</c:v>
                </c:pt>
                <c:pt idx="73">
                  <c:v>2.9720286896260883E-2</c:v>
                </c:pt>
                <c:pt idx="74">
                  <c:v>2.9728381716958172E-2</c:v>
                </c:pt>
                <c:pt idx="75">
                  <c:v>2.9732429127306809E-2</c:v>
                </c:pt>
                <c:pt idx="76">
                  <c:v>2.9819737550541812E-2</c:v>
                </c:pt>
                <c:pt idx="77">
                  <c:v>3.0315834418989683E-2</c:v>
                </c:pt>
                <c:pt idx="78">
                  <c:v>3.0344744492908561E-2</c:v>
                </c:pt>
                <c:pt idx="79">
                  <c:v>3.0417597879184119E-2</c:v>
                </c:pt>
                <c:pt idx="80">
                  <c:v>3.0475996228500245E-2</c:v>
                </c:pt>
                <c:pt idx="81">
                  <c:v>3.0500858892070479E-2</c:v>
                </c:pt>
                <c:pt idx="82">
                  <c:v>3.0547115010340679E-2</c:v>
                </c:pt>
                <c:pt idx="83">
                  <c:v>3.1007363387129151E-2</c:v>
                </c:pt>
                <c:pt idx="84">
                  <c:v>3.1079638571926332E-2</c:v>
                </c:pt>
                <c:pt idx="85">
                  <c:v>3.1153070159680274E-2</c:v>
                </c:pt>
                <c:pt idx="86">
                  <c:v>3.1209733904561263E-2</c:v>
                </c:pt>
                <c:pt idx="87">
                  <c:v>3.1309184558842192E-2</c:v>
                </c:pt>
                <c:pt idx="88">
                  <c:v>3.1726067824752353E-2</c:v>
                </c:pt>
                <c:pt idx="89">
                  <c:v>3.2036562018641059E-2</c:v>
                </c:pt>
                <c:pt idx="90">
                  <c:v>3.2536706297437573E-2</c:v>
                </c:pt>
                <c:pt idx="91">
                  <c:v>3.2763939478439925E-2</c:v>
                </c:pt>
                <c:pt idx="92">
                  <c:v>3.3361799807082232E-2</c:v>
                </c:pt>
                <c:pt idx="93">
                  <c:v>3.4157405041329643E-2</c:v>
                </c:pt>
                <c:pt idx="94">
                  <c:v>3.4234884039432228E-2</c:v>
                </c:pt>
                <c:pt idx="95">
                  <c:v>3.4810772711896192E-2</c:v>
                </c:pt>
                <c:pt idx="96">
                  <c:v>3.5641070034846248E-2</c:v>
                </c:pt>
                <c:pt idx="97">
                  <c:v>3.6265527631493925E-2</c:v>
                </c:pt>
                <c:pt idx="98">
                  <c:v>3.6565035997293459E-2</c:v>
                </c:pt>
                <c:pt idx="99">
                  <c:v>3.7073853298265638E-2</c:v>
                </c:pt>
                <c:pt idx="100">
                  <c:v>3.710391977514127E-2</c:v>
                </c:pt>
                <c:pt idx="101">
                  <c:v>3.7156536109673614E-2</c:v>
                </c:pt>
                <c:pt idx="102">
                  <c:v>3.7803543563978012E-2</c:v>
                </c:pt>
                <c:pt idx="103">
                  <c:v>3.7874084144340063E-2</c:v>
                </c:pt>
                <c:pt idx="104">
                  <c:v>3.78758187487752E-2</c:v>
                </c:pt>
                <c:pt idx="105">
                  <c:v>3.7955032351312916E-2</c:v>
                </c:pt>
                <c:pt idx="106">
                  <c:v>3.8466162458198602E-2</c:v>
                </c:pt>
                <c:pt idx="107">
                  <c:v>3.8569082321349792E-2</c:v>
                </c:pt>
                <c:pt idx="108">
                  <c:v>3.8617651245533499E-2</c:v>
                </c:pt>
                <c:pt idx="109">
                  <c:v>3.8639622901711849E-2</c:v>
                </c:pt>
                <c:pt idx="110">
                  <c:v>3.9136876173116474E-2</c:v>
                </c:pt>
                <c:pt idx="111">
                  <c:v>3.9197009126867736E-2</c:v>
                </c:pt>
                <c:pt idx="112">
                  <c:v>3.9405739860562006E-2</c:v>
                </c:pt>
                <c:pt idx="113">
                  <c:v>3.9439853747786274E-2</c:v>
                </c:pt>
                <c:pt idx="114">
                  <c:v>3.9472233030575413E-2</c:v>
                </c:pt>
                <c:pt idx="115">
                  <c:v>4.003424486755832E-2</c:v>
                </c:pt>
                <c:pt idx="116">
                  <c:v>4.0189781065241861E-2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31-46F8-89BD-2E22ED2020E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0</c:v>
                </c:pt>
                <c:pt idx="1">
                  <c:v>9459</c:v>
                </c:pt>
                <c:pt idx="2">
                  <c:v>9459</c:v>
                </c:pt>
                <c:pt idx="3">
                  <c:v>9459</c:v>
                </c:pt>
                <c:pt idx="4">
                  <c:v>10046</c:v>
                </c:pt>
                <c:pt idx="5">
                  <c:v>10230</c:v>
                </c:pt>
                <c:pt idx="6">
                  <c:v>10586</c:v>
                </c:pt>
                <c:pt idx="7">
                  <c:v>11376</c:v>
                </c:pt>
                <c:pt idx="8">
                  <c:v>11483</c:v>
                </c:pt>
                <c:pt idx="9">
                  <c:v>11565</c:v>
                </c:pt>
                <c:pt idx="10">
                  <c:v>11572</c:v>
                </c:pt>
                <c:pt idx="11">
                  <c:v>11956</c:v>
                </c:pt>
                <c:pt idx="12">
                  <c:v>12895</c:v>
                </c:pt>
                <c:pt idx="13">
                  <c:v>14586</c:v>
                </c:pt>
                <c:pt idx="14">
                  <c:v>14761</c:v>
                </c:pt>
                <c:pt idx="15">
                  <c:v>15187</c:v>
                </c:pt>
                <c:pt idx="16">
                  <c:v>15271</c:v>
                </c:pt>
                <c:pt idx="17">
                  <c:v>15272.5</c:v>
                </c:pt>
                <c:pt idx="18">
                  <c:v>15276</c:v>
                </c:pt>
                <c:pt idx="19">
                  <c:v>15313</c:v>
                </c:pt>
                <c:pt idx="20">
                  <c:v>15320</c:v>
                </c:pt>
                <c:pt idx="21">
                  <c:v>15986</c:v>
                </c:pt>
                <c:pt idx="22">
                  <c:v>17083</c:v>
                </c:pt>
                <c:pt idx="23">
                  <c:v>18357</c:v>
                </c:pt>
                <c:pt idx="24">
                  <c:v>19245</c:v>
                </c:pt>
                <c:pt idx="25">
                  <c:v>19804</c:v>
                </c:pt>
                <c:pt idx="26">
                  <c:v>19860</c:v>
                </c:pt>
                <c:pt idx="27">
                  <c:v>19965</c:v>
                </c:pt>
                <c:pt idx="28">
                  <c:v>20475</c:v>
                </c:pt>
                <c:pt idx="29">
                  <c:v>21819</c:v>
                </c:pt>
                <c:pt idx="30">
                  <c:v>22147</c:v>
                </c:pt>
                <c:pt idx="31">
                  <c:v>22210</c:v>
                </c:pt>
                <c:pt idx="32">
                  <c:v>22406</c:v>
                </c:pt>
                <c:pt idx="33">
                  <c:v>22958</c:v>
                </c:pt>
                <c:pt idx="34">
                  <c:v>22965</c:v>
                </c:pt>
                <c:pt idx="35">
                  <c:v>23014</c:v>
                </c:pt>
                <c:pt idx="36">
                  <c:v>23056</c:v>
                </c:pt>
                <c:pt idx="37">
                  <c:v>23056</c:v>
                </c:pt>
                <c:pt idx="38">
                  <c:v>23077</c:v>
                </c:pt>
                <c:pt idx="39">
                  <c:v>23559</c:v>
                </c:pt>
                <c:pt idx="40">
                  <c:v>23585</c:v>
                </c:pt>
                <c:pt idx="41">
                  <c:v>23720</c:v>
                </c:pt>
                <c:pt idx="42">
                  <c:v>23983</c:v>
                </c:pt>
                <c:pt idx="43">
                  <c:v>24286</c:v>
                </c:pt>
                <c:pt idx="44">
                  <c:v>25022</c:v>
                </c:pt>
                <c:pt idx="45">
                  <c:v>25472</c:v>
                </c:pt>
                <c:pt idx="46">
                  <c:v>25546</c:v>
                </c:pt>
                <c:pt idx="47">
                  <c:v>25618</c:v>
                </c:pt>
                <c:pt idx="48">
                  <c:v>26051</c:v>
                </c:pt>
                <c:pt idx="49">
                  <c:v>26094</c:v>
                </c:pt>
                <c:pt idx="50">
                  <c:v>26098</c:v>
                </c:pt>
                <c:pt idx="51">
                  <c:v>26134.5</c:v>
                </c:pt>
                <c:pt idx="52">
                  <c:v>26152</c:v>
                </c:pt>
                <c:pt idx="53">
                  <c:v>26159</c:v>
                </c:pt>
                <c:pt idx="54">
                  <c:v>26190.5</c:v>
                </c:pt>
                <c:pt idx="55">
                  <c:v>26211.5</c:v>
                </c:pt>
                <c:pt idx="56">
                  <c:v>26227.5</c:v>
                </c:pt>
                <c:pt idx="57">
                  <c:v>26236</c:v>
                </c:pt>
                <c:pt idx="58">
                  <c:v>26267.5</c:v>
                </c:pt>
                <c:pt idx="59">
                  <c:v>26699</c:v>
                </c:pt>
                <c:pt idx="60">
                  <c:v>26855</c:v>
                </c:pt>
                <c:pt idx="61">
                  <c:v>26939</c:v>
                </c:pt>
                <c:pt idx="62">
                  <c:v>27480</c:v>
                </c:pt>
                <c:pt idx="63">
                  <c:v>27973</c:v>
                </c:pt>
                <c:pt idx="64">
                  <c:v>28123.5</c:v>
                </c:pt>
                <c:pt idx="65">
                  <c:v>28123.5</c:v>
                </c:pt>
                <c:pt idx="66">
                  <c:v>28169</c:v>
                </c:pt>
                <c:pt idx="67">
                  <c:v>28625</c:v>
                </c:pt>
                <c:pt idx="68">
                  <c:v>28674</c:v>
                </c:pt>
                <c:pt idx="69">
                  <c:v>28833</c:v>
                </c:pt>
                <c:pt idx="70">
                  <c:v>29247</c:v>
                </c:pt>
                <c:pt idx="71">
                  <c:v>29247</c:v>
                </c:pt>
                <c:pt idx="72">
                  <c:v>29278</c:v>
                </c:pt>
                <c:pt idx="73">
                  <c:v>29371</c:v>
                </c:pt>
                <c:pt idx="74">
                  <c:v>29378</c:v>
                </c:pt>
                <c:pt idx="75">
                  <c:v>29381.5</c:v>
                </c:pt>
                <c:pt idx="76">
                  <c:v>29457</c:v>
                </c:pt>
                <c:pt idx="77">
                  <c:v>29886</c:v>
                </c:pt>
                <c:pt idx="78">
                  <c:v>29911</c:v>
                </c:pt>
                <c:pt idx="79">
                  <c:v>29974</c:v>
                </c:pt>
                <c:pt idx="80">
                  <c:v>30024.5</c:v>
                </c:pt>
                <c:pt idx="81">
                  <c:v>30046</c:v>
                </c:pt>
                <c:pt idx="82">
                  <c:v>30086</c:v>
                </c:pt>
                <c:pt idx="83">
                  <c:v>30484</c:v>
                </c:pt>
                <c:pt idx="84">
                  <c:v>30546.5</c:v>
                </c:pt>
                <c:pt idx="85">
                  <c:v>30610</c:v>
                </c:pt>
                <c:pt idx="86">
                  <c:v>30659</c:v>
                </c:pt>
                <c:pt idx="87">
                  <c:v>30745</c:v>
                </c:pt>
                <c:pt idx="88">
                  <c:v>31105.5</c:v>
                </c:pt>
                <c:pt idx="89">
                  <c:v>31374</c:v>
                </c:pt>
                <c:pt idx="90">
                  <c:v>31806.5</c:v>
                </c:pt>
                <c:pt idx="91">
                  <c:v>32003</c:v>
                </c:pt>
                <c:pt idx="92">
                  <c:v>32520</c:v>
                </c:pt>
                <c:pt idx="93">
                  <c:v>33208</c:v>
                </c:pt>
                <c:pt idx="94">
                  <c:v>33275</c:v>
                </c:pt>
                <c:pt idx="95">
                  <c:v>33773</c:v>
                </c:pt>
                <c:pt idx="96">
                  <c:v>34491</c:v>
                </c:pt>
                <c:pt idx="97">
                  <c:v>35031</c:v>
                </c:pt>
                <c:pt idx="98">
                  <c:v>35290</c:v>
                </c:pt>
                <c:pt idx="99">
                  <c:v>35730</c:v>
                </c:pt>
                <c:pt idx="100">
                  <c:v>35756</c:v>
                </c:pt>
                <c:pt idx="101">
                  <c:v>35801.5</c:v>
                </c:pt>
                <c:pt idx="102">
                  <c:v>36361</c:v>
                </c:pt>
                <c:pt idx="103">
                  <c:v>36422</c:v>
                </c:pt>
                <c:pt idx="104">
                  <c:v>36423.5</c:v>
                </c:pt>
                <c:pt idx="105">
                  <c:v>36492</c:v>
                </c:pt>
                <c:pt idx="106">
                  <c:v>36934</c:v>
                </c:pt>
                <c:pt idx="107">
                  <c:v>37023</c:v>
                </c:pt>
                <c:pt idx="108">
                  <c:v>37065</c:v>
                </c:pt>
                <c:pt idx="109">
                  <c:v>37084</c:v>
                </c:pt>
                <c:pt idx="110">
                  <c:v>37514</c:v>
                </c:pt>
                <c:pt idx="111">
                  <c:v>37566</c:v>
                </c:pt>
                <c:pt idx="112">
                  <c:v>37746.5</c:v>
                </c:pt>
                <c:pt idx="113">
                  <c:v>37776</c:v>
                </c:pt>
                <c:pt idx="114">
                  <c:v>37804</c:v>
                </c:pt>
                <c:pt idx="115">
                  <c:v>38290</c:v>
                </c:pt>
                <c:pt idx="116">
                  <c:v>38424.5</c:v>
                </c:pt>
              </c:numCache>
            </c:numRef>
          </c:xVal>
          <c:yVal>
            <c:numRef>
              <c:f>Active!$U$21:$U$985</c:f>
              <c:numCache>
                <c:formatCode>General</c:formatCode>
                <c:ptCount val="965"/>
                <c:pt idx="18">
                  <c:v>3.3695999998599291E-2</c:v>
                </c:pt>
                <c:pt idx="75">
                  <c:v>-4.3576000003668014E-2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31-46F8-89BD-2E22ED202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123408"/>
        <c:axId val="1"/>
      </c:scatterChart>
      <c:valAx>
        <c:axId val="77512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5516756057666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34801628057362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23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10335121153331E-2"/>
          <c:y val="0.92024539877300615"/>
          <c:w val="0.9130449998098063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219075</xdr:colOff>
      <xdr:row>18</xdr:row>
      <xdr:rowOff>19050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9FDE3948-8308-F1CB-7B2B-9DECC02D1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485775</xdr:colOff>
      <xdr:row>18</xdr:row>
      <xdr:rowOff>28575</xdr:rowOff>
    </xdr:to>
    <xdr:graphicFrame macro="">
      <xdr:nvGraphicFramePr>
        <xdr:cNvPr id="1034" name="Chart 2">
          <a:extLst>
            <a:ext uri="{FF2B5EF4-FFF2-40B4-BE49-F238E27FC236}">
              <a16:creationId xmlns:a16="http://schemas.microsoft.com/office/drawing/2014/main" id="{6BD0DB1B-D70E-B8C4-2B34-F042B441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2" TargetMode="External"/><Relationship Id="rId13" Type="http://schemas.openxmlformats.org/officeDocument/2006/relationships/hyperlink" Target="http://www.bav-astro.de/sfs/BAVM_link.php?BAVMnr=172" TargetMode="External"/><Relationship Id="rId18" Type="http://schemas.openxmlformats.org/officeDocument/2006/relationships/hyperlink" Target="http://www.aavso.org/sites/default/files/jaavso/v36n2/186.pdf" TargetMode="External"/><Relationship Id="rId26" Type="http://schemas.openxmlformats.org/officeDocument/2006/relationships/hyperlink" Target="http://www.bav-astro.de/sfs/BAVM_link.php?BAVMnr=212" TargetMode="External"/><Relationship Id="rId3" Type="http://schemas.openxmlformats.org/officeDocument/2006/relationships/hyperlink" Target="http://www.konkoly.hu/cgi-bin/IBVS?5287" TargetMode="External"/><Relationship Id="rId21" Type="http://schemas.openxmlformats.org/officeDocument/2006/relationships/hyperlink" Target="http://www.aavso.org/sites/default/files/jaavso/v36n2/186.pdf" TargetMode="External"/><Relationship Id="rId7" Type="http://schemas.openxmlformats.org/officeDocument/2006/relationships/hyperlink" Target="http://www.bav-astro.de/sfs/BAVM_link.php?BAVMnr=172" TargetMode="External"/><Relationship Id="rId12" Type="http://schemas.openxmlformats.org/officeDocument/2006/relationships/hyperlink" Target="http://www.bav-astro.de/sfs/BAVM_link.php?BAVMnr=172" TargetMode="External"/><Relationship Id="rId17" Type="http://schemas.openxmlformats.org/officeDocument/2006/relationships/hyperlink" Target="http://www.aavso.org/sites/default/files/jaavso/v36n2/171.pdf" TargetMode="External"/><Relationship Id="rId25" Type="http://schemas.openxmlformats.org/officeDocument/2006/relationships/hyperlink" Target="http://www.bav-astro.de/sfs/BAVM_link.php?BAVMnr=212" TargetMode="External"/><Relationship Id="rId2" Type="http://schemas.openxmlformats.org/officeDocument/2006/relationships/hyperlink" Target="http://www.konkoly.hu/cgi-bin/IBVS?5287" TargetMode="External"/><Relationship Id="rId16" Type="http://schemas.openxmlformats.org/officeDocument/2006/relationships/hyperlink" Target="http://www.konkoly.hu/cgi-bin/IBVS?5806" TargetMode="External"/><Relationship Id="rId20" Type="http://schemas.openxmlformats.org/officeDocument/2006/relationships/hyperlink" Target="http://www.bav-astro.de/sfs/BAVM_link.php?BAVMnr=203" TargetMode="External"/><Relationship Id="rId29" Type="http://schemas.openxmlformats.org/officeDocument/2006/relationships/hyperlink" Target="http://www.konkoly.hu/cgi-bin/IBVS?6011" TargetMode="External"/><Relationship Id="rId1" Type="http://schemas.openxmlformats.org/officeDocument/2006/relationships/hyperlink" Target="http://www.konkoly.hu/cgi-bin/IBVS?5263" TargetMode="External"/><Relationship Id="rId6" Type="http://schemas.openxmlformats.org/officeDocument/2006/relationships/hyperlink" Target="http://www.bav-astro.de/sfs/BAVM_link.php?BAVMnr=172" TargetMode="External"/><Relationship Id="rId11" Type="http://schemas.openxmlformats.org/officeDocument/2006/relationships/hyperlink" Target="http://www.bav-astro.de/sfs/BAVM_link.php?BAVMnr=172" TargetMode="External"/><Relationship Id="rId24" Type="http://schemas.openxmlformats.org/officeDocument/2006/relationships/hyperlink" Target="http://www.aavso.org/sites/default/files/jaavso/v37n1/44.pdf" TargetMode="External"/><Relationship Id="rId5" Type="http://schemas.openxmlformats.org/officeDocument/2006/relationships/hyperlink" Target="http://www.bav-astro.de/sfs/BAVM_link.php?BAVMnr=172" TargetMode="External"/><Relationship Id="rId15" Type="http://schemas.openxmlformats.org/officeDocument/2006/relationships/hyperlink" Target="http://www.bav-astro.de/sfs/BAVM_link.php?BAVMnr=178" TargetMode="External"/><Relationship Id="rId23" Type="http://schemas.openxmlformats.org/officeDocument/2006/relationships/hyperlink" Target="http://www.bav-astro.de/sfs/BAVM_link.php?BAVMnr=203" TargetMode="External"/><Relationship Id="rId28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www.bav-astro.de/sfs/BAVM_link.php?BAVMnr=173" TargetMode="External"/><Relationship Id="rId19" Type="http://schemas.openxmlformats.org/officeDocument/2006/relationships/hyperlink" Target="http://www.aavso.org/sites/default/files/jaavso/v36n2/186.pdf" TargetMode="External"/><Relationship Id="rId31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158" TargetMode="External"/><Relationship Id="rId9" Type="http://schemas.openxmlformats.org/officeDocument/2006/relationships/hyperlink" Target="http://www.bav-astro.de/sfs/BAVM_link.php?BAVMnr=172" TargetMode="External"/><Relationship Id="rId14" Type="http://schemas.openxmlformats.org/officeDocument/2006/relationships/hyperlink" Target="http://www.konkoly.hu/cgi-bin/IBVS?5603" TargetMode="External"/><Relationship Id="rId22" Type="http://schemas.openxmlformats.org/officeDocument/2006/relationships/hyperlink" Target="http://www.aavso.org/sites/default/files/jaavso/v36n2/186.pdf" TargetMode="External"/><Relationship Id="rId27" Type="http://schemas.openxmlformats.org/officeDocument/2006/relationships/hyperlink" Target="http://www.bav-astro.de/sfs/BAVM_link.php?BAVMnr=214" TargetMode="External"/><Relationship Id="rId30" Type="http://schemas.openxmlformats.org/officeDocument/2006/relationships/hyperlink" Target="http://www.konkoly.hu/cgi-bin/IBVS?6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14"/>
  <sheetViews>
    <sheetView tabSelected="1" workbookViewId="0">
      <pane xSplit="14" ySplit="22" topLeftCell="O124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6.140625" customWidth="1"/>
    <col min="2" max="2" width="5.140625" style="4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76" t="s">
        <v>426</v>
      </c>
    </row>
    <row r="2" spans="1:6" x14ac:dyDescent="0.2">
      <c r="A2" t="s">
        <v>25</v>
      </c>
      <c r="B2" s="13" t="s">
        <v>46</v>
      </c>
    </row>
    <row r="4" spans="1:6" ht="14.25" thickTop="1" thickBot="1" x14ac:dyDescent="0.25">
      <c r="A4" s="6" t="s">
        <v>1</v>
      </c>
      <c r="C4" s="2">
        <v>37939.409</v>
      </c>
      <c r="D4" s="3">
        <v>0.57070399999999999</v>
      </c>
    </row>
    <row r="5" spans="1:6" ht="13.5" thickTop="1" x14ac:dyDescent="0.2">
      <c r="A5" s="23" t="s">
        <v>50</v>
      </c>
      <c r="B5" s="17"/>
      <c r="C5" s="24">
        <v>-9.5</v>
      </c>
      <c r="D5" s="17" t="s">
        <v>51</v>
      </c>
    </row>
    <row r="6" spans="1:6" x14ac:dyDescent="0.2">
      <c r="A6" s="6" t="s">
        <v>2</v>
      </c>
    </row>
    <row r="7" spans="1:6" x14ac:dyDescent="0.2">
      <c r="A7" t="s">
        <v>3</v>
      </c>
      <c r="C7">
        <v>37939.409</v>
      </c>
    </row>
    <row r="8" spans="1:6" x14ac:dyDescent="0.2">
      <c r="A8" t="s">
        <v>4</v>
      </c>
      <c r="C8">
        <v>0.57070399999999999</v>
      </c>
    </row>
    <row r="9" spans="1:6" x14ac:dyDescent="0.2">
      <c r="A9" s="38" t="s">
        <v>61</v>
      </c>
      <c r="B9" s="39">
        <v>108</v>
      </c>
      <c r="C9" s="37" t="str">
        <f>"F"&amp;B9</f>
        <v>F108</v>
      </c>
      <c r="D9" s="9" t="str">
        <f>"G"&amp;B9</f>
        <v>G108</v>
      </c>
    </row>
    <row r="10" spans="1:6" ht="13.5" thickBot="1" x14ac:dyDescent="0.25">
      <c r="A10" s="17"/>
      <c r="B10" s="17"/>
      <c r="C10" s="5" t="s">
        <v>21</v>
      </c>
      <c r="D10" s="5" t="s">
        <v>22</v>
      </c>
      <c r="E10" s="17"/>
    </row>
    <row r="11" spans="1:6" x14ac:dyDescent="0.2">
      <c r="A11" s="17" t="s">
        <v>17</v>
      </c>
      <c r="B11" s="17"/>
      <c r="C11" s="36">
        <f ca="1">INTERCEPT(INDIRECT($D$9):G983,INDIRECT($C$9):F983)</f>
        <v>-4.2444243465888792E-3</v>
      </c>
      <c r="D11" s="4"/>
      <c r="E11" s="17"/>
    </row>
    <row r="12" spans="1:6" x14ac:dyDescent="0.2">
      <c r="A12" s="17" t="s">
        <v>18</v>
      </c>
      <c r="B12" s="17"/>
      <c r="C12" s="36">
        <f ca="1">SLOPE(INDIRECT($D$9):G983,INDIRECT($C$9):F983)</f>
        <v>1.1564029567549543E-6</v>
      </c>
      <c r="D12" s="4"/>
      <c r="E12" s="17"/>
    </row>
    <row r="13" spans="1:6" x14ac:dyDescent="0.2">
      <c r="A13" s="17" t="s">
        <v>20</v>
      </c>
      <c r="B13" s="17"/>
      <c r="C13" s="4" t="s">
        <v>15</v>
      </c>
    </row>
    <row r="14" spans="1:6" x14ac:dyDescent="0.2">
      <c r="A14" s="17"/>
      <c r="B14" s="17"/>
      <c r="C14" s="17"/>
    </row>
    <row r="15" spans="1:6" x14ac:dyDescent="0.2">
      <c r="A15" s="25" t="s">
        <v>19</v>
      </c>
      <c r="B15" s="17"/>
      <c r="C15" s="26">
        <f ca="1">(C7+C11)+(C8+C12)*INT(MAX(F21:F3524))</f>
        <v>59868.179685202864</v>
      </c>
      <c r="E15" s="27" t="s">
        <v>56</v>
      </c>
      <c r="F15" s="24">
        <v>1</v>
      </c>
    </row>
    <row r="16" spans="1:6" x14ac:dyDescent="0.2">
      <c r="A16" s="29" t="s">
        <v>5</v>
      </c>
      <c r="B16" s="17"/>
      <c r="C16" s="30">
        <f ca="1">+C8+C12</f>
        <v>0.57070515640295671</v>
      </c>
      <c r="E16" s="27" t="s">
        <v>52</v>
      </c>
      <c r="F16" s="28">
        <f ca="1">NOW()+15018.5+$C$5/24</f>
        <v>60162.865287152774</v>
      </c>
    </row>
    <row r="17" spans="1:30" ht="13.5" thickBot="1" x14ac:dyDescent="0.25">
      <c r="A17" s="27" t="s">
        <v>48</v>
      </c>
      <c r="B17" s="17"/>
      <c r="C17" s="17">
        <f>COUNT(C21:C138)</f>
        <v>117</v>
      </c>
      <c r="E17" s="27" t="s">
        <v>57</v>
      </c>
      <c r="F17" s="28">
        <f ca="1">ROUND(2*(F16-$C$7)/$C$8,0)/2+F15</f>
        <v>38941.5</v>
      </c>
    </row>
    <row r="18" spans="1:30" ht="14.25" thickTop="1" thickBot="1" x14ac:dyDescent="0.25">
      <c r="A18" s="29" t="s">
        <v>6</v>
      </c>
      <c r="B18" s="17"/>
      <c r="C18" s="32">
        <f ca="1">+C15</f>
        <v>59868.179685202864</v>
      </c>
      <c r="D18" s="33">
        <f ca="1">+C16</f>
        <v>0.57070515640295671</v>
      </c>
      <c r="E18" s="27" t="s">
        <v>53</v>
      </c>
      <c r="F18" s="9">
        <f ca="1">ROUND(2*(F16-$C$15)/$C$16,0)/2+F15</f>
        <v>517.5</v>
      </c>
    </row>
    <row r="19" spans="1:30" ht="13.5" thickTop="1" x14ac:dyDescent="0.2">
      <c r="E19" s="27" t="s">
        <v>54</v>
      </c>
      <c r="F19" s="31">
        <f ca="1">+$C$15+$C$16*F18-15018.5-$C$5/24</f>
        <v>45145.415436974727</v>
      </c>
    </row>
    <row r="20" spans="1:30" ht="13.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81</v>
      </c>
      <c r="I20" s="8" t="s">
        <v>84</v>
      </c>
      <c r="J20" s="8" t="s">
        <v>78</v>
      </c>
      <c r="K20" s="8" t="s">
        <v>76</v>
      </c>
      <c r="L20" s="8" t="s">
        <v>69</v>
      </c>
      <c r="M20" s="8" t="s">
        <v>26</v>
      </c>
      <c r="N20" s="8" t="s">
        <v>27</v>
      </c>
      <c r="O20" s="8" t="s">
        <v>24</v>
      </c>
      <c r="P20" s="7" t="s">
        <v>23</v>
      </c>
      <c r="Q20" s="5" t="s">
        <v>16</v>
      </c>
      <c r="U20" s="61" t="s">
        <v>420</v>
      </c>
    </row>
    <row r="21" spans="1:30" x14ac:dyDescent="0.2">
      <c r="A21" t="s">
        <v>13</v>
      </c>
      <c r="C21" s="21">
        <v>37939.409</v>
      </c>
      <c r="D21" s="21" t="s">
        <v>15</v>
      </c>
      <c r="E21">
        <f t="shared" ref="E21:E52" si="0">+(C21-C$7)/C$8</f>
        <v>0</v>
      </c>
      <c r="F21">
        <f t="shared" ref="F21:F52" si="1">ROUND(2*E21,0)/2</f>
        <v>0</v>
      </c>
      <c r="H21" s="9">
        <v>0</v>
      </c>
      <c r="O21">
        <f t="shared" ref="O21:O52" ca="1" si="2">+C$11+C$12*F21</f>
        <v>-4.2444243465888792E-3</v>
      </c>
      <c r="Q21" s="1">
        <f t="shared" ref="Q21:Q52" si="3">+C21-15018.5</f>
        <v>22920.909</v>
      </c>
    </row>
    <row r="22" spans="1:30" x14ac:dyDescent="0.2">
      <c r="A22" t="s">
        <v>29</v>
      </c>
      <c r="C22" s="21">
        <v>43337.682000000001</v>
      </c>
      <c r="D22" s="21"/>
      <c r="E22">
        <f t="shared" si="0"/>
        <v>9458.9717261487585</v>
      </c>
      <c r="F22">
        <f t="shared" si="1"/>
        <v>9459</v>
      </c>
      <c r="G22">
        <f t="shared" ref="G22:G38" si="4">+C22-(C$7+F22*C$8)</f>
        <v>-1.6135999998368789E-2</v>
      </c>
      <c r="I22">
        <f t="shared" ref="I22:I37" si="5">+G22</f>
        <v>-1.6135999998368789E-2</v>
      </c>
      <c r="O22">
        <f t="shared" ca="1" si="2"/>
        <v>6.6939912213562335E-3</v>
      </c>
      <c r="Q22" s="1">
        <f t="shared" si="3"/>
        <v>28319.182000000001</v>
      </c>
      <c r="AA22">
        <v>7</v>
      </c>
      <c r="AB22" t="s">
        <v>28</v>
      </c>
      <c r="AD22" t="s">
        <v>30</v>
      </c>
    </row>
    <row r="23" spans="1:30" x14ac:dyDescent="0.2">
      <c r="A23" t="s">
        <v>29</v>
      </c>
      <c r="C23" s="21">
        <v>43337.69</v>
      </c>
      <c r="D23" s="21"/>
      <c r="E23">
        <f t="shared" si="0"/>
        <v>9458.9857439233001</v>
      </c>
      <c r="F23">
        <f t="shared" si="1"/>
        <v>9459</v>
      </c>
      <c r="G23">
        <f t="shared" si="4"/>
        <v>-8.135999996738974E-3</v>
      </c>
      <c r="I23">
        <f t="shared" si="5"/>
        <v>-8.135999996738974E-3</v>
      </c>
      <c r="O23">
        <f t="shared" ca="1" si="2"/>
        <v>6.6939912213562335E-3</v>
      </c>
      <c r="Q23" s="1">
        <f t="shared" si="3"/>
        <v>28319.190000000002</v>
      </c>
      <c r="AA23">
        <v>10</v>
      </c>
      <c r="AB23" t="s">
        <v>31</v>
      </c>
      <c r="AD23" t="s">
        <v>30</v>
      </c>
    </row>
    <row r="24" spans="1:30" x14ac:dyDescent="0.2">
      <c r="A24" t="s">
        <v>29</v>
      </c>
      <c r="C24" s="21">
        <v>43337.692999999999</v>
      </c>
      <c r="D24" s="21"/>
      <c r="E24">
        <f t="shared" si="0"/>
        <v>9458.9910005887468</v>
      </c>
      <c r="F24">
        <f t="shared" si="1"/>
        <v>9459</v>
      </c>
      <c r="G24">
        <f t="shared" si="4"/>
        <v>-5.1359999997657724E-3</v>
      </c>
      <c r="I24">
        <f t="shared" si="5"/>
        <v>-5.1359999997657724E-3</v>
      </c>
      <c r="O24">
        <f t="shared" ca="1" si="2"/>
        <v>6.6939912213562335E-3</v>
      </c>
      <c r="Q24" s="1">
        <f t="shared" si="3"/>
        <v>28319.192999999999</v>
      </c>
      <c r="AA24">
        <v>7</v>
      </c>
      <c r="AB24" t="s">
        <v>32</v>
      </c>
      <c r="AD24" t="s">
        <v>30</v>
      </c>
    </row>
    <row r="25" spans="1:30" x14ac:dyDescent="0.2">
      <c r="A25" t="s">
        <v>29</v>
      </c>
      <c r="C25" s="21">
        <v>43672.712</v>
      </c>
      <c r="D25" s="21"/>
      <c r="E25">
        <f t="shared" si="0"/>
        <v>10046.018601586811</v>
      </c>
      <c r="F25">
        <f t="shared" si="1"/>
        <v>10046</v>
      </c>
      <c r="G25">
        <f t="shared" si="4"/>
        <v>1.0615999999572523E-2</v>
      </c>
      <c r="I25">
        <f t="shared" si="5"/>
        <v>1.0615999999572523E-2</v>
      </c>
      <c r="O25">
        <f t="shared" ca="1" si="2"/>
        <v>7.3727997569713911E-3</v>
      </c>
      <c r="Q25" s="1">
        <f t="shared" si="3"/>
        <v>28654.212</v>
      </c>
      <c r="AA25">
        <v>13</v>
      </c>
      <c r="AB25" t="s">
        <v>33</v>
      </c>
      <c r="AD25" t="s">
        <v>30</v>
      </c>
    </row>
    <row r="26" spans="1:30" x14ac:dyDescent="0.2">
      <c r="A26" t="s">
        <v>29</v>
      </c>
      <c r="C26" s="21">
        <v>43777.707999999999</v>
      </c>
      <c r="D26" s="21"/>
      <c r="E26">
        <f t="shared" si="0"/>
        <v>10229.994883512292</v>
      </c>
      <c r="F26">
        <f t="shared" si="1"/>
        <v>10230</v>
      </c>
      <c r="G26">
        <f t="shared" si="4"/>
        <v>-2.9199999989941716E-3</v>
      </c>
      <c r="I26">
        <f t="shared" si="5"/>
        <v>-2.9199999989941716E-3</v>
      </c>
      <c r="O26">
        <f t="shared" ca="1" si="2"/>
        <v>7.5855779010143027E-3</v>
      </c>
      <c r="Q26" s="1">
        <f t="shared" si="3"/>
        <v>28759.207999999999</v>
      </c>
      <c r="AA26">
        <v>10</v>
      </c>
      <c r="AB26" t="s">
        <v>33</v>
      </c>
      <c r="AD26" t="s">
        <v>30</v>
      </c>
    </row>
    <row r="27" spans="1:30" x14ac:dyDescent="0.2">
      <c r="A27" t="s">
        <v>29</v>
      </c>
      <c r="C27" s="21">
        <v>43980.872000000003</v>
      </c>
      <c r="D27" s="21"/>
      <c r="E27">
        <f t="shared" si="0"/>
        <v>10585.983276794983</v>
      </c>
      <c r="F27">
        <f t="shared" si="1"/>
        <v>10586</v>
      </c>
      <c r="G27">
        <f t="shared" si="4"/>
        <v>-9.5440000004600734E-3</v>
      </c>
      <c r="I27">
        <f t="shared" si="5"/>
        <v>-9.5440000004600734E-3</v>
      </c>
      <c r="O27">
        <f t="shared" ca="1" si="2"/>
        <v>7.997257353619067E-3</v>
      </c>
      <c r="Q27" s="1">
        <f t="shared" si="3"/>
        <v>28962.372000000003</v>
      </c>
      <c r="AA27">
        <v>14</v>
      </c>
      <c r="AB27" t="s">
        <v>33</v>
      </c>
      <c r="AD27" t="s">
        <v>30</v>
      </c>
    </row>
    <row r="28" spans="1:30" x14ac:dyDescent="0.2">
      <c r="A28" t="s">
        <v>29</v>
      </c>
      <c r="C28" s="21">
        <v>44431.73</v>
      </c>
      <c r="D28" s="21"/>
      <c r="E28">
        <f t="shared" si="0"/>
        <v>11375.986500883126</v>
      </c>
      <c r="F28">
        <f t="shared" si="1"/>
        <v>11376</v>
      </c>
      <c r="G28">
        <f t="shared" si="4"/>
        <v>-7.7039999960106798E-3</v>
      </c>
      <c r="I28">
        <f t="shared" si="5"/>
        <v>-7.7039999960106798E-3</v>
      </c>
      <c r="O28">
        <f t="shared" ca="1" si="2"/>
        <v>8.9108156894554813E-3</v>
      </c>
      <c r="Q28" s="1">
        <f t="shared" si="3"/>
        <v>29413.230000000003</v>
      </c>
      <c r="AA28">
        <v>16</v>
      </c>
      <c r="AB28" t="s">
        <v>33</v>
      </c>
      <c r="AD28" t="s">
        <v>30</v>
      </c>
    </row>
    <row r="29" spans="1:30" x14ac:dyDescent="0.2">
      <c r="A29" t="s">
        <v>29</v>
      </c>
      <c r="C29" s="21">
        <v>44492.800999999999</v>
      </c>
      <c r="D29" s="21"/>
      <c r="E29">
        <f t="shared" si="0"/>
        <v>11482.996439485267</v>
      </c>
      <c r="F29">
        <f t="shared" si="1"/>
        <v>11483</v>
      </c>
      <c r="G29">
        <f t="shared" si="4"/>
        <v>-2.0319999966886826E-3</v>
      </c>
      <c r="I29">
        <f t="shared" si="5"/>
        <v>-2.0319999966886826E-3</v>
      </c>
      <c r="O29">
        <f t="shared" ca="1" si="2"/>
        <v>9.0345508058282606E-3</v>
      </c>
      <c r="Q29" s="1">
        <f t="shared" si="3"/>
        <v>29474.300999999999</v>
      </c>
      <c r="AA29">
        <v>11</v>
      </c>
      <c r="AB29" t="s">
        <v>34</v>
      </c>
      <c r="AD29" t="s">
        <v>30</v>
      </c>
    </row>
    <row r="30" spans="1:30" x14ac:dyDescent="0.2">
      <c r="A30" t="s">
        <v>29</v>
      </c>
      <c r="C30" s="21">
        <v>44539.607000000004</v>
      </c>
      <c r="D30" s="21"/>
      <c r="E30">
        <f t="shared" si="0"/>
        <v>11565.010933864147</v>
      </c>
      <c r="F30">
        <f t="shared" si="1"/>
        <v>11565</v>
      </c>
      <c r="G30">
        <f t="shared" si="4"/>
        <v>6.2400000024354085E-3</v>
      </c>
      <c r="I30">
        <f t="shared" si="5"/>
        <v>6.2400000024354085E-3</v>
      </c>
      <c r="O30">
        <f t="shared" ca="1" si="2"/>
        <v>9.1293758482821671E-3</v>
      </c>
      <c r="Q30" s="1">
        <f t="shared" si="3"/>
        <v>29521.107000000004</v>
      </c>
      <c r="AA30">
        <v>12</v>
      </c>
      <c r="AB30" t="s">
        <v>35</v>
      </c>
      <c r="AD30" t="s">
        <v>30</v>
      </c>
    </row>
    <row r="31" spans="1:30" x14ac:dyDescent="0.2">
      <c r="A31" t="s">
        <v>29</v>
      </c>
      <c r="C31" s="21">
        <v>44543.599000000002</v>
      </c>
      <c r="D31" s="21"/>
      <c r="E31">
        <f t="shared" si="0"/>
        <v>11572.005803358663</v>
      </c>
      <c r="F31">
        <f t="shared" si="1"/>
        <v>11572</v>
      </c>
      <c r="G31">
        <f t="shared" si="4"/>
        <v>3.3120000007329509E-3</v>
      </c>
      <c r="I31">
        <f t="shared" si="5"/>
        <v>3.3120000007329509E-3</v>
      </c>
      <c r="O31">
        <f t="shared" ca="1" si="2"/>
        <v>9.1374706689794517E-3</v>
      </c>
      <c r="Q31" s="1">
        <f t="shared" si="3"/>
        <v>29525.099000000002</v>
      </c>
      <c r="AA31">
        <v>16</v>
      </c>
      <c r="AB31" t="s">
        <v>35</v>
      </c>
      <c r="AD31" t="s">
        <v>30</v>
      </c>
    </row>
    <row r="32" spans="1:30" x14ac:dyDescent="0.2">
      <c r="A32" t="s">
        <v>29</v>
      </c>
      <c r="C32" s="21">
        <v>44762.748</v>
      </c>
      <c r="D32" s="21"/>
      <c r="E32">
        <f t="shared" si="0"/>
        <v>11956.00346239031</v>
      </c>
      <c r="F32">
        <f t="shared" si="1"/>
        <v>11956</v>
      </c>
      <c r="G32">
        <f t="shared" si="4"/>
        <v>1.9759999995585531E-3</v>
      </c>
      <c r="I32">
        <f t="shared" si="5"/>
        <v>1.9759999995585531E-3</v>
      </c>
      <c r="O32">
        <f t="shared" ca="1" si="2"/>
        <v>9.5815294043733543E-3</v>
      </c>
      <c r="Q32" s="1">
        <f t="shared" si="3"/>
        <v>29744.248</v>
      </c>
      <c r="AA32">
        <v>11</v>
      </c>
      <c r="AB32" t="s">
        <v>33</v>
      </c>
      <c r="AD32" t="s">
        <v>30</v>
      </c>
    </row>
    <row r="33" spans="1:30" x14ac:dyDescent="0.2">
      <c r="A33" t="s">
        <v>29</v>
      </c>
      <c r="C33" s="21">
        <v>45298.642999999996</v>
      </c>
      <c r="D33" s="21"/>
      <c r="E33">
        <f t="shared" si="0"/>
        <v>12895.010373153153</v>
      </c>
      <c r="F33">
        <f t="shared" si="1"/>
        <v>12895</v>
      </c>
      <c r="G33">
        <f t="shared" si="4"/>
        <v>5.9199999959673733E-3</v>
      </c>
      <c r="I33">
        <f t="shared" si="5"/>
        <v>5.9199999959673733E-3</v>
      </c>
      <c r="O33">
        <f t="shared" ca="1" si="2"/>
        <v>1.0667391780766257E-2</v>
      </c>
      <c r="Q33" s="1">
        <f t="shared" si="3"/>
        <v>30280.142999999996</v>
      </c>
      <c r="AA33">
        <v>16</v>
      </c>
      <c r="AB33" t="s">
        <v>33</v>
      </c>
      <c r="AD33" t="s">
        <v>30</v>
      </c>
    </row>
    <row r="34" spans="1:30" x14ac:dyDescent="0.2">
      <c r="A34" t="s">
        <v>29</v>
      </c>
      <c r="C34" s="21">
        <v>46263.696000000004</v>
      </c>
      <c r="D34" s="21"/>
      <c r="E34">
        <f t="shared" si="0"/>
        <v>14585.997294569521</v>
      </c>
      <c r="F34">
        <f t="shared" si="1"/>
        <v>14586</v>
      </c>
      <c r="G34">
        <f t="shared" si="4"/>
        <v>-1.5439999915543012E-3</v>
      </c>
      <c r="I34">
        <f t="shared" si="5"/>
        <v>-1.5439999915543012E-3</v>
      </c>
      <c r="O34">
        <f t="shared" ca="1" si="2"/>
        <v>1.2622869180638884E-2</v>
      </c>
      <c r="Q34" s="1">
        <f t="shared" si="3"/>
        <v>31245.196000000004</v>
      </c>
      <c r="AA34">
        <v>15</v>
      </c>
      <c r="AB34" t="s">
        <v>33</v>
      </c>
      <c r="AD34" t="s">
        <v>30</v>
      </c>
    </row>
    <row r="35" spans="1:30" x14ac:dyDescent="0.2">
      <c r="A35" t="s">
        <v>29</v>
      </c>
      <c r="C35" s="21">
        <v>46363.584000000003</v>
      </c>
      <c r="D35" s="21"/>
      <c r="E35">
        <f t="shared" si="0"/>
        <v>14761.023227452415</v>
      </c>
      <c r="F35">
        <f t="shared" si="1"/>
        <v>14761</v>
      </c>
      <c r="G35">
        <f t="shared" si="4"/>
        <v>1.325600000564009E-2</v>
      </c>
      <c r="I35">
        <f t="shared" si="5"/>
        <v>1.325600000564009E-2</v>
      </c>
      <c r="O35">
        <f t="shared" ca="1" si="2"/>
        <v>1.2825239698071002E-2</v>
      </c>
      <c r="Q35" s="1">
        <f t="shared" si="3"/>
        <v>31345.084000000003</v>
      </c>
      <c r="AA35">
        <v>13</v>
      </c>
      <c r="AB35" t="s">
        <v>33</v>
      </c>
      <c r="AD35" t="s">
        <v>30</v>
      </c>
    </row>
    <row r="36" spans="1:30" x14ac:dyDescent="0.2">
      <c r="A36" t="s">
        <v>29</v>
      </c>
      <c r="C36" s="21">
        <v>46606.694000000003</v>
      </c>
      <c r="D36" s="21"/>
      <c r="E36">
        <f t="shared" si="0"/>
        <v>15187.005873447539</v>
      </c>
      <c r="F36">
        <f t="shared" si="1"/>
        <v>15187</v>
      </c>
      <c r="G36">
        <f t="shared" si="4"/>
        <v>3.3519999997224659E-3</v>
      </c>
      <c r="I36">
        <f t="shared" si="5"/>
        <v>3.3519999997224659E-3</v>
      </c>
      <c r="O36">
        <f t="shared" ca="1" si="2"/>
        <v>1.3317867357648613E-2</v>
      </c>
      <c r="Q36" s="1">
        <f t="shared" si="3"/>
        <v>31588.194000000003</v>
      </c>
      <c r="AA36">
        <v>13</v>
      </c>
      <c r="AB36" t="s">
        <v>33</v>
      </c>
      <c r="AD36" t="s">
        <v>30</v>
      </c>
    </row>
    <row r="37" spans="1:30" x14ac:dyDescent="0.2">
      <c r="A37" t="s">
        <v>29</v>
      </c>
      <c r="C37" s="21">
        <v>46654.648000000001</v>
      </c>
      <c r="D37" s="21"/>
      <c r="E37">
        <f t="shared" si="0"/>
        <v>15271.031918472627</v>
      </c>
      <c r="F37">
        <f t="shared" si="1"/>
        <v>15271</v>
      </c>
      <c r="G37">
        <f t="shared" si="4"/>
        <v>1.821600000403123E-2</v>
      </c>
      <c r="I37">
        <f t="shared" si="5"/>
        <v>1.821600000403123E-2</v>
      </c>
      <c r="O37">
        <f t="shared" ca="1" si="2"/>
        <v>1.3415005206016028E-2</v>
      </c>
      <c r="Q37" s="1">
        <f t="shared" si="3"/>
        <v>31636.148000000001</v>
      </c>
      <c r="AA37">
        <v>12</v>
      </c>
      <c r="AB37" t="s">
        <v>33</v>
      </c>
      <c r="AD37" t="s">
        <v>30</v>
      </c>
    </row>
    <row r="38" spans="1:30" x14ac:dyDescent="0.2">
      <c r="A38" t="s">
        <v>37</v>
      </c>
      <c r="B38" s="4" t="s">
        <v>39</v>
      </c>
      <c r="C38" s="21">
        <v>46655.500999999997</v>
      </c>
      <c r="D38" s="21"/>
      <c r="E38">
        <f t="shared" si="0"/>
        <v>15272.526563682744</v>
      </c>
      <c r="F38">
        <f t="shared" si="1"/>
        <v>15272.5</v>
      </c>
      <c r="G38">
        <f t="shared" si="4"/>
        <v>1.5159999995375983E-2</v>
      </c>
      <c r="J38">
        <f>+G38</f>
        <v>1.5159999995375983E-2</v>
      </c>
      <c r="O38">
        <f t="shared" ca="1" si="2"/>
        <v>1.3416739810451161E-2</v>
      </c>
      <c r="Q38" s="1">
        <f t="shared" si="3"/>
        <v>31637.000999999997</v>
      </c>
      <c r="AA38">
        <v>10</v>
      </c>
      <c r="AB38" t="s">
        <v>36</v>
      </c>
      <c r="AD38" t="s">
        <v>38</v>
      </c>
    </row>
    <row r="39" spans="1:30" x14ac:dyDescent="0.2">
      <c r="A39" t="s">
        <v>37</v>
      </c>
      <c r="C39" s="21">
        <v>46657.517</v>
      </c>
      <c r="D39" s="21"/>
      <c r="E39">
        <f t="shared" si="0"/>
        <v>15276.059042866355</v>
      </c>
      <c r="F39">
        <f t="shared" si="1"/>
        <v>15276</v>
      </c>
      <c r="O39">
        <f t="shared" ca="1" si="2"/>
        <v>1.3420787220799802E-2</v>
      </c>
      <c r="Q39" s="1">
        <f t="shared" si="3"/>
        <v>31639.017</v>
      </c>
      <c r="U39">
        <f>+C39-(C$7+F39*C$8)</f>
        <v>3.3695999998599291E-2</v>
      </c>
      <c r="AA39">
        <v>8</v>
      </c>
      <c r="AB39" t="s">
        <v>36</v>
      </c>
      <c r="AD39" t="s">
        <v>38</v>
      </c>
    </row>
    <row r="40" spans="1:30" x14ac:dyDescent="0.2">
      <c r="A40" t="s">
        <v>29</v>
      </c>
      <c r="C40" s="21">
        <v>46678.616000000002</v>
      </c>
      <c r="D40" s="21"/>
      <c r="E40">
        <f t="shared" si="0"/>
        <v>15313.029170988817</v>
      </c>
      <c r="F40">
        <f t="shared" si="1"/>
        <v>15313</v>
      </c>
      <c r="G40">
        <f t="shared" ref="G40:G71" si="6">+C40-(C$7+F40*C$8)</f>
        <v>1.664800000435207E-2</v>
      </c>
      <c r="I40">
        <f t="shared" ref="I40:I54" si="7">+G40</f>
        <v>1.664800000435207E-2</v>
      </c>
      <c r="O40">
        <f t="shared" ca="1" si="2"/>
        <v>1.3463574130199735E-2</v>
      </c>
      <c r="Q40" s="1">
        <f t="shared" si="3"/>
        <v>31660.116000000002</v>
      </c>
      <c r="AA40">
        <v>11</v>
      </c>
      <c r="AB40" t="s">
        <v>33</v>
      </c>
      <c r="AD40" t="s">
        <v>30</v>
      </c>
    </row>
    <row r="41" spans="1:30" x14ac:dyDescent="0.2">
      <c r="A41" t="s">
        <v>29</v>
      </c>
      <c r="C41" s="21">
        <v>46682.603999999999</v>
      </c>
      <c r="D41" s="21"/>
      <c r="E41">
        <f t="shared" si="0"/>
        <v>15320.017031596064</v>
      </c>
      <c r="F41">
        <f t="shared" si="1"/>
        <v>15320</v>
      </c>
      <c r="G41">
        <f t="shared" si="6"/>
        <v>9.7200000018347055E-3</v>
      </c>
      <c r="I41">
        <f t="shared" si="7"/>
        <v>9.7200000018347055E-3</v>
      </c>
      <c r="O41">
        <f t="shared" ca="1" si="2"/>
        <v>1.347166895089702E-2</v>
      </c>
      <c r="Q41" s="1">
        <f t="shared" si="3"/>
        <v>31664.103999999999</v>
      </c>
      <c r="AA41">
        <v>13</v>
      </c>
      <c r="AB41" t="s">
        <v>33</v>
      </c>
      <c r="AD41" t="s">
        <v>30</v>
      </c>
    </row>
    <row r="42" spans="1:30" x14ac:dyDescent="0.2">
      <c r="A42" t="s">
        <v>29</v>
      </c>
      <c r="C42" s="21">
        <v>47062.686000000002</v>
      </c>
      <c r="D42" s="21"/>
      <c r="E42">
        <f t="shared" si="0"/>
        <v>15986.005004345514</v>
      </c>
      <c r="F42">
        <f t="shared" si="1"/>
        <v>15986</v>
      </c>
      <c r="G42">
        <f t="shared" si="6"/>
        <v>2.8560000064317137E-3</v>
      </c>
      <c r="I42">
        <f t="shared" si="7"/>
        <v>2.8560000064317137E-3</v>
      </c>
      <c r="O42">
        <f t="shared" ca="1" si="2"/>
        <v>1.424183332009582E-2</v>
      </c>
      <c r="Q42" s="1">
        <f t="shared" si="3"/>
        <v>32044.186000000002</v>
      </c>
      <c r="AA42">
        <v>14</v>
      </c>
      <c r="AB42" t="s">
        <v>33</v>
      </c>
      <c r="AD42" t="s">
        <v>30</v>
      </c>
    </row>
    <row r="43" spans="1:30" x14ac:dyDescent="0.2">
      <c r="A43" t="s">
        <v>29</v>
      </c>
      <c r="C43" s="21">
        <v>47688.76</v>
      </c>
      <c r="D43" s="21"/>
      <c r="E43">
        <f t="shared" si="0"/>
        <v>17083.025526367437</v>
      </c>
      <c r="F43">
        <f t="shared" si="1"/>
        <v>17083</v>
      </c>
      <c r="G43">
        <f t="shared" si="6"/>
        <v>1.4568000005965587E-2</v>
      </c>
      <c r="I43">
        <f t="shared" si="7"/>
        <v>1.4568000005965587E-2</v>
      </c>
      <c r="O43">
        <f t="shared" ca="1" si="2"/>
        <v>1.5510407363656005E-2</v>
      </c>
      <c r="Q43" s="1">
        <f t="shared" si="3"/>
        <v>32670.260000000002</v>
      </c>
      <c r="AA43">
        <v>19</v>
      </c>
      <c r="AB43" t="s">
        <v>33</v>
      </c>
      <c r="AD43" t="s">
        <v>30</v>
      </c>
    </row>
    <row r="44" spans="1:30" x14ac:dyDescent="0.2">
      <c r="A44" t="s">
        <v>29</v>
      </c>
      <c r="C44" s="21">
        <v>48415.826999999997</v>
      </c>
      <c r="D44" s="21"/>
      <c r="E44">
        <f t="shared" si="0"/>
        <v>18357.008186380328</v>
      </c>
      <c r="F44">
        <f t="shared" si="1"/>
        <v>18357</v>
      </c>
      <c r="G44">
        <f t="shared" si="6"/>
        <v>4.6719999954802915E-3</v>
      </c>
      <c r="I44">
        <f t="shared" si="7"/>
        <v>4.6719999954802915E-3</v>
      </c>
      <c r="O44">
        <f t="shared" ca="1" si="2"/>
        <v>1.6983664730561818E-2</v>
      </c>
      <c r="Q44" s="1">
        <f t="shared" si="3"/>
        <v>33397.326999999997</v>
      </c>
      <c r="AA44">
        <v>14</v>
      </c>
      <c r="AB44" t="s">
        <v>33</v>
      </c>
      <c r="AD44" t="s">
        <v>30</v>
      </c>
    </row>
    <row r="45" spans="1:30" x14ac:dyDescent="0.2">
      <c r="A45" t="s">
        <v>29</v>
      </c>
      <c r="C45" s="21">
        <v>48922.625</v>
      </c>
      <c r="D45" s="21"/>
      <c r="E45">
        <f t="shared" si="0"/>
        <v>19245.030698926239</v>
      </c>
      <c r="F45">
        <f t="shared" si="1"/>
        <v>19245</v>
      </c>
      <c r="G45">
        <f t="shared" si="6"/>
        <v>1.7520000001240987E-2</v>
      </c>
      <c r="I45">
        <f t="shared" si="7"/>
        <v>1.7520000001240987E-2</v>
      </c>
      <c r="O45">
        <f t="shared" ca="1" si="2"/>
        <v>1.8010550556160215E-2</v>
      </c>
      <c r="Q45" s="1">
        <f t="shared" si="3"/>
        <v>33904.125</v>
      </c>
      <c r="AA45">
        <v>17</v>
      </c>
      <c r="AB45" t="s">
        <v>33</v>
      </c>
      <c r="AD45" t="s">
        <v>30</v>
      </c>
    </row>
    <row r="46" spans="1:30" x14ac:dyDescent="0.2">
      <c r="A46" t="s">
        <v>29</v>
      </c>
      <c r="C46" s="21">
        <v>49241.646999999997</v>
      </c>
      <c r="D46" s="21"/>
      <c r="E46">
        <f t="shared" si="0"/>
        <v>19804.028007513523</v>
      </c>
      <c r="F46">
        <f t="shared" si="1"/>
        <v>19804</v>
      </c>
      <c r="G46">
        <f t="shared" si="6"/>
        <v>1.5983999997843057E-2</v>
      </c>
      <c r="I46">
        <f t="shared" si="7"/>
        <v>1.5983999997843057E-2</v>
      </c>
      <c r="O46">
        <f t="shared" ca="1" si="2"/>
        <v>1.8656979808986236E-2</v>
      </c>
      <c r="Q46" s="1">
        <f t="shared" si="3"/>
        <v>34223.146999999997</v>
      </c>
      <c r="AA46">
        <v>20</v>
      </c>
      <c r="AB46" t="s">
        <v>33</v>
      </c>
      <c r="AD46" t="s">
        <v>30</v>
      </c>
    </row>
    <row r="47" spans="1:30" x14ac:dyDescent="0.2">
      <c r="A47" t="s">
        <v>29</v>
      </c>
      <c r="C47" s="21">
        <v>49273.616999999998</v>
      </c>
      <c r="D47" s="21"/>
      <c r="E47">
        <f t="shared" si="0"/>
        <v>19860.046539011466</v>
      </c>
      <c r="F47">
        <f t="shared" si="1"/>
        <v>19860</v>
      </c>
      <c r="G47">
        <f t="shared" si="6"/>
        <v>2.6559999998426065E-2</v>
      </c>
      <c r="I47">
        <f t="shared" si="7"/>
        <v>2.6559999998426065E-2</v>
      </c>
      <c r="O47">
        <f t="shared" ca="1" si="2"/>
        <v>1.8721738374564513E-2</v>
      </c>
      <c r="Q47" s="1">
        <f t="shared" si="3"/>
        <v>34255.116999999998</v>
      </c>
      <c r="AA47">
        <v>15</v>
      </c>
      <c r="AB47" t="s">
        <v>33</v>
      </c>
      <c r="AD47" t="s">
        <v>30</v>
      </c>
    </row>
    <row r="48" spans="1:30" x14ac:dyDescent="0.2">
      <c r="A48" t="s">
        <v>29</v>
      </c>
      <c r="C48" s="21">
        <v>49333.538</v>
      </c>
      <c r="D48" s="21"/>
      <c r="E48">
        <f t="shared" si="0"/>
        <v>19965.041422523762</v>
      </c>
      <c r="F48">
        <f t="shared" si="1"/>
        <v>19965</v>
      </c>
      <c r="G48">
        <f t="shared" si="6"/>
        <v>2.3639999999431893E-2</v>
      </c>
      <c r="I48">
        <f t="shared" si="7"/>
        <v>2.3639999999431893E-2</v>
      </c>
      <c r="O48">
        <f t="shared" ca="1" si="2"/>
        <v>1.8843160685023782E-2</v>
      </c>
      <c r="Q48" s="1">
        <f t="shared" si="3"/>
        <v>34315.038</v>
      </c>
      <c r="AA48">
        <v>18</v>
      </c>
      <c r="AB48" t="s">
        <v>33</v>
      </c>
      <c r="AD48" t="s">
        <v>30</v>
      </c>
    </row>
    <row r="49" spans="1:30" x14ac:dyDescent="0.2">
      <c r="A49" t="s">
        <v>29</v>
      </c>
      <c r="C49" s="21">
        <v>49624.597000000002</v>
      </c>
      <c r="D49" s="21"/>
      <c r="E49">
        <f t="shared" si="0"/>
        <v>20475.041352434891</v>
      </c>
      <c r="F49">
        <f t="shared" si="1"/>
        <v>20475</v>
      </c>
      <c r="G49">
        <f t="shared" si="6"/>
        <v>2.3600000000442378E-2</v>
      </c>
      <c r="I49">
        <f t="shared" si="7"/>
        <v>2.3600000000442378E-2</v>
      </c>
      <c r="O49">
        <f t="shared" ca="1" si="2"/>
        <v>1.9432926192968811E-2</v>
      </c>
      <c r="Q49" s="1">
        <f t="shared" si="3"/>
        <v>34606.097000000002</v>
      </c>
      <c r="AA49">
        <v>15</v>
      </c>
      <c r="AB49" t="s">
        <v>33</v>
      </c>
      <c r="AD49" t="s">
        <v>30</v>
      </c>
    </row>
    <row r="50" spans="1:30" x14ac:dyDescent="0.2">
      <c r="A50" s="59" t="s">
        <v>166</v>
      </c>
      <c r="B50" s="60" t="s">
        <v>42</v>
      </c>
      <c r="C50" s="59">
        <v>50391.618000000002</v>
      </c>
      <c r="D50" s="59" t="s">
        <v>84</v>
      </c>
      <c r="E50">
        <f t="shared" si="0"/>
        <v>21819.032282934768</v>
      </c>
      <c r="F50">
        <f t="shared" si="1"/>
        <v>21819</v>
      </c>
      <c r="G50">
        <f t="shared" si="6"/>
        <v>1.8424000001687091E-2</v>
      </c>
      <c r="I50">
        <f t="shared" si="7"/>
        <v>1.8424000001687091E-2</v>
      </c>
      <c r="O50">
        <f t="shared" ca="1" si="2"/>
        <v>2.098713176684747E-2</v>
      </c>
      <c r="Q50" s="1">
        <f t="shared" si="3"/>
        <v>35373.118000000002</v>
      </c>
    </row>
    <row r="51" spans="1:30" x14ac:dyDescent="0.2">
      <c r="A51" s="59" t="s">
        <v>166</v>
      </c>
      <c r="B51" s="60" t="s">
        <v>42</v>
      </c>
      <c r="C51" s="59">
        <v>50578.821000000004</v>
      </c>
      <c r="D51" s="59" t="s">
        <v>84</v>
      </c>
      <c r="E51">
        <f t="shared" si="0"/>
        <v>22147.053463792097</v>
      </c>
      <c r="F51">
        <f t="shared" si="1"/>
        <v>22147</v>
      </c>
      <c r="G51">
        <f t="shared" si="6"/>
        <v>3.0512000004819129E-2</v>
      </c>
      <c r="I51">
        <f t="shared" si="7"/>
        <v>3.0512000004819129E-2</v>
      </c>
      <c r="O51">
        <f t="shared" ca="1" si="2"/>
        <v>2.1366431936663093E-2</v>
      </c>
      <c r="Q51" s="1">
        <f t="shared" si="3"/>
        <v>35560.321000000004</v>
      </c>
    </row>
    <row r="52" spans="1:30" x14ac:dyDescent="0.2">
      <c r="A52" s="59" t="s">
        <v>166</v>
      </c>
      <c r="B52" s="60" t="s">
        <v>42</v>
      </c>
      <c r="C52" s="59">
        <v>50614.773999999998</v>
      </c>
      <c r="D52" s="59" t="s">
        <v>84</v>
      </c>
      <c r="E52">
        <f t="shared" si="0"/>
        <v>22210.051094788188</v>
      </c>
      <c r="F52">
        <f t="shared" si="1"/>
        <v>22210</v>
      </c>
      <c r="G52">
        <f t="shared" si="6"/>
        <v>2.9159999998228159E-2</v>
      </c>
      <c r="I52">
        <f t="shared" si="7"/>
        <v>2.9159999998228159E-2</v>
      </c>
      <c r="O52">
        <f t="shared" ca="1" si="2"/>
        <v>2.1439285322938657E-2</v>
      </c>
      <c r="Q52" s="1">
        <f t="shared" si="3"/>
        <v>35596.273999999998</v>
      </c>
    </row>
    <row r="53" spans="1:30" x14ac:dyDescent="0.2">
      <c r="A53" s="59" t="s">
        <v>166</v>
      </c>
      <c r="B53" s="60" t="s">
        <v>42</v>
      </c>
      <c r="C53" s="59">
        <v>50726.631999999998</v>
      </c>
      <c r="D53" s="59" t="s">
        <v>84</v>
      </c>
      <c r="E53">
        <f t="shared" ref="E53:E84" si="8">+(C53-C$7)/C$8</f>
        <v>22406.051122823737</v>
      </c>
      <c r="F53">
        <f t="shared" ref="F53:F84" si="9">ROUND(2*E53,0)/2</f>
        <v>22406</v>
      </c>
      <c r="G53">
        <f t="shared" si="6"/>
        <v>2.9175999996368773E-2</v>
      </c>
      <c r="I53">
        <f t="shared" si="7"/>
        <v>2.9175999996368773E-2</v>
      </c>
      <c r="O53">
        <f t="shared" ref="O53:O84" ca="1" si="10">+C$11+C$12*F53</f>
        <v>2.1665940302462626E-2</v>
      </c>
      <c r="Q53" s="1">
        <f t="shared" ref="Q53:Q84" si="11">+C53-15018.5</f>
        <v>35708.131999999998</v>
      </c>
    </row>
    <row r="54" spans="1:30" x14ac:dyDescent="0.2">
      <c r="A54" s="59" t="s">
        <v>166</v>
      </c>
      <c r="B54" s="60" t="s">
        <v>42</v>
      </c>
      <c r="C54" s="59">
        <v>51041.671999999999</v>
      </c>
      <c r="D54" s="59" t="s">
        <v>84</v>
      </c>
      <c r="E54">
        <f t="shared" si="8"/>
        <v>22958.071084134681</v>
      </c>
      <c r="F54">
        <f t="shared" si="9"/>
        <v>22958</v>
      </c>
      <c r="G54">
        <f t="shared" si="6"/>
        <v>4.0567999996710569E-2</v>
      </c>
      <c r="I54">
        <f t="shared" si="7"/>
        <v>4.0567999996710569E-2</v>
      </c>
      <c r="O54">
        <f t="shared" ca="1" si="10"/>
        <v>2.2304274734591362E-2</v>
      </c>
      <c r="Q54" s="1">
        <f t="shared" si="11"/>
        <v>36023.171999999999</v>
      </c>
    </row>
    <row r="55" spans="1:30" x14ac:dyDescent="0.2">
      <c r="A55" s="59" t="s">
        <v>166</v>
      </c>
      <c r="B55" s="60" t="s">
        <v>42</v>
      </c>
      <c r="C55" s="59">
        <v>51045.656300000002</v>
      </c>
      <c r="D55" s="59" t="s">
        <v>84</v>
      </c>
      <c r="E55">
        <f t="shared" si="8"/>
        <v>22965.052461521213</v>
      </c>
      <c r="F55">
        <f t="shared" si="9"/>
        <v>22965</v>
      </c>
      <c r="G55">
        <f t="shared" si="6"/>
        <v>2.9940000000351574E-2</v>
      </c>
      <c r="J55">
        <f>+G55</f>
        <v>2.9940000000351574E-2</v>
      </c>
      <c r="O55">
        <f t="shared" ca="1" si="10"/>
        <v>2.2312369555288647E-2</v>
      </c>
      <c r="Q55" s="1">
        <f t="shared" si="11"/>
        <v>36027.156300000002</v>
      </c>
    </row>
    <row r="56" spans="1:30" x14ac:dyDescent="0.2">
      <c r="A56" s="59" t="s">
        <v>166</v>
      </c>
      <c r="B56" s="60" t="s">
        <v>42</v>
      </c>
      <c r="C56" s="59">
        <v>51073.619500000001</v>
      </c>
      <c r="D56" s="59" t="s">
        <v>84</v>
      </c>
      <c r="E56">
        <f t="shared" si="8"/>
        <v>23014.050190641738</v>
      </c>
      <c r="F56">
        <f t="shared" si="9"/>
        <v>23014</v>
      </c>
      <c r="G56">
        <f t="shared" si="6"/>
        <v>2.8644000005442649E-2</v>
      </c>
      <c r="J56">
        <f>+G56</f>
        <v>2.8644000005442649E-2</v>
      </c>
      <c r="O56">
        <f t="shared" ca="1" si="10"/>
        <v>2.2369033300169639E-2</v>
      </c>
      <c r="Q56" s="1">
        <f t="shared" si="11"/>
        <v>36055.119500000001</v>
      </c>
    </row>
    <row r="57" spans="1:30" x14ac:dyDescent="0.2">
      <c r="A57" s="59" t="s">
        <v>166</v>
      </c>
      <c r="B57" s="60" t="s">
        <v>42</v>
      </c>
      <c r="C57" s="59">
        <v>51097.59</v>
      </c>
      <c r="D57" s="59" t="s">
        <v>84</v>
      </c>
      <c r="E57">
        <f t="shared" si="8"/>
        <v>23056.051823712463</v>
      </c>
      <c r="F57">
        <f t="shared" si="9"/>
        <v>23056</v>
      </c>
      <c r="G57">
        <f t="shared" si="6"/>
        <v>2.9576000000815839E-2</v>
      </c>
      <c r="I57">
        <f>+G57</f>
        <v>2.9576000000815839E-2</v>
      </c>
      <c r="O57">
        <f t="shared" ca="1" si="10"/>
        <v>2.2417602224353347E-2</v>
      </c>
      <c r="Q57" s="1">
        <f t="shared" si="11"/>
        <v>36079.089999999997</v>
      </c>
    </row>
    <row r="58" spans="1:30" x14ac:dyDescent="0.2">
      <c r="A58" s="59" t="s">
        <v>166</v>
      </c>
      <c r="B58" s="60" t="s">
        <v>42</v>
      </c>
      <c r="C58" s="59">
        <v>51097.591999999997</v>
      </c>
      <c r="D58" s="59" t="s">
        <v>84</v>
      </c>
      <c r="E58">
        <f t="shared" si="8"/>
        <v>23056.055328156097</v>
      </c>
      <c r="F58">
        <f t="shared" si="9"/>
        <v>23056</v>
      </c>
      <c r="G58">
        <f t="shared" si="6"/>
        <v>3.1576000001223292E-2</v>
      </c>
      <c r="I58">
        <f>+G58</f>
        <v>3.1576000001223292E-2</v>
      </c>
      <c r="O58">
        <f t="shared" ca="1" si="10"/>
        <v>2.2417602224353347E-2</v>
      </c>
      <c r="Q58" s="1">
        <f t="shared" si="11"/>
        <v>36079.091999999997</v>
      </c>
    </row>
    <row r="59" spans="1:30" x14ac:dyDescent="0.2">
      <c r="A59" s="59" t="s">
        <v>166</v>
      </c>
      <c r="B59" s="60" t="s">
        <v>42</v>
      </c>
      <c r="C59" s="59">
        <v>51109.571000000004</v>
      </c>
      <c r="D59" s="59" t="s">
        <v>84</v>
      </c>
      <c r="E59">
        <f t="shared" si="8"/>
        <v>23077.045193305119</v>
      </c>
      <c r="F59">
        <f t="shared" si="9"/>
        <v>23077</v>
      </c>
      <c r="G59">
        <f t="shared" si="6"/>
        <v>2.5792000007641036E-2</v>
      </c>
      <c r="I59">
        <f>+G59</f>
        <v>2.5792000007641036E-2</v>
      </c>
      <c r="O59">
        <f t="shared" ca="1" si="10"/>
        <v>2.24418866864452E-2</v>
      </c>
      <c r="Q59" s="1">
        <f t="shared" si="11"/>
        <v>36091.071000000004</v>
      </c>
    </row>
    <row r="60" spans="1:30" x14ac:dyDescent="0.2">
      <c r="A60" s="59" t="s">
        <v>166</v>
      </c>
      <c r="B60" s="60" t="s">
        <v>42</v>
      </c>
      <c r="C60" s="59">
        <v>51384.654399999999</v>
      </c>
      <c r="D60" s="59" t="s">
        <v>84</v>
      </c>
      <c r="E60">
        <f t="shared" si="8"/>
        <v>23559.052328352351</v>
      </c>
      <c r="F60">
        <f t="shared" si="9"/>
        <v>23559</v>
      </c>
      <c r="G60">
        <f t="shared" si="6"/>
        <v>2.986399999645073E-2</v>
      </c>
      <c r="J60">
        <f>+G60</f>
        <v>2.986399999645073E-2</v>
      </c>
      <c r="O60">
        <f t="shared" ca="1" si="10"/>
        <v>2.2999272911601091E-2</v>
      </c>
      <c r="Q60" s="1">
        <f t="shared" si="11"/>
        <v>36366.154399999999</v>
      </c>
    </row>
    <row r="61" spans="1:30" x14ac:dyDescent="0.2">
      <c r="A61" t="s">
        <v>41</v>
      </c>
      <c r="B61" s="4" t="s">
        <v>42</v>
      </c>
      <c r="C61" s="22">
        <v>51399.493699999999</v>
      </c>
      <c r="D61" s="22">
        <v>4.3E-3</v>
      </c>
      <c r="E61">
        <f t="shared" si="8"/>
        <v>23585.054073565279</v>
      </c>
      <c r="F61">
        <f t="shared" si="9"/>
        <v>23585</v>
      </c>
      <c r="G61">
        <f t="shared" si="6"/>
        <v>3.0859999998938292E-2</v>
      </c>
      <c r="K61">
        <f>+G61</f>
        <v>3.0859999998938292E-2</v>
      </c>
      <c r="O61">
        <f t="shared" ca="1" si="10"/>
        <v>2.3029339388476719E-2</v>
      </c>
      <c r="Q61" s="1">
        <f t="shared" si="11"/>
        <v>36380.993699999999</v>
      </c>
    </row>
    <row r="62" spans="1:30" x14ac:dyDescent="0.2">
      <c r="A62" s="59" t="s">
        <v>166</v>
      </c>
      <c r="B62" s="60" t="s">
        <v>42</v>
      </c>
      <c r="C62" s="59">
        <v>51476.539400000001</v>
      </c>
      <c r="D62" s="59" t="s">
        <v>84</v>
      </c>
      <c r="E62">
        <f t="shared" si="8"/>
        <v>23720.055230031685</v>
      </c>
      <c r="F62">
        <f t="shared" si="9"/>
        <v>23720</v>
      </c>
      <c r="G62">
        <f t="shared" si="6"/>
        <v>3.1520000004093163E-2</v>
      </c>
      <c r="J62">
        <f>+G62</f>
        <v>3.1520000004093163E-2</v>
      </c>
      <c r="O62">
        <f t="shared" ca="1" si="10"/>
        <v>2.3185453787638637E-2</v>
      </c>
      <c r="Q62" s="1">
        <f t="shared" si="11"/>
        <v>36458.039400000001</v>
      </c>
    </row>
    <row r="63" spans="1:30" ht="12.75" customHeight="1" x14ac:dyDescent="0.2">
      <c r="A63" t="s">
        <v>43</v>
      </c>
      <c r="B63" s="10" t="s">
        <v>42</v>
      </c>
      <c r="C63" s="22">
        <v>51626.633600000001</v>
      </c>
      <c r="D63" s="22">
        <v>2.7000000000000001E-3</v>
      </c>
      <c r="E63">
        <f t="shared" si="8"/>
        <v>23983.053561916513</v>
      </c>
      <c r="F63">
        <f t="shared" si="9"/>
        <v>23983</v>
      </c>
      <c r="G63">
        <f t="shared" si="6"/>
        <v>3.0568000001949258E-2</v>
      </c>
      <c r="K63">
        <f>+G63</f>
        <v>3.0568000001949258E-2</v>
      </c>
      <c r="O63">
        <f t="shared" ca="1" si="10"/>
        <v>2.3489587765265191E-2</v>
      </c>
      <c r="Q63" s="1">
        <f t="shared" si="11"/>
        <v>36608.133600000001</v>
      </c>
    </row>
    <row r="64" spans="1:30" x14ac:dyDescent="0.2">
      <c r="A64" t="s">
        <v>43</v>
      </c>
      <c r="B64" s="10" t="s">
        <v>42</v>
      </c>
      <c r="C64" s="22">
        <v>51799.558599999997</v>
      </c>
      <c r="D64" s="22">
        <v>2.3999999999999998E-3</v>
      </c>
      <c r="E64">
        <f t="shared" si="8"/>
        <v>24286.056519666934</v>
      </c>
      <c r="F64">
        <f t="shared" si="9"/>
        <v>24286</v>
      </c>
      <c r="G64">
        <f t="shared" si="6"/>
        <v>3.2255999998596963E-2</v>
      </c>
      <c r="K64">
        <f>+G64</f>
        <v>3.2255999998596963E-2</v>
      </c>
      <c r="O64">
        <f t="shared" ca="1" si="10"/>
        <v>2.3839977861161942E-2</v>
      </c>
      <c r="Q64" s="1">
        <f t="shared" si="11"/>
        <v>36781.058599999997</v>
      </c>
    </row>
    <row r="65" spans="1:17" x14ac:dyDescent="0.2">
      <c r="A65" s="59" t="s">
        <v>218</v>
      </c>
      <c r="B65" s="60" t="s">
        <v>42</v>
      </c>
      <c r="C65" s="59">
        <v>52219.595600000001</v>
      </c>
      <c r="D65" s="59" t="s">
        <v>84</v>
      </c>
      <c r="E65">
        <f t="shared" si="8"/>
        <v>25022.054515125179</v>
      </c>
      <c r="F65">
        <f t="shared" si="9"/>
        <v>25022</v>
      </c>
      <c r="G65">
        <f t="shared" si="6"/>
        <v>3.1111999996937811E-2</v>
      </c>
      <c r="K65">
        <f>+G65</f>
        <v>3.1111999996937811E-2</v>
      </c>
      <c r="O65">
        <f t="shared" ca="1" si="10"/>
        <v>2.4691090437333588E-2</v>
      </c>
      <c r="Q65" s="1">
        <f t="shared" si="11"/>
        <v>37201.095600000001</v>
      </c>
    </row>
    <row r="66" spans="1:17" x14ac:dyDescent="0.2">
      <c r="A66" t="s">
        <v>40</v>
      </c>
      <c r="C66" s="21">
        <v>52476.412400000001</v>
      </c>
      <c r="D66" s="21">
        <v>8.0000000000000004E-4</v>
      </c>
      <c r="E66">
        <f t="shared" si="8"/>
        <v>25472.054515125183</v>
      </c>
      <c r="F66">
        <f t="shared" si="9"/>
        <v>25472</v>
      </c>
      <c r="G66">
        <f t="shared" si="6"/>
        <v>3.1112000004213769E-2</v>
      </c>
      <c r="J66">
        <f>+G66</f>
        <v>3.1112000004213769E-2</v>
      </c>
      <c r="O66">
        <f t="shared" ca="1" si="10"/>
        <v>2.5211471767873316E-2</v>
      </c>
      <c r="Q66" s="1">
        <f t="shared" si="11"/>
        <v>37457.912400000001</v>
      </c>
    </row>
    <row r="67" spans="1:17" x14ac:dyDescent="0.2">
      <c r="A67" s="59" t="s">
        <v>218</v>
      </c>
      <c r="B67" s="60" t="s">
        <v>42</v>
      </c>
      <c r="C67" s="59">
        <v>52518.645299999996</v>
      </c>
      <c r="D67" s="59" t="s">
        <v>84</v>
      </c>
      <c r="E67">
        <f t="shared" si="8"/>
        <v>25546.055923911514</v>
      </c>
      <c r="F67">
        <f t="shared" si="9"/>
        <v>25546</v>
      </c>
      <c r="G67">
        <f t="shared" si="6"/>
        <v>3.1915999999910127E-2</v>
      </c>
      <c r="K67">
        <f>+G67</f>
        <v>3.1915999999910127E-2</v>
      </c>
      <c r="O67">
        <f t="shared" ca="1" si="10"/>
        <v>2.5297045586673183E-2</v>
      </c>
      <c r="Q67" s="1">
        <f t="shared" si="11"/>
        <v>37500.145299999996</v>
      </c>
    </row>
    <row r="68" spans="1:17" x14ac:dyDescent="0.2">
      <c r="A68" s="59" t="s">
        <v>218</v>
      </c>
      <c r="B68" s="60" t="s">
        <v>42</v>
      </c>
      <c r="C68" s="59">
        <v>52559.737399999998</v>
      </c>
      <c r="D68" s="59" t="s">
        <v>84</v>
      </c>
      <c r="E68">
        <f t="shared" si="8"/>
        <v>25618.058398048724</v>
      </c>
      <c r="F68">
        <f t="shared" si="9"/>
        <v>25618</v>
      </c>
      <c r="G68">
        <f t="shared" si="6"/>
        <v>3.3327999997709412E-2</v>
      </c>
      <c r="K68">
        <f>+G68</f>
        <v>3.3327999997709412E-2</v>
      </c>
      <c r="O68">
        <f t="shared" ca="1" si="10"/>
        <v>2.5380306599559539E-2</v>
      </c>
      <c r="Q68" s="1">
        <f t="shared" si="11"/>
        <v>37541.237399999998</v>
      </c>
    </row>
    <row r="69" spans="1:17" x14ac:dyDescent="0.2">
      <c r="A69" s="59" t="s">
        <v>218</v>
      </c>
      <c r="B69" s="60" t="s">
        <v>42</v>
      </c>
      <c r="C69" s="59">
        <v>52806.851300000002</v>
      </c>
      <c r="D69" s="59" t="s">
        <v>84</v>
      </c>
      <c r="E69">
        <f t="shared" si="8"/>
        <v>26051.056764977995</v>
      </c>
      <c r="F69">
        <f t="shared" si="9"/>
        <v>26051</v>
      </c>
      <c r="G69">
        <f t="shared" si="6"/>
        <v>3.2396000002336223E-2</v>
      </c>
      <c r="K69">
        <f>+G69</f>
        <v>3.2396000002336223E-2</v>
      </c>
      <c r="O69">
        <f t="shared" ca="1" si="10"/>
        <v>2.5881029079834434E-2</v>
      </c>
      <c r="Q69" s="1">
        <f t="shared" si="11"/>
        <v>37788.351300000002</v>
      </c>
    </row>
    <row r="70" spans="1:17" x14ac:dyDescent="0.2">
      <c r="A70" s="14" t="s">
        <v>44</v>
      </c>
      <c r="B70" s="11"/>
      <c r="C70" s="21">
        <v>52831.391100000001</v>
      </c>
      <c r="D70" s="21">
        <v>5.0000000000000001E-4</v>
      </c>
      <c r="E70">
        <f t="shared" si="8"/>
        <v>26094.055937929297</v>
      </c>
      <c r="F70">
        <f t="shared" si="9"/>
        <v>26094</v>
      </c>
      <c r="G70">
        <f t="shared" si="6"/>
        <v>3.1924000002618413E-2</v>
      </c>
      <c r="J70">
        <f>+G70</f>
        <v>3.1924000002618413E-2</v>
      </c>
      <c r="O70">
        <f t="shared" ca="1" si="10"/>
        <v>2.5930754406974899E-2</v>
      </c>
      <c r="Q70" s="1">
        <f t="shared" si="11"/>
        <v>37812.891100000001</v>
      </c>
    </row>
    <row r="71" spans="1:17" x14ac:dyDescent="0.2">
      <c r="A71" s="59" t="s">
        <v>218</v>
      </c>
      <c r="B71" s="60" t="s">
        <v>42</v>
      </c>
      <c r="C71" s="59">
        <v>52833.673300000002</v>
      </c>
      <c r="D71" s="59" t="s">
        <v>84</v>
      </c>
      <c r="E71">
        <f t="shared" si="8"/>
        <v>26098.054858560659</v>
      </c>
      <c r="F71">
        <f t="shared" si="9"/>
        <v>26098</v>
      </c>
      <c r="G71">
        <f t="shared" si="6"/>
        <v>3.1308000005083159E-2</v>
      </c>
      <c r="K71">
        <f>+G71</f>
        <v>3.1308000005083159E-2</v>
      </c>
      <c r="O71">
        <f t="shared" ca="1" si="10"/>
        <v>2.5935380018801919E-2</v>
      </c>
      <c r="Q71" s="1">
        <f t="shared" si="11"/>
        <v>37815.173300000002</v>
      </c>
    </row>
    <row r="72" spans="1:17" x14ac:dyDescent="0.2">
      <c r="A72" s="14" t="s">
        <v>44</v>
      </c>
      <c r="B72" s="4" t="s">
        <v>39</v>
      </c>
      <c r="C72" s="21">
        <v>52854.504800000002</v>
      </c>
      <c r="D72" s="21">
        <v>1.9E-3</v>
      </c>
      <c r="E72">
        <f t="shared" si="8"/>
        <v>26134.556267347001</v>
      </c>
      <c r="F72">
        <f t="shared" si="9"/>
        <v>26134.5</v>
      </c>
      <c r="G72">
        <f t="shared" ref="G72:G95" si="12">+C72-(C$7+F72*C$8)</f>
        <v>3.2112000000779517E-2</v>
      </c>
      <c r="J72">
        <f t="shared" ref="J72:J79" si="13">+G72</f>
        <v>3.2112000000779517E-2</v>
      </c>
      <c r="O72">
        <f t="shared" ca="1" si="10"/>
        <v>2.5977588726723472E-2</v>
      </c>
      <c r="Q72" s="1">
        <f t="shared" si="11"/>
        <v>37836.004800000002</v>
      </c>
    </row>
    <row r="73" spans="1:17" x14ac:dyDescent="0.2">
      <c r="A73" s="14" t="s">
        <v>44</v>
      </c>
      <c r="B73" s="11"/>
      <c r="C73" s="21">
        <v>52864.493000000002</v>
      </c>
      <c r="D73" s="21">
        <v>1.1999999999999999E-3</v>
      </c>
      <c r="E73">
        <f t="shared" si="8"/>
        <v>26152.057809302201</v>
      </c>
      <c r="F73">
        <f t="shared" si="9"/>
        <v>26152</v>
      </c>
      <c r="G73">
        <f t="shared" si="12"/>
        <v>3.299200000037672E-2</v>
      </c>
      <c r="J73">
        <f t="shared" si="13"/>
        <v>3.299200000037672E-2</v>
      </c>
      <c r="O73">
        <f t="shared" ca="1" si="10"/>
        <v>2.5997825778466686E-2</v>
      </c>
      <c r="Q73" s="1">
        <f t="shared" si="11"/>
        <v>37845.993000000002</v>
      </c>
    </row>
    <row r="74" spans="1:17" x14ac:dyDescent="0.2">
      <c r="A74" s="14" t="s">
        <v>44</v>
      </c>
      <c r="B74" s="11"/>
      <c r="C74" s="21">
        <v>52868.486599999997</v>
      </c>
      <c r="D74" s="21">
        <v>6.1000000000000004E-3</v>
      </c>
      <c r="E74">
        <f t="shared" si="8"/>
        <v>26159.055482351618</v>
      </c>
      <c r="F74">
        <f t="shared" si="9"/>
        <v>26159</v>
      </c>
      <c r="G74">
        <f t="shared" si="12"/>
        <v>3.1663999994634651E-2</v>
      </c>
      <c r="J74">
        <f t="shared" si="13"/>
        <v>3.1663999994634651E-2</v>
      </c>
      <c r="O74">
        <f t="shared" ca="1" si="10"/>
        <v>2.600592059916397E-2</v>
      </c>
      <c r="Q74" s="1">
        <f t="shared" si="11"/>
        <v>37849.986599999997</v>
      </c>
    </row>
    <row r="75" spans="1:17" x14ac:dyDescent="0.2">
      <c r="A75" s="14" t="s">
        <v>44</v>
      </c>
      <c r="B75" s="4" t="s">
        <v>39</v>
      </c>
      <c r="C75" s="21">
        <v>52886.468000000001</v>
      </c>
      <c r="D75" s="21">
        <v>1E-3</v>
      </c>
      <c r="E75">
        <f t="shared" si="8"/>
        <v>26190.56288373658</v>
      </c>
      <c r="F75">
        <f t="shared" si="9"/>
        <v>26190.5</v>
      </c>
      <c r="G75">
        <f t="shared" si="12"/>
        <v>3.5888000005797949E-2</v>
      </c>
      <c r="J75">
        <f t="shared" si="13"/>
        <v>3.5888000005797949E-2</v>
      </c>
      <c r="O75">
        <f t="shared" ca="1" si="10"/>
        <v>2.6042347292301753E-2</v>
      </c>
      <c r="Q75" s="1">
        <f t="shared" si="11"/>
        <v>37867.968000000001</v>
      </c>
    </row>
    <row r="76" spans="1:17" x14ac:dyDescent="0.2">
      <c r="A76" s="16" t="s">
        <v>47</v>
      </c>
      <c r="B76" s="4" t="s">
        <v>39</v>
      </c>
      <c r="C76" s="21">
        <v>52898.450100000002</v>
      </c>
      <c r="D76" s="21">
        <v>6.9999999999999999E-4</v>
      </c>
      <c r="E76">
        <f t="shared" si="8"/>
        <v>26211.558180773223</v>
      </c>
      <c r="F76">
        <f t="shared" si="9"/>
        <v>26211.5</v>
      </c>
      <c r="G76">
        <f t="shared" si="12"/>
        <v>3.3204000006662682E-2</v>
      </c>
      <c r="J76">
        <f t="shared" si="13"/>
        <v>3.3204000006662682E-2</v>
      </c>
      <c r="O76">
        <f t="shared" ca="1" si="10"/>
        <v>2.6066631754393606E-2</v>
      </c>
      <c r="Q76" s="1">
        <f t="shared" si="11"/>
        <v>37879.950100000002</v>
      </c>
    </row>
    <row r="77" spans="1:17" x14ac:dyDescent="0.2">
      <c r="A77" s="14" t="s">
        <v>44</v>
      </c>
      <c r="B77" s="4" t="s">
        <v>39</v>
      </c>
      <c r="C77" s="21">
        <v>52907.582199999997</v>
      </c>
      <c r="D77" s="21">
        <v>8.0000000000000004E-4</v>
      </c>
      <c r="E77">
        <f t="shared" si="8"/>
        <v>26227.559645630656</v>
      </c>
      <c r="F77">
        <f t="shared" si="9"/>
        <v>26227.5</v>
      </c>
      <c r="G77">
        <f t="shared" si="12"/>
        <v>3.4039999998640269E-2</v>
      </c>
      <c r="J77">
        <f t="shared" si="13"/>
        <v>3.4039999998640269E-2</v>
      </c>
      <c r="O77">
        <f t="shared" ca="1" si="10"/>
        <v>2.6085134201701686E-2</v>
      </c>
      <c r="Q77" s="1">
        <f t="shared" si="11"/>
        <v>37889.082199999997</v>
      </c>
    </row>
    <row r="78" spans="1:17" x14ac:dyDescent="0.2">
      <c r="A78" s="14" t="s">
        <v>44</v>
      </c>
      <c r="B78" s="11"/>
      <c r="C78" s="21">
        <v>52912.430899999999</v>
      </c>
      <c r="D78" s="21">
        <v>1.1999999999999999E-3</v>
      </c>
      <c r="E78">
        <f t="shared" si="8"/>
        <v>26236.055643556028</v>
      </c>
      <c r="F78">
        <f t="shared" si="9"/>
        <v>26236</v>
      </c>
      <c r="G78">
        <f t="shared" si="12"/>
        <v>3.1756000003952067E-2</v>
      </c>
      <c r="J78">
        <f t="shared" si="13"/>
        <v>3.1756000003952067E-2</v>
      </c>
      <c r="O78">
        <f t="shared" ca="1" si="10"/>
        <v>2.6094963626834101E-2</v>
      </c>
      <c r="Q78" s="1">
        <f t="shared" si="11"/>
        <v>37893.930899999999</v>
      </c>
    </row>
    <row r="79" spans="1:17" x14ac:dyDescent="0.2">
      <c r="A79" s="14" t="s">
        <v>44</v>
      </c>
      <c r="B79" s="4" t="s">
        <v>39</v>
      </c>
      <c r="C79" s="21">
        <v>52930.407200000001</v>
      </c>
      <c r="D79" s="21">
        <v>5.0000000000000001E-4</v>
      </c>
      <c r="E79">
        <f t="shared" si="8"/>
        <v>26267.554108609722</v>
      </c>
      <c r="F79">
        <f t="shared" si="9"/>
        <v>26267.5</v>
      </c>
      <c r="G79">
        <f t="shared" si="12"/>
        <v>3.0880000005709007E-2</v>
      </c>
      <c r="J79">
        <f t="shared" si="13"/>
        <v>3.0880000005709007E-2</v>
      </c>
      <c r="O79">
        <f t="shared" ca="1" si="10"/>
        <v>2.6131390319971883E-2</v>
      </c>
      <c r="Q79" s="1">
        <f t="shared" si="11"/>
        <v>37911.907200000001</v>
      </c>
    </row>
    <row r="80" spans="1:17" x14ac:dyDescent="0.2">
      <c r="A80" s="59" t="s">
        <v>218</v>
      </c>
      <c r="B80" s="60" t="s">
        <v>42</v>
      </c>
      <c r="C80" s="59">
        <v>53176.668700000002</v>
      </c>
      <c r="D80" s="59" t="s">
        <v>84</v>
      </c>
      <c r="E80">
        <f t="shared" si="8"/>
        <v>26699.058881661953</v>
      </c>
      <c r="F80">
        <f t="shared" si="9"/>
        <v>26699</v>
      </c>
      <c r="G80">
        <f t="shared" si="12"/>
        <v>3.3604000003833789E-2</v>
      </c>
      <c r="K80">
        <f>+G80</f>
        <v>3.3604000003833789E-2</v>
      </c>
      <c r="O80">
        <f t="shared" ca="1" si="10"/>
        <v>2.6630378195811644E-2</v>
      </c>
      <c r="Q80" s="1">
        <f t="shared" si="11"/>
        <v>38158.168700000002</v>
      </c>
    </row>
    <row r="81" spans="1:21" x14ac:dyDescent="0.2">
      <c r="A81" s="59" t="s">
        <v>218</v>
      </c>
      <c r="B81" s="60" t="s">
        <v>42</v>
      </c>
      <c r="C81" s="59">
        <v>53265.696400000001</v>
      </c>
      <c r="D81" s="59" t="s">
        <v>84</v>
      </c>
      <c r="E81">
        <f t="shared" si="8"/>
        <v>26855.055159942811</v>
      </c>
      <c r="F81">
        <f t="shared" si="9"/>
        <v>26855</v>
      </c>
      <c r="G81">
        <f t="shared" si="12"/>
        <v>3.1480000005103648E-2</v>
      </c>
      <c r="K81">
        <f>+G81</f>
        <v>3.1480000005103648E-2</v>
      </c>
      <c r="O81">
        <f t="shared" ca="1" si="10"/>
        <v>2.6810777057065419E-2</v>
      </c>
      <c r="Q81" s="1">
        <f t="shared" si="11"/>
        <v>38247.196400000001</v>
      </c>
    </row>
    <row r="82" spans="1:21" x14ac:dyDescent="0.2">
      <c r="A82" s="15" t="s">
        <v>45</v>
      </c>
      <c r="B82" s="12" t="s">
        <v>42</v>
      </c>
      <c r="C82" s="19">
        <v>53313.64</v>
      </c>
      <c r="D82" s="20">
        <v>0.01</v>
      </c>
      <c r="E82">
        <f t="shared" si="8"/>
        <v>26939.062981861</v>
      </c>
      <c r="F82">
        <f t="shared" si="9"/>
        <v>26939</v>
      </c>
      <c r="G82">
        <f t="shared" si="12"/>
        <v>3.5944000002928078E-2</v>
      </c>
      <c r="K82">
        <f>+G82</f>
        <v>3.5944000002928078E-2</v>
      </c>
      <c r="O82">
        <f t="shared" ca="1" si="10"/>
        <v>2.6907914905432834E-2</v>
      </c>
      <c r="Q82" s="1">
        <f t="shared" si="11"/>
        <v>38295.14</v>
      </c>
    </row>
    <row r="83" spans="1:21" x14ac:dyDescent="0.2">
      <c r="A83" s="17" t="s">
        <v>49</v>
      </c>
      <c r="B83" s="11"/>
      <c r="C83" s="21">
        <v>53622.385399999999</v>
      </c>
      <c r="D83" s="21">
        <v>2.7000000000000001E-3</v>
      </c>
      <c r="E83">
        <f t="shared" si="8"/>
        <v>27480.053407720989</v>
      </c>
      <c r="F83">
        <f t="shared" si="9"/>
        <v>27480</v>
      </c>
      <c r="G83">
        <f t="shared" si="12"/>
        <v>3.0480000001261942E-2</v>
      </c>
      <c r="J83">
        <f>+G83</f>
        <v>3.0480000001261942E-2</v>
      </c>
      <c r="O83">
        <f t="shared" ca="1" si="10"/>
        <v>2.7533528905037262E-2</v>
      </c>
      <c r="Q83" s="1">
        <f t="shared" si="11"/>
        <v>38603.885399999999</v>
      </c>
    </row>
    <row r="84" spans="1:21" x14ac:dyDescent="0.2">
      <c r="A84" s="59" t="s">
        <v>218</v>
      </c>
      <c r="B84" s="60" t="s">
        <v>42</v>
      </c>
      <c r="C84" s="59">
        <v>53903.743699999999</v>
      </c>
      <c r="D84" s="59" t="s">
        <v>84</v>
      </c>
      <c r="E84">
        <f t="shared" si="8"/>
        <v>27973.055559449382</v>
      </c>
      <c r="F84">
        <f t="shared" si="9"/>
        <v>27973</v>
      </c>
      <c r="G84">
        <f t="shared" si="12"/>
        <v>3.1708000002254266E-2</v>
      </c>
      <c r="K84">
        <f t="shared" ref="K84:K95" si="14">+G84</f>
        <v>3.1708000002254266E-2</v>
      </c>
      <c r="O84">
        <f t="shared" ca="1" si="10"/>
        <v>2.8103635562717458E-2</v>
      </c>
      <c r="Q84" s="1">
        <f t="shared" si="11"/>
        <v>38885.243699999999</v>
      </c>
    </row>
    <row r="85" spans="1:21" x14ac:dyDescent="0.2">
      <c r="A85" s="34" t="s">
        <v>55</v>
      </c>
      <c r="B85" s="10" t="s">
        <v>39</v>
      </c>
      <c r="C85" s="35">
        <v>53989.634200000204</v>
      </c>
      <c r="D85" s="35">
        <v>2.0000000000000001E-4</v>
      </c>
      <c r="E85">
        <f t="shared" ref="E85:E116" si="15">+(C85-C$7)/C$8</f>
        <v>28123.554767445479</v>
      </c>
      <c r="F85">
        <f t="shared" ref="F85:F116" si="16">ROUND(2*E85,0)/2</f>
        <v>28123.5</v>
      </c>
      <c r="G85">
        <f t="shared" si="12"/>
        <v>3.1256000205758028E-2</v>
      </c>
      <c r="K85">
        <f t="shared" si="14"/>
        <v>3.1256000205758028E-2</v>
      </c>
      <c r="O85">
        <f t="shared" ref="O85:O116" ca="1" si="17">+C$11+C$12*F85</f>
        <v>2.8277674207709075E-2</v>
      </c>
      <c r="Q85" s="1">
        <f t="shared" ref="Q85:Q116" si="18">+C85-15018.5</f>
        <v>38971.134200000204</v>
      </c>
    </row>
    <row r="86" spans="1:21" x14ac:dyDescent="0.2">
      <c r="A86" s="40" t="s">
        <v>55</v>
      </c>
      <c r="B86" s="41" t="s">
        <v>39</v>
      </c>
      <c r="C86" s="40">
        <v>53989.634200000204</v>
      </c>
      <c r="D86" s="40">
        <v>2.0000000000000001E-4</v>
      </c>
      <c r="E86">
        <f t="shared" si="15"/>
        <v>28123.554767445479</v>
      </c>
      <c r="F86">
        <f t="shared" si="16"/>
        <v>28123.5</v>
      </c>
      <c r="G86">
        <f t="shared" si="12"/>
        <v>3.1256000205758028E-2</v>
      </c>
      <c r="K86">
        <f t="shared" si="14"/>
        <v>3.1256000205758028E-2</v>
      </c>
      <c r="O86">
        <f t="shared" ca="1" si="17"/>
        <v>2.8277674207709075E-2</v>
      </c>
      <c r="Q86" s="1">
        <f t="shared" si="18"/>
        <v>38971.134200000204</v>
      </c>
    </row>
    <row r="87" spans="1:21" x14ac:dyDescent="0.2">
      <c r="A87" s="59" t="s">
        <v>218</v>
      </c>
      <c r="B87" s="60" t="s">
        <v>42</v>
      </c>
      <c r="C87" s="59">
        <v>54015.600899999998</v>
      </c>
      <c r="D87" s="59" t="s">
        <v>84</v>
      </c>
      <c r="E87">
        <f t="shared" si="15"/>
        <v>28169.054185707475</v>
      </c>
      <c r="F87">
        <f t="shared" si="16"/>
        <v>28169</v>
      </c>
      <c r="G87">
        <f t="shared" si="12"/>
        <v>3.0923999998776708E-2</v>
      </c>
      <c r="K87">
        <f t="shared" si="14"/>
        <v>3.0923999998776708E-2</v>
      </c>
      <c r="O87">
        <f t="shared" ca="1" si="17"/>
        <v>2.8330290542241426E-2</v>
      </c>
      <c r="Q87" s="1">
        <f t="shared" si="18"/>
        <v>38997.100899999998</v>
      </c>
    </row>
    <row r="88" spans="1:21" x14ac:dyDescent="0.2">
      <c r="A88" s="59" t="s">
        <v>218</v>
      </c>
      <c r="B88" s="60" t="s">
        <v>42</v>
      </c>
      <c r="C88" s="59">
        <v>54275.841999999997</v>
      </c>
      <c r="D88" s="59" t="s">
        <v>84</v>
      </c>
      <c r="E88">
        <f t="shared" si="15"/>
        <v>28625.054318876329</v>
      </c>
      <c r="F88">
        <f t="shared" si="16"/>
        <v>28625</v>
      </c>
      <c r="G88">
        <f t="shared" si="12"/>
        <v>3.0999999995401595E-2</v>
      </c>
      <c r="K88">
        <f t="shared" si="14"/>
        <v>3.0999999995401595E-2</v>
      </c>
      <c r="O88">
        <f t="shared" ca="1" si="17"/>
        <v>2.8857610290521689E-2</v>
      </c>
      <c r="Q88" s="1">
        <f t="shared" si="18"/>
        <v>39257.341999999997</v>
      </c>
    </row>
    <row r="89" spans="1:21" x14ac:dyDescent="0.2">
      <c r="A89" s="59" t="s">
        <v>218</v>
      </c>
      <c r="B89" s="60" t="s">
        <v>42</v>
      </c>
      <c r="C89" s="59">
        <v>54303.807200000003</v>
      </c>
      <c r="D89" s="59" t="s">
        <v>84</v>
      </c>
      <c r="E89">
        <f t="shared" si="15"/>
        <v>28674.055552440499</v>
      </c>
      <c r="F89">
        <f t="shared" si="16"/>
        <v>28674</v>
      </c>
      <c r="G89">
        <f t="shared" si="12"/>
        <v>3.1704000000900123E-2</v>
      </c>
      <c r="K89">
        <f t="shared" si="14"/>
        <v>3.1704000000900123E-2</v>
      </c>
      <c r="O89">
        <f t="shared" ca="1" si="17"/>
        <v>2.8914274035402678E-2</v>
      </c>
      <c r="Q89" s="1">
        <f t="shared" si="18"/>
        <v>39285.307200000003</v>
      </c>
    </row>
    <row r="90" spans="1:21" x14ac:dyDescent="0.2">
      <c r="A90" s="42" t="s">
        <v>62</v>
      </c>
      <c r="B90" s="43" t="s">
        <v>42</v>
      </c>
      <c r="C90" s="44">
        <v>54394.5501</v>
      </c>
      <c r="D90" s="44">
        <v>2.0000000000000001E-4</v>
      </c>
      <c r="E90">
        <f t="shared" si="15"/>
        <v>28833.05724158233</v>
      </c>
      <c r="F90">
        <f t="shared" si="16"/>
        <v>28833</v>
      </c>
      <c r="G90">
        <f t="shared" si="12"/>
        <v>3.2667999999830499E-2</v>
      </c>
      <c r="K90">
        <f t="shared" si="14"/>
        <v>3.2667999999830499E-2</v>
      </c>
      <c r="O90">
        <f t="shared" ca="1" si="17"/>
        <v>2.909814210552672E-2</v>
      </c>
      <c r="Q90" s="1">
        <f t="shared" si="18"/>
        <v>39376.0501</v>
      </c>
    </row>
    <row r="91" spans="1:21" x14ac:dyDescent="0.2">
      <c r="A91" s="42" t="s">
        <v>65</v>
      </c>
      <c r="B91" s="43" t="s">
        <v>42</v>
      </c>
      <c r="C91" s="44">
        <v>54630.819900000002</v>
      </c>
      <c r="D91" s="44">
        <v>2.9999999999999997E-4</v>
      </c>
      <c r="E91">
        <f t="shared" si="15"/>
        <v>29247.054339903003</v>
      </c>
      <c r="F91">
        <f t="shared" si="16"/>
        <v>29247</v>
      </c>
      <c r="G91">
        <f t="shared" si="12"/>
        <v>3.1012000006739981E-2</v>
      </c>
      <c r="K91">
        <f t="shared" si="14"/>
        <v>3.1012000006739981E-2</v>
      </c>
      <c r="O91">
        <f t="shared" ca="1" si="17"/>
        <v>2.9576892929623268E-2</v>
      </c>
      <c r="Q91" s="1">
        <f t="shared" si="18"/>
        <v>39612.319900000002</v>
      </c>
    </row>
    <row r="92" spans="1:21" x14ac:dyDescent="0.2">
      <c r="A92" s="42" t="s">
        <v>65</v>
      </c>
      <c r="B92" s="43" t="s">
        <v>42</v>
      </c>
      <c r="C92" s="44">
        <v>54630.820299999999</v>
      </c>
      <c r="D92" s="44">
        <v>4.0000000000000002E-4</v>
      </c>
      <c r="E92">
        <f t="shared" si="15"/>
        <v>29247.055040791725</v>
      </c>
      <c r="F92">
        <f t="shared" si="16"/>
        <v>29247</v>
      </c>
      <c r="G92">
        <f t="shared" si="12"/>
        <v>3.1412000003911089E-2</v>
      </c>
      <c r="K92">
        <f t="shared" si="14"/>
        <v>3.1412000003911089E-2</v>
      </c>
      <c r="O92">
        <f t="shared" ca="1" si="17"/>
        <v>2.9576892929623268E-2</v>
      </c>
      <c r="Q92" s="1">
        <f t="shared" si="18"/>
        <v>39612.320299999999</v>
      </c>
    </row>
    <row r="93" spans="1:21" x14ac:dyDescent="0.2">
      <c r="A93" s="59" t="s">
        <v>327</v>
      </c>
      <c r="B93" s="60" t="s">
        <v>42</v>
      </c>
      <c r="C93" s="59">
        <v>54648.513899999998</v>
      </c>
      <c r="D93" s="59" t="s">
        <v>76</v>
      </c>
      <c r="E93">
        <f t="shared" si="15"/>
        <v>29278.058152737671</v>
      </c>
      <c r="F93">
        <f t="shared" si="16"/>
        <v>29278</v>
      </c>
      <c r="G93">
        <f t="shared" si="12"/>
        <v>3.3187999993970152E-2</v>
      </c>
      <c r="K93">
        <f t="shared" si="14"/>
        <v>3.3187999993970152E-2</v>
      </c>
      <c r="O93">
        <f t="shared" ca="1" si="17"/>
        <v>2.9612741421282673E-2</v>
      </c>
      <c r="Q93" s="1">
        <f t="shared" si="18"/>
        <v>39630.013899999998</v>
      </c>
    </row>
    <row r="94" spans="1:21" x14ac:dyDescent="0.2">
      <c r="A94" s="42" t="s">
        <v>65</v>
      </c>
      <c r="B94" s="43" t="s">
        <v>42</v>
      </c>
      <c r="C94" s="44">
        <v>54701.587699999996</v>
      </c>
      <c r="D94" s="44">
        <v>2.0000000000000001E-4</v>
      </c>
      <c r="E94">
        <f t="shared" si="15"/>
        <v>29371.055223022788</v>
      </c>
      <c r="F94">
        <f t="shared" si="16"/>
        <v>29371</v>
      </c>
      <c r="G94">
        <f t="shared" si="12"/>
        <v>3.1515999995463062E-2</v>
      </c>
      <c r="K94">
        <f t="shared" si="14"/>
        <v>3.1515999995463062E-2</v>
      </c>
      <c r="O94">
        <f t="shared" ca="1" si="17"/>
        <v>2.9720286896260883E-2</v>
      </c>
      <c r="Q94" s="1">
        <f t="shared" si="18"/>
        <v>39683.087699999996</v>
      </c>
    </row>
    <row r="95" spans="1:21" x14ac:dyDescent="0.2">
      <c r="A95" s="42" t="s">
        <v>65</v>
      </c>
      <c r="B95" s="43" t="s">
        <v>42</v>
      </c>
      <c r="C95" s="44">
        <v>54705.582000000002</v>
      </c>
      <c r="D95" s="44">
        <v>1E-4</v>
      </c>
      <c r="E95">
        <f t="shared" si="15"/>
        <v>29378.054122627498</v>
      </c>
      <c r="F95">
        <f t="shared" si="16"/>
        <v>29378</v>
      </c>
      <c r="G95">
        <f t="shared" si="12"/>
        <v>3.0888000001141336E-2</v>
      </c>
      <c r="K95">
        <f t="shared" si="14"/>
        <v>3.0888000001141336E-2</v>
      </c>
      <c r="O95">
        <f t="shared" ca="1" si="17"/>
        <v>2.9728381716958172E-2</v>
      </c>
      <c r="Q95" s="1">
        <f t="shared" si="18"/>
        <v>39687.082000000002</v>
      </c>
    </row>
    <row r="96" spans="1:21" x14ac:dyDescent="0.2">
      <c r="A96" s="59" t="s">
        <v>327</v>
      </c>
      <c r="B96" s="60" t="s">
        <v>39</v>
      </c>
      <c r="C96" s="59">
        <v>54707.504999999997</v>
      </c>
      <c r="D96" s="59" t="s">
        <v>76</v>
      </c>
      <c r="E96">
        <f t="shared" si="15"/>
        <v>29381.423645182087</v>
      </c>
      <c r="F96">
        <f t="shared" si="16"/>
        <v>29381.5</v>
      </c>
      <c r="O96">
        <f t="shared" ca="1" si="17"/>
        <v>2.9732429127306809E-2</v>
      </c>
      <c r="Q96" s="1">
        <f t="shared" si="18"/>
        <v>39689.004999999997</v>
      </c>
      <c r="U96">
        <f>+C96-(C$7+F96*C$8)</f>
        <v>-4.3576000003668014E-2</v>
      </c>
    </row>
    <row r="97" spans="1:17" x14ac:dyDescent="0.2">
      <c r="A97" s="42" t="s">
        <v>66</v>
      </c>
      <c r="B97" s="43" t="s">
        <v>42</v>
      </c>
      <c r="C97" s="44">
        <v>54750.666299999997</v>
      </c>
      <c r="D97" s="44">
        <v>2.9999999999999997E-4</v>
      </c>
      <c r="E97">
        <f t="shared" si="15"/>
        <v>29457.051816703577</v>
      </c>
      <c r="F97">
        <f t="shared" si="16"/>
        <v>29457</v>
      </c>
      <c r="G97">
        <f t="shared" ref="G97:G136" si="19">+C97-(C$7+F97*C$8)</f>
        <v>2.9571999999461696E-2</v>
      </c>
      <c r="K97">
        <f t="shared" ref="K97:K104" si="20">+G97</f>
        <v>2.9571999999461696E-2</v>
      </c>
      <c r="O97">
        <f t="shared" ca="1" si="17"/>
        <v>2.9819737550541812E-2</v>
      </c>
      <c r="Q97" s="1">
        <f t="shared" si="18"/>
        <v>39732.166299999997</v>
      </c>
    </row>
    <row r="98" spans="1:17" x14ac:dyDescent="0.2">
      <c r="A98" s="59" t="s">
        <v>348</v>
      </c>
      <c r="B98" s="60" t="s">
        <v>42</v>
      </c>
      <c r="C98" s="59">
        <v>54995.499000000003</v>
      </c>
      <c r="D98" s="59" t="s">
        <v>84</v>
      </c>
      <c r="E98">
        <f t="shared" si="15"/>
        <v>29886.053015223311</v>
      </c>
      <c r="F98">
        <f t="shared" si="16"/>
        <v>29886</v>
      </c>
      <c r="G98">
        <f t="shared" si="19"/>
        <v>3.0256000005465467E-2</v>
      </c>
      <c r="K98">
        <f t="shared" si="20"/>
        <v>3.0256000005465467E-2</v>
      </c>
      <c r="O98">
        <f t="shared" ca="1" si="17"/>
        <v>3.0315834418989683E-2</v>
      </c>
      <c r="Q98" s="1">
        <f t="shared" si="18"/>
        <v>39976.999000000003</v>
      </c>
    </row>
    <row r="99" spans="1:17" x14ac:dyDescent="0.2">
      <c r="A99" s="42" t="s">
        <v>63</v>
      </c>
      <c r="B99" s="43" t="s">
        <v>42</v>
      </c>
      <c r="C99" s="44">
        <v>55009.7667</v>
      </c>
      <c r="D99" s="44">
        <v>2.0000000000000001E-4</v>
      </c>
      <c r="E99">
        <f t="shared" si="15"/>
        <v>29911.053190445487</v>
      </c>
      <c r="F99">
        <f t="shared" si="16"/>
        <v>29911</v>
      </c>
      <c r="G99">
        <f t="shared" si="19"/>
        <v>3.0355999995663296E-2</v>
      </c>
      <c r="K99">
        <f t="shared" si="20"/>
        <v>3.0355999995663296E-2</v>
      </c>
      <c r="O99">
        <f t="shared" ca="1" si="17"/>
        <v>3.0344744492908561E-2</v>
      </c>
      <c r="Q99" s="1">
        <f t="shared" si="18"/>
        <v>39991.2667</v>
      </c>
    </row>
    <row r="100" spans="1:17" x14ac:dyDescent="0.2">
      <c r="A100" s="42" t="s">
        <v>63</v>
      </c>
      <c r="B100" s="43" t="s">
        <v>42</v>
      </c>
      <c r="C100" s="44">
        <v>55045.719700000001</v>
      </c>
      <c r="D100" s="44">
        <v>2.0000000000000001E-4</v>
      </c>
      <c r="E100">
        <f t="shared" si="15"/>
        <v>29974.050821441593</v>
      </c>
      <c r="F100">
        <f t="shared" si="16"/>
        <v>29974</v>
      </c>
      <c r="G100">
        <f t="shared" si="19"/>
        <v>2.9004000003624242E-2</v>
      </c>
      <c r="K100">
        <f t="shared" si="20"/>
        <v>2.9004000003624242E-2</v>
      </c>
      <c r="O100">
        <f t="shared" ca="1" si="17"/>
        <v>3.0417597879184119E-2</v>
      </c>
      <c r="Q100" s="1">
        <f t="shared" si="18"/>
        <v>40027.219700000001</v>
      </c>
    </row>
    <row r="101" spans="1:17" x14ac:dyDescent="0.2">
      <c r="A101" s="59" t="s">
        <v>348</v>
      </c>
      <c r="B101" s="60" t="s">
        <v>39</v>
      </c>
      <c r="C101" s="59">
        <v>55074.5432</v>
      </c>
      <c r="D101" s="59" t="s">
        <v>84</v>
      </c>
      <c r="E101">
        <f t="shared" si="15"/>
        <v>30024.555986991505</v>
      </c>
      <c r="F101">
        <f t="shared" si="16"/>
        <v>30024.5</v>
      </c>
      <c r="G101">
        <f t="shared" si="19"/>
        <v>3.1952000004821457E-2</v>
      </c>
      <c r="K101">
        <f t="shared" si="20"/>
        <v>3.1952000004821457E-2</v>
      </c>
      <c r="O101">
        <f t="shared" ca="1" si="17"/>
        <v>3.0475996228500245E-2</v>
      </c>
      <c r="Q101" s="1">
        <f t="shared" si="18"/>
        <v>40056.0432</v>
      </c>
    </row>
    <row r="102" spans="1:17" x14ac:dyDescent="0.2">
      <c r="A102" s="42" t="s">
        <v>67</v>
      </c>
      <c r="B102" s="43" t="s">
        <v>42</v>
      </c>
      <c r="C102" s="44">
        <v>55086.811300000001</v>
      </c>
      <c r="D102" s="44">
        <v>2.9999999999999997E-4</v>
      </c>
      <c r="E102">
        <f t="shared" si="15"/>
        <v>30046.052419467887</v>
      </c>
      <c r="F102">
        <f t="shared" si="16"/>
        <v>30046</v>
      </c>
      <c r="G102">
        <f t="shared" si="19"/>
        <v>2.9915999999502674E-2</v>
      </c>
      <c r="K102">
        <f t="shared" si="20"/>
        <v>2.9915999999502674E-2</v>
      </c>
      <c r="O102">
        <f t="shared" ca="1" si="17"/>
        <v>3.0500858892070479E-2</v>
      </c>
      <c r="Q102" s="1">
        <f t="shared" si="18"/>
        <v>40068.311300000001</v>
      </c>
    </row>
    <row r="103" spans="1:17" x14ac:dyDescent="0.2">
      <c r="A103" s="42" t="s">
        <v>67</v>
      </c>
      <c r="B103" s="43" t="s">
        <v>42</v>
      </c>
      <c r="C103" s="44">
        <v>55109.638899999998</v>
      </c>
      <c r="D103" s="44">
        <v>2.9999999999999997E-4</v>
      </c>
      <c r="E103">
        <f t="shared" si="15"/>
        <v>30086.051438223665</v>
      </c>
      <c r="F103">
        <f t="shared" si="16"/>
        <v>30086</v>
      </c>
      <c r="G103">
        <f t="shared" si="19"/>
        <v>2.9355999999097548E-2</v>
      </c>
      <c r="K103">
        <f t="shared" si="20"/>
        <v>2.9355999999097548E-2</v>
      </c>
      <c r="O103">
        <f t="shared" ca="1" si="17"/>
        <v>3.0547115010340679E-2</v>
      </c>
      <c r="Q103" s="1">
        <f t="shared" si="18"/>
        <v>40091.138899999998</v>
      </c>
    </row>
    <row r="104" spans="1:17" x14ac:dyDescent="0.2">
      <c r="A104" s="42" t="s">
        <v>64</v>
      </c>
      <c r="B104" s="43" t="s">
        <v>42</v>
      </c>
      <c r="C104" s="44">
        <v>55336.778299999998</v>
      </c>
      <c r="D104" s="44">
        <v>5.0000000000000001E-4</v>
      </c>
      <c r="E104">
        <f t="shared" si="15"/>
        <v>30484.050050463986</v>
      </c>
      <c r="F104">
        <f t="shared" si="16"/>
        <v>30484</v>
      </c>
      <c r="G104">
        <f t="shared" si="19"/>
        <v>2.8564000000187661E-2</v>
      </c>
      <c r="K104">
        <f t="shared" si="20"/>
        <v>2.8564000000187661E-2</v>
      </c>
      <c r="O104">
        <f t="shared" ca="1" si="17"/>
        <v>3.1007363387129151E-2</v>
      </c>
      <c r="Q104" s="1">
        <f t="shared" si="18"/>
        <v>40318.278299999998</v>
      </c>
    </row>
    <row r="105" spans="1:17" x14ac:dyDescent="0.2">
      <c r="A105" s="15" t="s">
        <v>58</v>
      </c>
      <c r="B105" s="45" t="s">
        <v>39</v>
      </c>
      <c r="C105" s="15">
        <v>55372.4499</v>
      </c>
      <c r="D105" s="15">
        <v>1.8E-3</v>
      </c>
      <c r="E105">
        <f t="shared" si="15"/>
        <v>30546.554606240712</v>
      </c>
      <c r="F105">
        <f t="shared" si="16"/>
        <v>30546.5</v>
      </c>
      <c r="G105">
        <f t="shared" si="19"/>
        <v>3.1163999999989755E-2</v>
      </c>
      <c r="J105">
        <f>+G105</f>
        <v>3.1163999999989755E-2</v>
      </c>
      <c r="O105">
        <f t="shared" ca="1" si="17"/>
        <v>3.1079638571926332E-2</v>
      </c>
      <c r="Q105" s="1">
        <f t="shared" si="18"/>
        <v>40353.9499</v>
      </c>
    </row>
    <row r="106" spans="1:17" x14ac:dyDescent="0.2">
      <c r="A106" s="42" t="s">
        <v>64</v>
      </c>
      <c r="B106" s="43" t="s">
        <v>42</v>
      </c>
      <c r="C106" s="44">
        <v>55408.6878</v>
      </c>
      <c r="D106" s="44">
        <v>2.9999999999999997E-4</v>
      </c>
      <c r="E106">
        <f t="shared" si="15"/>
        <v>30610.051445232555</v>
      </c>
      <c r="F106">
        <f t="shared" si="16"/>
        <v>30610</v>
      </c>
      <c r="G106">
        <f t="shared" si="19"/>
        <v>2.9360000000451691E-2</v>
      </c>
      <c r="K106">
        <f>+G106</f>
        <v>2.9360000000451691E-2</v>
      </c>
      <c r="O106">
        <f t="shared" ca="1" si="17"/>
        <v>3.1153070159680274E-2</v>
      </c>
      <c r="Q106" s="1">
        <f t="shared" si="18"/>
        <v>40390.1878</v>
      </c>
    </row>
    <row r="107" spans="1:17" x14ac:dyDescent="0.2">
      <c r="A107" s="42" t="s">
        <v>64</v>
      </c>
      <c r="B107" s="43" t="s">
        <v>42</v>
      </c>
      <c r="C107" s="44">
        <v>55436.652099999999</v>
      </c>
      <c r="D107" s="44">
        <v>4.0000000000000002E-4</v>
      </c>
      <c r="E107">
        <f t="shared" si="15"/>
        <v>30659.051101797078</v>
      </c>
      <c r="F107">
        <f t="shared" si="16"/>
        <v>30659</v>
      </c>
      <c r="G107">
        <f t="shared" si="19"/>
        <v>2.9163999999582302E-2</v>
      </c>
      <c r="K107">
        <f>+G107</f>
        <v>2.9163999999582302E-2</v>
      </c>
      <c r="O107">
        <f t="shared" ca="1" si="17"/>
        <v>3.1209733904561263E-2</v>
      </c>
      <c r="Q107" s="1">
        <f t="shared" si="18"/>
        <v>40418.152099999999</v>
      </c>
    </row>
    <row r="108" spans="1:17" x14ac:dyDescent="0.2">
      <c r="A108" s="44" t="s">
        <v>68</v>
      </c>
      <c r="B108" s="43" t="s">
        <v>39</v>
      </c>
      <c r="C108" s="44">
        <v>55485.734199999999</v>
      </c>
      <c r="D108" s="44">
        <v>4.0000000000000002E-4</v>
      </c>
      <c r="E108">
        <f t="shared" si="15"/>
        <v>30745.053828254226</v>
      </c>
      <c r="F108">
        <f t="shared" si="16"/>
        <v>30745</v>
      </c>
      <c r="G108">
        <f t="shared" si="19"/>
        <v>3.072000000247499E-2</v>
      </c>
      <c r="K108">
        <f>+G108</f>
        <v>3.072000000247499E-2</v>
      </c>
      <c r="O108">
        <f t="shared" ca="1" si="17"/>
        <v>3.1309184558842192E-2</v>
      </c>
      <c r="Q108" s="1">
        <f t="shared" si="18"/>
        <v>40467.234199999999</v>
      </c>
    </row>
    <row r="109" spans="1:17" x14ac:dyDescent="0.2">
      <c r="A109" s="15" t="s">
        <v>59</v>
      </c>
      <c r="B109" s="45" t="s">
        <v>39</v>
      </c>
      <c r="C109" s="15">
        <v>55691.474699999999</v>
      </c>
      <c r="D109" s="15">
        <v>2.5999999999999999E-3</v>
      </c>
      <c r="E109">
        <f t="shared" si="15"/>
        <v>31105.556821049089</v>
      </c>
      <c r="F109">
        <f t="shared" si="16"/>
        <v>31105.5</v>
      </c>
      <c r="G109">
        <f t="shared" si="19"/>
        <v>3.2427999998617452E-2</v>
      </c>
      <c r="J109">
        <f>+G109</f>
        <v>3.2427999998617452E-2</v>
      </c>
      <c r="O109">
        <f t="shared" ca="1" si="17"/>
        <v>3.1726067824752353E-2</v>
      </c>
      <c r="Q109" s="1">
        <f t="shared" si="18"/>
        <v>40672.974699999999</v>
      </c>
    </row>
    <row r="110" spans="1:17" x14ac:dyDescent="0.2">
      <c r="A110" s="62" t="s">
        <v>60</v>
      </c>
      <c r="B110" s="63" t="s">
        <v>42</v>
      </c>
      <c r="C110" s="62">
        <v>55844.708100000003</v>
      </c>
      <c r="D110" s="62">
        <v>4.0000000000000002E-4</v>
      </c>
      <c r="E110">
        <f t="shared" si="15"/>
        <v>31374.055727662682</v>
      </c>
      <c r="F110">
        <f t="shared" si="16"/>
        <v>31374</v>
      </c>
      <c r="G110">
        <f t="shared" si="19"/>
        <v>3.1804000005649868E-2</v>
      </c>
      <c r="K110">
        <f>+G110</f>
        <v>3.1804000005649868E-2</v>
      </c>
      <c r="O110">
        <f t="shared" ca="1" si="17"/>
        <v>3.2036562018641059E-2</v>
      </c>
      <c r="Q110" s="1">
        <f t="shared" si="18"/>
        <v>40826.208100000003</v>
      </c>
    </row>
    <row r="111" spans="1:17" x14ac:dyDescent="0.2">
      <c r="A111" s="72" t="s">
        <v>424</v>
      </c>
      <c r="B111" s="73" t="s">
        <v>39</v>
      </c>
      <c r="C111" s="74">
        <v>56091.536800000002</v>
      </c>
      <c r="D111" s="74">
        <v>1E-4</v>
      </c>
      <c r="E111">
        <f t="shared" si="15"/>
        <v>31806.554360929662</v>
      </c>
      <c r="F111">
        <f t="shared" si="16"/>
        <v>31806.5</v>
      </c>
      <c r="G111">
        <f t="shared" si="19"/>
        <v>3.1024000003526453E-2</v>
      </c>
      <c r="K111">
        <f>+G111</f>
        <v>3.1024000003526453E-2</v>
      </c>
      <c r="O111">
        <f t="shared" ca="1" si="17"/>
        <v>3.2536706297437573E-2</v>
      </c>
      <c r="Q111" s="1">
        <f t="shared" si="18"/>
        <v>41073.036800000002</v>
      </c>
    </row>
    <row r="112" spans="1:17" x14ac:dyDescent="0.2">
      <c r="A112" s="64" t="s">
        <v>70</v>
      </c>
      <c r="B112" s="65" t="s">
        <v>42</v>
      </c>
      <c r="C112" s="66">
        <v>56203.681400000001</v>
      </c>
      <c r="D112" s="66">
        <v>4.0000000000000002E-4</v>
      </c>
      <c r="E112">
        <f t="shared" si="15"/>
        <v>32003.056575738039</v>
      </c>
      <c r="F112">
        <f t="shared" si="16"/>
        <v>32003</v>
      </c>
      <c r="G112">
        <f t="shared" si="19"/>
        <v>3.2288000002154149E-2</v>
      </c>
      <c r="K112">
        <f>+G112</f>
        <v>3.2288000002154149E-2</v>
      </c>
      <c r="O112">
        <f t="shared" ca="1" si="17"/>
        <v>3.2763939478439925E-2</v>
      </c>
      <c r="Q112" s="1">
        <f t="shared" si="18"/>
        <v>41185.181400000001</v>
      </c>
    </row>
    <row r="113" spans="1:17" x14ac:dyDescent="0.2">
      <c r="A113" s="64" t="s">
        <v>72</v>
      </c>
      <c r="B113" s="65" t="s">
        <v>42</v>
      </c>
      <c r="C113" s="66">
        <v>56498.7353</v>
      </c>
      <c r="D113" s="66">
        <v>2.0000000000000001E-4</v>
      </c>
      <c r="E113">
        <f t="shared" si="15"/>
        <v>32520.056456586954</v>
      </c>
      <c r="F113">
        <f t="shared" si="16"/>
        <v>32520</v>
      </c>
      <c r="G113">
        <f t="shared" si="19"/>
        <v>3.2220000000961591E-2</v>
      </c>
      <c r="K113">
        <f>+G113</f>
        <v>3.2220000000961591E-2</v>
      </c>
      <c r="O113">
        <f t="shared" ca="1" si="17"/>
        <v>3.3361799807082232E-2</v>
      </c>
      <c r="Q113" s="1">
        <f t="shared" si="18"/>
        <v>41480.2353</v>
      </c>
    </row>
    <row r="114" spans="1:17" x14ac:dyDescent="0.2">
      <c r="A114" s="67" t="s">
        <v>73</v>
      </c>
      <c r="B114" s="68" t="s">
        <v>42</v>
      </c>
      <c r="C114" s="67">
        <v>56891.381999999998</v>
      </c>
      <c r="D114" s="67">
        <v>3.0999999999999999E-3</v>
      </c>
      <c r="E114">
        <f t="shared" si="15"/>
        <v>33208.060570803776</v>
      </c>
      <c r="F114">
        <f t="shared" si="16"/>
        <v>33208</v>
      </c>
      <c r="G114">
        <f t="shared" si="19"/>
        <v>3.4568000002764165E-2</v>
      </c>
      <c r="J114">
        <f>+G114</f>
        <v>3.4568000002764165E-2</v>
      </c>
      <c r="O114">
        <f t="shared" ca="1" si="17"/>
        <v>3.4157405041329643E-2</v>
      </c>
      <c r="Q114" s="1">
        <f t="shared" si="18"/>
        <v>41872.881999999998</v>
      </c>
    </row>
    <row r="115" spans="1:17" x14ac:dyDescent="0.2">
      <c r="A115" s="64" t="s">
        <v>71</v>
      </c>
      <c r="B115" s="65" t="s">
        <v>42</v>
      </c>
      <c r="C115" s="66">
        <v>56929.618300000002</v>
      </c>
      <c r="D115" s="66">
        <v>2.0000000000000001E-4</v>
      </c>
      <c r="E115">
        <f t="shared" si="15"/>
        <v>33275.05904987525</v>
      </c>
      <c r="F115">
        <f t="shared" si="16"/>
        <v>33275</v>
      </c>
      <c r="G115">
        <f t="shared" si="19"/>
        <v>3.3699999999953434E-2</v>
      </c>
      <c r="K115">
        <f t="shared" ref="K115:K136" si="21">+G115</f>
        <v>3.3699999999953434E-2</v>
      </c>
      <c r="O115">
        <f t="shared" ca="1" si="17"/>
        <v>3.4234884039432228E-2</v>
      </c>
      <c r="Q115" s="1">
        <f t="shared" si="18"/>
        <v>41911.118300000002</v>
      </c>
    </row>
    <row r="116" spans="1:17" x14ac:dyDescent="0.2">
      <c r="A116" s="69" t="s">
        <v>421</v>
      </c>
      <c r="B116" s="70" t="s">
        <v>42</v>
      </c>
      <c r="C116" s="71">
        <v>57213.830800000003</v>
      </c>
      <c r="D116" s="71">
        <v>2.0000000000000001E-4</v>
      </c>
      <c r="E116">
        <f t="shared" si="15"/>
        <v>33773.062393114473</v>
      </c>
      <c r="F116">
        <f t="shared" si="16"/>
        <v>33773</v>
      </c>
      <c r="G116">
        <f t="shared" si="19"/>
        <v>3.5608000005595386E-2</v>
      </c>
      <c r="K116">
        <f t="shared" si="21"/>
        <v>3.5608000005595386E-2</v>
      </c>
      <c r="O116">
        <f t="shared" ca="1" si="17"/>
        <v>3.4810772711896192E-2</v>
      </c>
      <c r="Q116" s="1">
        <f t="shared" si="18"/>
        <v>42195.330800000003</v>
      </c>
    </row>
    <row r="117" spans="1:17" x14ac:dyDescent="0.2">
      <c r="A117" s="69" t="s">
        <v>422</v>
      </c>
      <c r="B117" s="70" t="s">
        <v>42</v>
      </c>
      <c r="C117" s="71">
        <v>57623.597500000003</v>
      </c>
      <c r="D117" s="71">
        <v>2.0000000000000001E-4</v>
      </c>
      <c r="E117">
        <f t="shared" ref="E117:E136" si="22">+(C117-C$7)/C$8</f>
        <v>34491.06454484287</v>
      </c>
      <c r="F117">
        <f t="shared" ref="F117:F136" si="23">ROUND(2*E117,0)/2</f>
        <v>34491</v>
      </c>
      <c r="G117">
        <f t="shared" si="19"/>
        <v>3.6835999999311753E-2</v>
      </c>
      <c r="K117">
        <f t="shared" si="21"/>
        <v>3.6835999999311753E-2</v>
      </c>
      <c r="O117">
        <f t="shared" ref="O117:O136" ca="1" si="24">+C$11+C$12*F117</f>
        <v>3.5641070034846248E-2</v>
      </c>
      <c r="Q117" s="1">
        <f t="shared" ref="Q117:Q136" si="25">+C117-15018.5</f>
        <v>42605.097500000003</v>
      </c>
    </row>
    <row r="118" spans="1:17" x14ac:dyDescent="0.2">
      <c r="A118" s="72" t="s">
        <v>423</v>
      </c>
      <c r="B118" s="73" t="s">
        <v>42</v>
      </c>
      <c r="C118" s="74">
        <v>57931.776400000002</v>
      </c>
      <c r="D118" s="74">
        <v>2.9999999999999997E-4</v>
      </c>
      <c r="E118">
        <f t="shared" si="22"/>
        <v>35031.062337043375</v>
      </c>
      <c r="F118">
        <f t="shared" si="23"/>
        <v>35031</v>
      </c>
      <c r="G118">
        <f t="shared" si="19"/>
        <v>3.5576000002038199E-2</v>
      </c>
      <c r="K118">
        <f t="shared" si="21"/>
        <v>3.5576000002038199E-2</v>
      </c>
      <c r="O118">
        <f t="shared" ca="1" si="24"/>
        <v>3.6265527631493925E-2</v>
      </c>
      <c r="Q118" s="1">
        <f t="shared" si="25"/>
        <v>42913.276400000002</v>
      </c>
    </row>
    <row r="119" spans="1:17" x14ac:dyDescent="0.2">
      <c r="A119" s="72" t="s">
        <v>425</v>
      </c>
      <c r="B119" s="75" t="s">
        <v>42</v>
      </c>
      <c r="C119" s="72">
        <v>58079.591099999998</v>
      </c>
      <c r="D119" s="72">
        <v>2.0000000000000001E-4</v>
      </c>
      <c r="E119">
        <f t="shared" si="22"/>
        <v>35290.066479295747</v>
      </c>
      <c r="F119">
        <f t="shared" si="23"/>
        <v>35290</v>
      </c>
      <c r="G119">
        <f t="shared" si="19"/>
        <v>3.7940000001981389E-2</v>
      </c>
      <c r="K119">
        <f t="shared" si="21"/>
        <v>3.7940000001981389E-2</v>
      </c>
      <c r="O119">
        <f t="shared" ca="1" si="24"/>
        <v>3.6565035997293459E-2</v>
      </c>
      <c r="Q119" s="1">
        <f t="shared" si="25"/>
        <v>43061.091099999998</v>
      </c>
    </row>
    <row r="120" spans="1:17" x14ac:dyDescent="0.2">
      <c r="A120" s="79" t="s">
        <v>427</v>
      </c>
      <c r="B120" s="80" t="s">
        <v>42</v>
      </c>
      <c r="C120" s="81">
        <v>58330.700799999999</v>
      </c>
      <c r="D120" s="81">
        <v>2.0000000000000001E-4</v>
      </c>
      <c r="E120">
        <f t="shared" si="22"/>
        <v>35730.066374162438</v>
      </c>
      <c r="F120">
        <f t="shared" si="23"/>
        <v>35730</v>
      </c>
      <c r="G120">
        <f t="shared" si="19"/>
        <v>3.7879999996221159E-2</v>
      </c>
      <c r="K120">
        <f t="shared" si="21"/>
        <v>3.7879999996221159E-2</v>
      </c>
      <c r="O120">
        <f t="shared" ca="1" si="24"/>
        <v>3.7073853298265638E-2</v>
      </c>
      <c r="Q120" s="1">
        <f t="shared" si="25"/>
        <v>43312.200799999999</v>
      </c>
    </row>
    <row r="121" spans="1:17" x14ac:dyDescent="0.2">
      <c r="A121" s="79" t="s">
        <v>427</v>
      </c>
      <c r="B121" s="80" t="s">
        <v>42</v>
      </c>
      <c r="C121" s="81">
        <v>58345.5389</v>
      </c>
      <c r="D121" s="81">
        <v>2.9999999999999997E-4</v>
      </c>
      <c r="E121">
        <f t="shared" si="22"/>
        <v>35756.066016709185</v>
      </c>
      <c r="F121">
        <f t="shared" si="23"/>
        <v>35756</v>
      </c>
      <c r="G121">
        <f t="shared" si="19"/>
        <v>3.7675999999919441E-2</v>
      </c>
      <c r="K121">
        <f t="shared" si="21"/>
        <v>3.7675999999919441E-2</v>
      </c>
      <c r="O121">
        <f t="shared" ca="1" si="24"/>
        <v>3.710391977514127E-2</v>
      </c>
      <c r="Q121" s="1">
        <f t="shared" si="25"/>
        <v>43327.0389</v>
      </c>
    </row>
    <row r="122" spans="1:17" x14ac:dyDescent="0.2">
      <c r="A122" s="77" t="s">
        <v>0</v>
      </c>
      <c r="B122" s="78" t="s">
        <v>39</v>
      </c>
      <c r="C122" s="77">
        <v>58371.506000000001</v>
      </c>
      <c r="D122" s="77">
        <v>1E-4</v>
      </c>
      <c r="E122">
        <f t="shared" si="22"/>
        <v>35801.566135860274</v>
      </c>
      <c r="F122">
        <f t="shared" si="23"/>
        <v>35801.5</v>
      </c>
      <c r="G122">
        <f t="shared" si="19"/>
        <v>3.7744000001111999E-2</v>
      </c>
      <c r="K122">
        <f t="shared" si="21"/>
        <v>3.7744000001111999E-2</v>
      </c>
      <c r="O122">
        <f t="shared" ca="1" si="24"/>
        <v>3.7156536109673614E-2</v>
      </c>
      <c r="Q122" s="1">
        <f t="shared" si="25"/>
        <v>43353.006000000001</v>
      </c>
    </row>
    <row r="123" spans="1:17" x14ac:dyDescent="0.2">
      <c r="A123" s="79" t="s">
        <v>428</v>
      </c>
      <c r="B123" s="80" t="s">
        <v>42</v>
      </c>
      <c r="C123" s="81">
        <v>58690.815799999997</v>
      </c>
      <c r="D123" s="81">
        <v>2.0000000000000001E-4</v>
      </c>
      <c r="E123">
        <f t="shared" si="22"/>
        <v>36361.067733886564</v>
      </c>
      <c r="F123">
        <f t="shared" si="23"/>
        <v>36361</v>
      </c>
      <c r="G123">
        <f t="shared" si="19"/>
        <v>3.8655999996990431E-2</v>
      </c>
      <c r="K123">
        <f t="shared" si="21"/>
        <v>3.8655999996990431E-2</v>
      </c>
      <c r="O123">
        <f t="shared" ca="1" si="24"/>
        <v>3.7803543563978012E-2</v>
      </c>
      <c r="Q123" s="1">
        <f t="shared" si="25"/>
        <v>43672.315799999997</v>
      </c>
    </row>
    <row r="124" spans="1:17" x14ac:dyDescent="0.2">
      <c r="A124" s="82" t="s">
        <v>429</v>
      </c>
      <c r="B124" s="83" t="s">
        <v>42</v>
      </c>
      <c r="C124" s="84">
        <v>58725.628799999999</v>
      </c>
      <c r="D124" s="84">
        <v>2.0000000000000001E-4</v>
      </c>
      <c r="E124">
        <f t="shared" si="22"/>
        <v>36422.067832010987</v>
      </c>
      <c r="F124">
        <f t="shared" si="23"/>
        <v>36422</v>
      </c>
      <c r="G124">
        <f t="shared" si="19"/>
        <v>3.8712000001396518E-2</v>
      </c>
      <c r="K124">
        <f t="shared" si="21"/>
        <v>3.8712000001396518E-2</v>
      </c>
      <c r="O124">
        <f t="shared" ca="1" si="24"/>
        <v>3.7874084144340063E-2</v>
      </c>
      <c r="Q124" s="1">
        <f t="shared" si="25"/>
        <v>43707.128799999999</v>
      </c>
    </row>
    <row r="125" spans="1:17" x14ac:dyDescent="0.2">
      <c r="A125" s="82" t="s">
        <v>429</v>
      </c>
      <c r="B125" s="83" t="s">
        <v>39</v>
      </c>
      <c r="C125" s="84">
        <v>58726.485000000001</v>
      </c>
      <c r="D125" s="84">
        <v>1E-4</v>
      </c>
      <c r="E125">
        <f t="shared" si="22"/>
        <v>36423.568084330931</v>
      </c>
      <c r="F125">
        <f t="shared" si="23"/>
        <v>36423.5</v>
      </c>
      <c r="G125">
        <f t="shared" si="19"/>
        <v>3.8855999999213964E-2</v>
      </c>
      <c r="K125">
        <f t="shared" si="21"/>
        <v>3.8855999999213964E-2</v>
      </c>
      <c r="O125">
        <f t="shared" ca="1" si="24"/>
        <v>3.78758187487752E-2</v>
      </c>
      <c r="Q125" s="1">
        <f t="shared" si="25"/>
        <v>43707.985000000001</v>
      </c>
    </row>
    <row r="126" spans="1:17" x14ac:dyDescent="0.2">
      <c r="A126" s="82" t="s">
        <v>429</v>
      </c>
      <c r="B126" s="83" t="s">
        <v>42</v>
      </c>
      <c r="C126" s="84">
        <v>58765.578699999998</v>
      </c>
      <c r="D126" s="84">
        <v>2.0000000000000001E-4</v>
      </c>
      <c r="E126">
        <f t="shared" si="22"/>
        <v>36492.068918388512</v>
      </c>
      <c r="F126">
        <f t="shared" si="23"/>
        <v>36492</v>
      </c>
      <c r="G126">
        <f t="shared" si="19"/>
        <v>3.9332000000285916E-2</v>
      </c>
      <c r="K126">
        <f t="shared" si="21"/>
        <v>3.9332000000285916E-2</v>
      </c>
      <c r="O126">
        <f t="shared" ca="1" si="24"/>
        <v>3.7955032351312916E-2</v>
      </c>
      <c r="Q126" s="1">
        <f t="shared" si="25"/>
        <v>43747.078699999998</v>
      </c>
    </row>
    <row r="127" spans="1:17" x14ac:dyDescent="0.2">
      <c r="A127" s="82" t="s">
        <v>430</v>
      </c>
      <c r="B127" s="83" t="s">
        <v>42</v>
      </c>
      <c r="C127" s="84">
        <v>59017.829899999997</v>
      </c>
      <c r="D127" s="84">
        <v>2.9999999999999997E-4</v>
      </c>
      <c r="E127">
        <f t="shared" si="22"/>
        <v>36934.068974459609</v>
      </c>
      <c r="F127">
        <f t="shared" si="23"/>
        <v>36934</v>
      </c>
      <c r="G127">
        <f t="shared" si="19"/>
        <v>3.9363999996567145E-2</v>
      </c>
      <c r="K127">
        <f t="shared" si="21"/>
        <v>3.9363999996567145E-2</v>
      </c>
      <c r="O127">
        <f t="shared" ca="1" si="24"/>
        <v>3.8466162458198602E-2</v>
      </c>
      <c r="Q127" s="1">
        <f t="shared" si="25"/>
        <v>43999.329899999997</v>
      </c>
    </row>
    <row r="128" spans="1:17" ht="12" customHeight="1" x14ac:dyDescent="0.2">
      <c r="A128" s="85" t="s">
        <v>431</v>
      </c>
      <c r="B128" s="80" t="s">
        <v>42</v>
      </c>
      <c r="C128" s="81">
        <v>59068.623500000002</v>
      </c>
      <c r="D128" s="81">
        <v>2.0000000000000001E-4</v>
      </c>
      <c r="E128">
        <f t="shared" si="22"/>
        <v>37023.070628557012</v>
      </c>
      <c r="F128">
        <f t="shared" si="23"/>
        <v>37023</v>
      </c>
      <c r="G128">
        <f t="shared" si="19"/>
        <v>4.0308000003278721E-2</v>
      </c>
      <c r="K128">
        <f t="shared" si="21"/>
        <v>4.0308000003278721E-2</v>
      </c>
      <c r="O128">
        <f t="shared" ca="1" si="24"/>
        <v>3.8569082321349792E-2</v>
      </c>
      <c r="Q128" s="1">
        <f t="shared" si="25"/>
        <v>44050.123500000002</v>
      </c>
    </row>
    <row r="129" spans="1:17" s="92" customFormat="1" ht="12" customHeight="1" x14ac:dyDescent="0.2">
      <c r="A129" s="85" t="s">
        <v>431</v>
      </c>
      <c r="B129" s="80" t="s">
        <v>42</v>
      </c>
      <c r="C129" s="81">
        <v>59092.592499999999</v>
      </c>
      <c r="D129" s="81">
        <v>2.9999999999999997E-4</v>
      </c>
      <c r="E129" s="92">
        <f t="shared" si="22"/>
        <v>37065.069633295017</v>
      </c>
      <c r="F129" s="92">
        <f t="shared" si="23"/>
        <v>37065</v>
      </c>
      <c r="G129" s="92">
        <f t="shared" si="19"/>
        <v>3.974000000016531E-2</v>
      </c>
      <c r="K129" s="92">
        <f t="shared" si="21"/>
        <v>3.974000000016531E-2</v>
      </c>
      <c r="O129" s="92">
        <f t="shared" ca="1" si="24"/>
        <v>3.8617651245533499E-2</v>
      </c>
      <c r="Q129" s="93">
        <f t="shared" si="25"/>
        <v>44074.092499999999</v>
      </c>
    </row>
    <row r="130" spans="1:17" s="92" customFormat="1" ht="12" customHeight="1" x14ac:dyDescent="0.2">
      <c r="A130" s="85" t="s">
        <v>431</v>
      </c>
      <c r="B130" s="80" t="s">
        <v>42</v>
      </c>
      <c r="C130" s="81">
        <v>59103.4355</v>
      </c>
      <c r="D130" s="81">
        <v>1E-4</v>
      </c>
      <c r="E130" s="92">
        <f t="shared" si="22"/>
        <v>37084.068974459617</v>
      </c>
      <c r="F130" s="92">
        <f t="shared" si="23"/>
        <v>37084</v>
      </c>
      <c r="G130" s="92">
        <f t="shared" si="19"/>
        <v>3.9364000003843103E-2</v>
      </c>
      <c r="K130" s="92">
        <f t="shared" si="21"/>
        <v>3.9364000003843103E-2</v>
      </c>
      <c r="O130" s="92">
        <f t="shared" ca="1" si="24"/>
        <v>3.8639622901711849E-2</v>
      </c>
      <c r="Q130" s="93">
        <f t="shared" si="25"/>
        <v>44084.9355</v>
      </c>
    </row>
    <row r="131" spans="1:17" s="92" customFormat="1" ht="12" customHeight="1" x14ac:dyDescent="0.2">
      <c r="A131" s="85" t="s">
        <v>432</v>
      </c>
      <c r="B131" s="80" t="s">
        <v>42</v>
      </c>
      <c r="C131" s="81">
        <v>59348.839200000002</v>
      </c>
      <c r="D131" s="81">
        <v>2.9999999999999997E-4</v>
      </c>
      <c r="E131" s="92">
        <f t="shared" si="22"/>
        <v>37514.070691637004</v>
      </c>
      <c r="F131" s="92">
        <f t="shared" si="23"/>
        <v>37514</v>
      </c>
      <c r="G131" s="92">
        <f t="shared" si="19"/>
        <v>4.0344000008190051E-2</v>
      </c>
      <c r="K131" s="92">
        <f t="shared" si="21"/>
        <v>4.0344000008190051E-2</v>
      </c>
      <c r="O131" s="92">
        <f t="shared" ca="1" si="24"/>
        <v>3.9136876173116474E-2</v>
      </c>
      <c r="Q131" s="93">
        <f t="shared" si="25"/>
        <v>44330.339200000002</v>
      </c>
    </row>
    <row r="132" spans="1:17" s="92" customFormat="1" ht="12" customHeight="1" x14ac:dyDescent="0.2">
      <c r="A132" s="88" t="s">
        <v>435</v>
      </c>
      <c r="B132" s="86" t="s">
        <v>42</v>
      </c>
      <c r="C132" s="89">
        <v>59378.515560000204</v>
      </c>
      <c r="D132" s="89">
        <v>1.25E-3</v>
      </c>
      <c r="E132" s="92">
        <f t="shared" si="22"/>
        <v>37566.070257086343</v>
      </c>
      <c r="F132" s="92">
        <f t="shared" si="23"/>
        <v>37566</v>
      </c>
      <c r="G132" s="92">
        <f t="shared" si="19"/>
        <v>4.0096000200719573E-2</v>
      </c>
      <c r="K132" s="92">
        <f t="shared" si="21"/>
        <v>4.0096000200719573E-2</v>
      </c>
      <c r="O132" s="92">
        <f t="shared" ca="1" si="24"/>
        <v>3.9197009126867736E-2</v>
      </c>
      <c r="Q132" s="93">
        <f t="shared" si="25"/>
        <v>44360.015560000204</v>
      </c>
    </row>
    <row r="133" spans="1:17" s="92" customFormat="1" ht="12" customHeight="1" x14ac:dyDescent="0.2">
      <c r="A133" s="88" t="s">
        <v>433</v>
      </c>
      <c r="B133" s="86" t="s">
        <v>39</v>
      </c>
      <c r="C133" s="87">
        <v>59481.521699999998</v>
      </c>
      <c r="D133" s="88">
        <v>1E-4</v>
      </c>
      <c r="E133" s="92">
        <f t="shared" si="22"/>
        <v>37746.559862906164</v>
      </c>
      <c r="F133" s="92">
        <f t="shared" si="23"/>
        <v>37746.5</v>
      </c>
      <c r="G133" s="92">
        <f t="shared" si="19"/>
        <v>3.4163999996962957E-2</v>
      </c>
      <c r="K133" s="92">
        <f t="shared" si="21"/>
        <v>3.4163999996962957E-2</v>
      </c>
      <c r="O133" s="92">
        <f t="shared" ca="1" si="24"/>
        <v>3.9405739860562006E-2</v>
      </c>
      <c r="Q133" s="93">
        <f t="shared" si="25"/>
        <v>44463.021699999998</v>
      </c>
    </row>
    <row r="134" spans="1:17" s="92" customFormat="1" ht="12" customHeight="1" x14ac:dyDescent="0.2">
      <c r="A134" s="88" t="s">
        <v>433</v>
      </c>
      <c r="B134" s="86" t="s">
        <v>42</v>
      </c>
      <c r="C134" s="87">
        <v>59498.356299999999</v>
      </c>
      <c r="D134" s="88">
        <v>2.9999999999999997E-4</v>
      </c>
      <c r="E134" s="92">
        <f t="shared" si="22"/>
        <v>37776.057816311084</v>
      </c>
      <c r="F134" s="92">
        <f t="shared" si="23"/>
        <v>37776</v>
      </c>
      <c r="G134" s="92">
        <f t="shared" si="19"/>
        <v>3.2996000001730863E-2</v>
      </c>
      <c r="K134" s="92">
        <f t="shared" si="21"/>
        <v>3.2996000001730863E-2</v>
      </c>
      <c r="O134" s="92">
        <f t="shared" ca="1" si="24"/>
        <v>3.9439853747786274E-2</v>
      </c>
      <c r="Q134" s="93">
        <f t="shared" si="25"/>
        <v>44479.856299999999</v>
      </c>
    </row>
    <row r="135" spans="1:17" s="92" customFormat="1" ht="12" customHeight="1" x14ac:dyDescent="0.2">
      <c r="A135" s="88" t="s">
        <v>433</v>
      </c>
      <c r="B135" s="86" t="s">
        <v>42</v>
      </c>
      <c r="C135" s="87">
        <v>59514.337800000001</v>
      </c>
      <c r="D135" s="88">
        <v>1E-4</v>
      </c>
      <c r="E135" s="92">
        <f t="shared" si="22"/>
        <v>37804.060949283696</v>
      </c>
      <c r="F135" s="92">
        <f t="shared" si="23"/>
        <v>37804</v>
      </c>
      <c r="G135" s="92">
        <f t="shared" si="19"/>
        <v>3.4784000003128313E-2</v>
      </c>
      <c r="K135" s="92">
        <f t="shared" si="21"/>
        <v>3.4784000003128313E-2</v>
      </c>
      <c r="O135" s="92">
        <f t="shared" ca="1" si="24"/>
        <v>3.9472233030575413E-2</v>
      </c>
      <c r="Q135" s="93">
        <f t="shared" si="25"/>
        <v>44495.837800000001</v>
      </c>
    </row>
    <row r="136" spans="1:17" s="92" customFormat="1" ht="12" customHeight="1" x14ac:dyDescent="0.2">
      <c r="A136" s="88" t="s">
        <v>434</v>
      </c>
      <c r="B136" s="86" t="s">
        <v>42</v>
      </c>
      <c r="C136" s="87">
        <v>59791.707199999997</v>
      </c>
      <c r="D136" s="88">
        <v>2.9999999999999997E-4</v>
      </c>
      <c r="E136" s="92">
        <f t="shared" si="22"/>
        <v>38290.073663405194</v>
      </c>
      <c r="F136" s="92">
        <f t="shared" si="23"/>
        <v>38290</v>
      </c>
      <c r="G136" s="92">
        <f t="shared" si="19"/>
        <v>4.2039999992994126E-2</v>
      </c>
      <c r="K136" s="92">
        <f t="shared" si="21"/>
        <v>4.2039999992994126E-2</v>
      </c>
      <c r="O136" s="92">
        <f t="shared" ca="1" si="24"/>
        <v>4.003424486755832E-2</v>
      </c>
      <c r="Q136" s="93">
        <f t="shared" si="25"/>
        <v>44773.207199999997</v>
      </c>
    </row>
    <row r="137" spans="1:17" s="92" customFormat="1" ht="12" customHeight="1" x14ac:dyDescent="0.2">
      <c r="A137" s="90" t="s">
        <v>436</v>
      </c>
      <c r="B137" s="91" t="s">
        <v>39</v>
      </c>
      <c r="C137" s="87">
        <v>59868.467499999999</v>
      </c>
      <c r="D137" s="88">
        <v>2.0000000000000001E-4</v>
      </c>
      <c r="E137" s="92">
        <f t="shared" ref="E137" si="26">+(C137-C$7)/C$8</f>
        <v>38424.574735764952</v>
      </c>
      <c r="F137" s="92">
        <f t="shared" ref="F137" si="27">ROUND(2*E137,0)/2</f>
        <v>38424.5</v>
      </c>
      <c r="G137" s="92">
        <f t="shared" ref="G137" si="28">+C137-(C$7+F137*C$8)</f>
        <v>4.2652000003727153E-2</v>
      </c>
      <c r="K137" s="92">
        <f t="shared" ref="K137" si="29">+G137</f>
        <v>4.2652000003727153E-2</v>
      </c>
      <c r="O137" s="92">
        <f t="shared" ref="O137" ca="1" si="30">+C$11+C$12*F137</f>
        <v>4.0189781065241861E-2</v>
      </c>
      <c r="Q137" s="93">
        <f t="shared" ref="Q137" si="31">+C137-15018.5</f>
        <v>44849.967499999999</v>
      </c>
    </row>
    <row r="138" spans="1:17" s="92" customFormat="1" ht="12" customHeight="1" x14ac:dyDescent="0.2">
      <c r="B138" s="94"/>
      <c r="C138" s="95"/>
      <c r="D138" s="95"/>
    </row>
    <row r="139" spans="1:17" s="92" customFormat="1" ht="12" customHeight="1" x14ac:dyDescent="0.2">
      <c r="B139" s="94"/>
      <c r="C139" s="95"/>
      <c r="D139" s="95"/>
    </row>
    <row r="140" spans="1:17" x14ac:dyDescent="0.2">
      <c r="C140" s="18"/>
      <c r="D140" s="18"/>
    </row>
    <row r="141" spans="1:17" x14ac:dyDescent="0.2">
      <c r="C141" s="18"/>
      <c r="D141" s="18"/>
    </row>
    <row r="142" spans="1:17" x14ac:dyDescent="0.2">
      <c r="C142" s="18"/>
      <c r="D142" s="18"/>
    </row>
    <row r="143" spans="1:17" x14ac:dyDescent="0.2">
      <c r="C143" s="18"/>
      <c r="D143" s="18"/>
    </row>
    <row r="144" spans="1:17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  <row r="817" spans="3:4" x14ac:dyDescent="0.2">
      <c r="C817" s="18"/>
      <c r="D817" s="18"/>
    </row>
    <row r="818" spans="3:4" x14ac:dyDescent="0.2">
      <c r="C818" s="18"/>
      <c r="D818" s="18"/>
    </row>
    <row r="819" spans="3:4" x14ac:dyDescent="0.2">
      <c r="C819" s="18"/>
      <c r="D819" s="18"/>
    </row>
    <row r="820" spans="3:4" x14ac:dyDescent="0.2">
      <c r="C820" s="18"/>
      <c r="D820" s="18"/>
    </row>
    <row r="821" spans="3:4" x14ac:dyDescent="0.2">
      <c r="C821" s="18"/>
      <c r="D821" s="18"/>
    </row>
    <row r="822" spans="3:4" x14ac:dyDescent="0.2">
      <c r="C822" s="18"/>
      <c r="D822" s="18"/>
    </row>
    <row r="823" spans="3:4" x14ac:dyDescent="0.2">
      <c r="C823" s="18"/>
      <c r="D823" s="18"/>
    </row>
    <row r="824" spans="3:4" x14ac:dyDescent="0.2">
      <c r="C824" s="18"/>
      <c r="D824" s="18"/>
    </row>
    <row r="825" spans="3:4" x14ac:dyDescent="0.2">
      <c r="C825" s="18"/>
      <c r="D825" s="18"/>
    </row>
    <row r="826" spans="3:4" x14ac:dyDescent="0.2">
      <c r="C826" s="18"/>
      <c r="D826" s="18"/>
    </row>
    <row r="827" spans="3:4" x14ac:dyDescent="0.2">
      <c r="C827" s="18"/>
      <c r="D827" s="18"/>
    </row>
    <row r="828" spans="3:4" x14ac:dyDescent="0.2">
      <c r="C828" s="18"/>
      <c r="D828" s="18"/>
    </row>
    <row r="829" spans="3:4" x14ac:dyDescent="0.2">
      <c r="C829" s="18"/>
      <c r="D829" s="18"/>
    </row>
    <row r="830" spans="3:4" x14ac:dyDescent="0.2">
      <c r="C830" s="18"/>
      <c r="D830" s="18"/>
    </row>
    <row r="831" spans="3:4" x14ac:dyDescent="0.2">
      <c r="C831" s="18"/>
      <c r="D831" s="18"/>
    </row>
    <row r="832" spans="3:4" x14ac:dyDescent="0.2">
      <c r="C832" s="18"/>
      <c r="D832" s="18"/>
    </row>
    <row r="833" spans="3:4" x14ac:dyDescent="0.2">
      <c r="C833" s="18"/>
      <c r="D833" s="18"/>
    </row>
    <row r="834" spans="3:4" x14ac:dyDescent="0.2">
      <c r="C834" s="18"/>
      <c r="D834" s="18"/>
    </row>
    <row r="835" spans="3:4" x14ac:dyDescent="0.2">
      <c r="C835" s="18"/>
      <c r="D835" s="18"/>
    </row>
    <row r="836" spans="3:4" x14ac:dyDescent="0.2">
      <c r="C836" s="18"/>
      <c r="D836" s="18"/>
    </row>
    <row r="837" spans="3:4" x14ac:dyDescent="0.2">
      <c r="C837" s="18"/>
      <c r="D837" s="18"/>
    </row>
    <row r="838" spans="3:4" x14ac:dyDescent="0.2">
      <c r="C838" s="18"/>
      <c r="D838" s="18"/>
    </row>
    <row r="839" spans="3:4" x14ac:dyDescent="0.2">
      <c r="C839" s="18"/>
      <c r="D839" s="18"/>
    </row>
    <row r="840" spans="3:4" x14ac:dyDescent="0.2">
      <c r="C840" s="18"/>
      <c r="D840" s="18"/>
    </row>
    <row r="841" spans="3:4" x14ac:dyDescent="0.2">
      <c r="C841" s="18"/>
      <c r="D841" s="18"/>
    </row>
    <row r="842" spans="3:4" x14ac:dyDescent="0.2">
      <c r="C842" s="18"/>
      <c r="D842" s="18"/>
    </row>
    <row r="843" spans="3:4" x14ac:dyDescent="0.2">
      <c r="C843" s="18"/>
      <c r="D843" s="18"/>
    </row>
    <row r="844" spans="3:4" x14ac:dyDescent="0.2">
      <c r="C844" s="18"/>
      <c r="D844" s="18"/>
    </row>
    <row r="845" spans="3:4" x14ac:dyDescent="0.2">
      <c r="C845" s="18"/>
      <c r="D845" s="18"/>
    </row>
    <row r="846" spans="3:4" x14ac:dyDescent="0.2">
      <c r="C846" s="18"/>
      <c r="D846" s="18"/>
    </row>
    <row r="847" spans="3:4" x14ac:dyDescent="0.2">
      <c r="C847" s="18"/>
      <c r="D847" s="18"/>
    </row>
    <row r="848" spans="3:4" x14ac:dyDescent="0.2">
      <c r="C848" s="18"/>
      <c r="D848" s="18"/>
    </row>
    <row r="849" spans="3:4" x14ac:dyDescent="0.2">
      <c r="C849" s="18"/>
      <c r="D849" s="18"/>
    </row>
    <row r="850" spans="3:4" x14ac:dyDescent="0.2">
      <c r="C850" s="18"/>
      <c r="D850" s="18"/>
    </row>
    <row r="851" spans="3:4" x14ac:dyDescent="0.2">
      <c r="C851" s="18"/>
      <c r="D851" s="18"/>
    </row>
    <row r="852" spans="3:4" x14ac:dyDescent="0.2">
      <c r="C852" s="18"/>
      <c r="D852" s="18"/>
    </row>
    <row r="853" spans="3:4" x14ac:dyDescent="0.2">
      <c r="C853" s="18"/>
      <c r="D853" s="18"/>
    </row>
    <row r="854" spans="3:4" x14ac:dyDescent="0.2">
      <c r="C854" s="18"/>
      <c r="D854" s="18"/>
    </row>
    <row r="855" spans="3:4" x14ac:dyDescent="0.2">
      <c r="C855" s="18"/>
      <c r="D855" s="18"/>
    </row>
    <row r="856" spans="3:4" x14ac:dyDescent="0.2">
      <c r="C856" s="18"/>
      <c r="D856" s="18"/>
    </row>
    <row r="857" spans="3:4" x14ac:dyDescent="0.2">
      <c r="C857" s="18"/>
      <c r="D857" s="18"/>
    </row>
    <row r="858" spans="3:4" x14ac:dyDescent="0.2">
      <c r="C858" s="18"/>
      <c r="D858" s="18"/>
    </row>
    <row r="859" spans="3:4" x14ac:dyDescent="0.2">
      <c r="C859" s="18"/>
      <c r="D859" s="18"/>
    </row>
    <row r="860" spans="3:4" x14ac:dyDescent="0.2">
      <c r="C860" s="18"/>
      <c r="D860" s="18"/>
    </row>
    <row r="861" spans="3:4" x14ac:dyDescent="0.2">
      <c r="C861" s="18"/>
      <c r="D861" s="18"/>
    </row>
    <row r="862" spans="3:4" x14ac:dyDescent="0.2">
      <c r="C862" s="18"/>
      <c r="D862" s="18"/>
    </row>
    <row r="863" spans="3:4" x14ac:dyDescent="0.2">
      <c r="C863" s="18"/>
      <c r="D863" s="18"/>
    </row>
    <row r="864" spans="3:4" x14ac:dyDescent="0.2">
      <c r="C864" s="18"/>
      <c r="D864" s="18"/>
    </row>
    <row r="865" spans="3:4" x14ac:dyDescent="0.2">
      <c r="C865" s="18"/>
      <c r="D865" s="18"/>
    </row>
    <row r="866" spans="3:4" x14ac:dyDescent="0.2">
      <c r="C866" s="18"/>
      <c r="D866" s="18"/>
    </row>
    <row r="867" spans="3:4" x14ac:dyDescent="0.2">
      <c r="C867" s="18"/>
      <c r="D867" s="18"/>
    </row>
    <row r="868" spans="3:4" x14ac:dyDescent="0.2">
      <c r="C868" s="18"/>
      <c r="D868" s="18"/>
    </row>
    <row r="869" spans="3:4" x14ac:dyDescent="0.2">
      <c r="C869" s="18"/>
      <c r="D869" s="18"/>
    </row>
    <row r="870" spans="3:4" x14ac:dyDescent="0.2">
      <c r="C870" s="18"/>
      <c r="D870" s="18"/>
    </row>
    <row r="871" spans="3:4" x14ac:dyDescent="0.2">
      <c r="C871" s="18"/>
      <c r="D871" s="18"/>
    </row>
    <row r="872" spans="3:4" x14ac:dyDescent="0.2">
      <c r="C872" s="18"/>
      <c r="D872" s="18"/>
    </row>
    <row r="873" spans="3:4" x14ac:dyDescent="0.2">
      <c r="C873" s="18"/>
      <c r="D873" s="18"/>
    </row>
    <row r="874" spans="3:4" x14ac:dyDescent="0.2">
      <c r="C874" s="18"/>
      <c r="D874" s="18"/>
    </row>
    <row r="875" spans="3:4" x14ac:dyDescent="0.2">
      <c r="C875" s="18"/>
      <c r="D875" s="18"/>
    </row>
    <row r="876" spans="3:4" x14ac:dyDescent="0.2">
      <c r="C876" s="18"/>
      <c r="D876" s="18"/>
    </row>
    <row r="877" spans="3:4" x14ac:dyDescent="0.2">
      <c r="C877" s="18"/>
      <c r="D877" s="18"/>
    </row>
    <row r="878" spans="3:4" x14ac:dyDescent="0.2">
      <c r="C878" s="18"/>
      <c r="D878" s="18"/>
    </row>
    <row r="879" spans="3:4" x14ac:dyDescent="0.2">
      <c r="C879" s="18"/>
      <c r="D879" s="18"/>
    </row>
    <row r="880" spans="3:4" x14ac:dyDescent="0.2">
      <c r="C880" s="18"/>
      <c r="D880" s="18"/>
    </row>
    <row r="881" spans="3:4" x14ac:dyDescent="0.2">
      <c r="C881" s="18"/>
      <c r="D881" s="18"/>
    </row>
    <row r="882" spans="3:4" x14ac:dyDescent="0.2">
      <c r="C882" s="18"/>
      <c r="D882" s="18"/>
    </row>
    <row r="883" spans="3:4" x14ac:dyDescent="0.2">
      <c r="C883" s="18"/>
      <c r="D883" s="18"/>
    </row>
    <row r="884" spans="3:4" x14ac:dyDescent="0.2">
      <c r="C884" s="18"/>
      <c r="D884" s="18"/>
    </row>
    <row r="885" spans="3:4" x14ac:dyDescent="0.2">
      <c r="C885" s="18"/>
      <c r="D885" s="18"/>
    </row>
    <row r="886" spans="3:4" x14ac:dyDescent="0.2">
      <c r="C886" s="18"/>
      <c r="D886" s="18"/>
    </row>
    <row r="887" spans="3:4" x14ac:dyDescent="0.2">
      <c r="C887" s="18"/>
      <c r="D887" s="18"/>
    </row>
    <row r="888" spans="3:4" x14ac:dyDescent="0.2">
      <c r="C888" s="18"/>
      <c r="D888" s="18"/>
    </row>
    <row r="889" spans="3:4" x14ac:dyDescent="0.2">
      <c r="C889" s="18"/>
      <c r="D889" s="18"/>
    </row>
    <row r="890" spans="3:4" x14ac:dyDescent="0.2">
      <c r="C890" s="18"/>
      <c r="D890" s="18"/>
    </row>
    <row r="891" spans="3:4" x14ac:dyDescent="0.2">
      <c r="C891" s="18"/>
      <c r="D891" s="18"/>
    </row>
    <row r="892" spans="3:4" x14ac:dyDescent="0.2">
      <c r="C892" s="18"/>
      <c r="D892" s="18"/>
    </row>
    <row r="893" spans="3:4" x14ac:dyDescent="0.2">
      <c r="C893" s="18"/>
      <c r="D893" s="18"/>
    </row>
    <row r="894" spans="3:4" x14ac:dyDescent="0.2">
      <c r="C894" s="18"/>
      <c r="D894" s="18"/>
    </row>
    <row r="895" spans="3:4" x14ac:dyDescent="0.2">
      <c r="C895" s="18"/>
      <c r="D895" s="18"/>
    </row>
    <row r="896" spans="3:4" x14ac:dyDescent="0.2">
      <c r="C896" s="18"/>
      <c r="D896" s="18"/>
    </row>
    <row r="897" spans="3:4" x14ac:dyDescent="0.2">
      <c r="C897" s="18"/>
      <c r="D897" s="18"/>
    </row>
    <row r="898" spans="3:4" x14ac:dyDescent="0.2">
      <c r="C898" s="18"/>
      <c r="D898" s="18"/>
    </row>
    <row r="899" spans="3:4" x14ac:dyDescent="0.2">
      <c r="C899" s="18"/>
      <c r="D899" s="18"/>
    </row>
    <row r="900" spans="3:4" x14ac:dyDescent="0.2">
      <c r="C900" s="18"/>
      <c r="D900" s="18"/>
    </row>
    <row r="901" spans="3:4" x14ac:dyDescent="0.2">
      <c r="C901" s="18"/>
      <c r="D901" s="18"/>
    </row>
    <row r="902" spans="3:4" x14ac:dyDescent="0.2">
      <c r="C902" s="18"/>
      <c r="D902" s="18"/>
    </row>
    <row r="903" spans="3:4" x14ac:dyDescent="0.2">
      <c r="C903" s="18"/>
      <c r="D903" s="18"/>
    </row>
    <row r="904" spans="3:4" x14ac:dyDescent="0.2">
      <c r="C904" s="18"/>
      <c r="D904" s="18"/>
    </row>
    <row r="905" spans="3:4" x14ac:dyDescent="0.2">
      <c r="C905" s="18"/>
      <c r="D905" s="18"/>
    </row>
    <row r="906" spans="3:4" x14ac:dyDescent="0.2">
      <c r="C906" s="18"/>
      <c r="D906" s="18"/>
    </row>
    <row r="907" spans="3:4" x14ac:dyDescent="0.2">
      <c r="C907" s="18"/>
      <c r="D907" s="18"/>
    </row>
    <row r="908" spans="3:4" x14ac:dyDescent="0.2">
      <c r="C908" s="18"/>
      <c r="D908" s="18"/>
    </row>
    <row r="909" spans="3:4" x14ac:dyDescent="0.2">
      <c r="C909" s="18"/>
      <c r="D909" s="18"/>
    </row>
    <row r="910" spans="3:4" x14ac:dyDescent="0.2">
      <c r="C910" s="18"/>
      <c r="D910" s="18"/>
    </row>
    <row r="911" spans="3:4" x14ac:dyDescent="0.2">
      <c r="C911" s="18"/>
      <c r="D911" s="18"/>
    </row>
    <row r="912" spans="3:4" x14ac:dyDescent="0.2">
      <c r="C912" s="18"/>
      <c r="D912" s="18"/>
    </row>
    <row r="913" spans="3:4" x14ac:dyDescent="0.2">
      <c r="C913" s="18"/>
      <c r="D913" s="18"/>
    </row>
    <row r="914" spans="3:4" x14ac:dyDescent="0.2">
      <c r="C914" s="18"/>
      <c r="D914" s="18"/>
    </row>
    <row r="915" spans="3:4" x14ac:dyDescent="0.2">
      <c r="C915" s="18"/>
      <c r="D915" s="18"/>
    </row>
    <row r="916" spans="3:4" x14ac:dyDescent="0.2">
      <c r="C916" s="18"/>
      <c r="D916" s="18"/>
    </row>
    <row r="917" spans="3:4" x14ac:dyDescent="0.2">
      <c r="C917" s="18"/>
      <c r="D917" s="18"/>
    </row>
    <row r="918" spans="3:4" x14ac:dyDescent="0.2">
      <c r="C918" s="18"/>
      <c r="D918" s="18"/>
    </row>
    <row r="919" spans="3:4" x14ac:dyDescent="0.2">
      <c r="C919" s="18"/>
      <c r="D919" s="18"/>
    </row>
    <row r="920" spans="3:4" x14ac:dyDescent="0.2">
      <c r="C920" s="18"/>
      <c r="D920" s="18"/>
    </row>
    <row r="921" spans="3:4" x14ac:dyDescent="0.2">
      <c r="C921" s="18"/>
      <c r="D921" s="18"/>
    </row>
    <row r="922" spans="3:4" x14ac:dyDescent="0.2">
      <c r="C922" s="18"/>
      <c r="D922" s="18"/>
    </row>
    <row r="923" spans="3:4" x14ac:dyDescent="0.2">
      <c r="C923" s="18"/>
      <c r="D923" s="18"/>
    </row>
    <row r="924" spans="3:4" x14ac:dyDescent="0.2">
      <c r="C924" s="18"/>
      <c r="D924" s="18"/>
    </row>
    <row r="925" spans="3:4" x14ac:dyDescent="0.2">
      <c r="C925" s="18"/>
      <c r="D925" s="18"/>
    </row>
    <row r="926" spans="3:4" x14ac:dyDescent="0.2">
      <c r="C926" s="18"/>
      <c r="D926" s="18"/>
    </row>
    <row r="927" spans="3:4" x14ac:dyDescent="0.2">
      <c r="C927" s="18"/>
      <c r="D927" s="18"/>
    </row>
    <row r="928" spans="3:4" x14ac:dyDescent="0.2">
      <c r="C928" s="18"/>
      <c r="D928" s="18"/>
    </row>
    <row r="929" spans="3:4" x14ac:dyDescent="0.2">
      <c r="C929" s="18"/>
      <c r="D929" s="18"/>
    </row>
    <row r="930" spans="3:4" x14ac:dyDescent="0.2">
      <c r="C930" s="18"/>
      <c r="D930" s="18"/>
    </row>
    <row r="931" spans="3:4" x14ac:dyDescent="0.2">
      <c r="C931" s="18"/>
      <c r="D931" s="18"/>
    </row>
    <row r="932" spans="3:4" x14ac:dyDescent="0.2">
      <c r="C932" s="18"/>
      <c r="D932" s="18"/>
    </row>
    <row r="933" spans="3:4" x14ac:dyDescent="0.2">
      <c r="C933" s="18"/>
      <c r="D933" s="18"/>
    </row>
    <row r="934" spans="3:4" x14ac:dyDescent="0.2">
      <c r="C934" s="18"/>
      <c r="D934" s="18"/>
    </row>
    <row r="935" spans="3:4" x14ac:dyDescent="0.2">
      <c r="C935" s="18"/>
      <c r="D935" s="18"/>
    </row>
    <row r="936" spans="3:4" x14ac:dyDescent="0.2">
      <c r="C936" s="18"/>
      <c r="D936" s="18"/>
    </row>
    <row r="937" spans="3:4" x14ac:dyDescent="0.2">
      <c r="C937" s="18"/>
      <c r="D937" s="18"/>
    </row>
    <row r="938" spans="3:4" x14ac:dyDescent="0.2">
      <c r="C938" s="18"/>
      <c r="D938" s="18"/>
    </row>
    <row r="939" spans="3:4" x14ac:dyDescent="0.2">
      <c r="C939" s="18"/>
      <c r="D939" s="18"/>
    </row>
    <row r="940" spans="3:4" x14ac:dyDescent="0.2">
      <c r="C940" s="18"/>
      <c r="D940" s="18"/>
    </row>
    <row r="941" spans="3:4" x14ac:dyDescent="0.2">
      <c r="C941" s="18"/>
      <c r="D941" s="18"/>
    </row>
    <row r="942" spans="3:4" x14ac:dyDescent="0.2">
      <c r="C942" s="18"/>
      <c r="D942" s="18"/>
    </row>
    <row r="943" spans="3:4" x14ac:dyDescent="0.2">
      <c r="C943" s="18"/>
      <c r="D943" s="18"/>
    </row>
    <row r="944" spans="3:4" x14ac:dyDescent="0.2">
      <c r="C944" s="18"/>
      <c r="D944" s="18"/>
    </row>
    <row r="945" spans="3:4" x14ac:dyDescent="0.2">
      <c r="C945" s="18"/>
      <c r="D945" s="18"/>
    </row>
    <row r="946" spans="3:4" x14ac:dyDescent="0.2">
      <c r="C946" s="18"/>
      <c r="D946" s="18"/>
    </row>
    <row r="947" spans="3:4" x14ac:dyDescent="0.2">
      <c r="C947" s="18"/>
      <c r="D947" s="18"/>
    </row>
    <row r="948" spans="3:4" x14ac:dyDescent="0.2">
      <c r="C948" s="18"/>
      <c r="D948" s="18"/>
    </row>
    <row r="949" spans="3:4" x14ac:dyDescent="0.2">
      <c r="C949" s="18"/>
      <c r="D949" s="18"/>
    </row>
    <row r="950" spans="3:4" x14ac:dyDescent="0.2">
      <c r="C950" s="18"/>
      <c r="D950" s="18"/>
    </row>
    <row r="951" spans="3:4" x14ac:dyDescent="0.2">
      <c r="C951" s="18"/>
      <c r="D951" s="18"/>
    </row>
    <row r="952" spans="3:4" x14ac:dyDescent="0.2">
      <c r="C952" s="18"/>
      <c r="D952" s="18"/>
    </row>
    <row r="953" spans="3:4" x14ac:dyDescent="0.2">
      <c r="C953" s="18"/>
      <c r="D953" s="18"/>
    </row>
    <row r="954" spans="3:4" x14ac:dyDescent="0.2">
      <c r="C954" s="18"/>
      <c r="D954" s="18"/>
    </row>
    <row r="955" spans="3:4" x14ac:dyDescent="0.2">
      <c r="C955" s="18"/>
      <c r="D955" s="18"/>
    </row>
    <row r="956" spans="3:4" x14ac:dyDescent="0.2">
      <c r="C956" s="18"/>
      <c r="D956" s="18"/>
    </row>
    <row r="957" spans="3:4" x14ac:dyDescent="0.2">
      <c r="C957" s="18"/>
      <c r="D957" s="18"/>
    </row>
    <row r="958" spans="3:4" x14ac:dyDescent="0.2">
      <c r="C958" s="18"/>
      <c r="D958" s="18"/>
    </row>
    <row r="959" spans="3:4" x14ac:dyDescent="0.2">
      <c r="C959" s="18"/>
      <c r="D959" s="18"/>
    </row>
    <row r="960" spans="3:4" x14ac:dyDescent="0.2">
      <c r="C960" s="18"/>
      <c r="D960" s="18"/>
    </row>
    <row r="961" spans="3:4" x14ac:dyDescent="0.2">
      <c r="C961" s="18"/>
      <c r="D961" s="18"/>
    </row>
    <row r="962" spans="3:4" x14ac:dyDescent="0.2">
      <c r="C962" s="18"/>
      <c r="D962" s="18"/>
    </row>
    <row r="963" spans="3:4" x14ac:dyDescent="0.2">
      <c r="C963" s="18"/>
      <c r="D963" s="18"/>
    </row>
    <row r="964" spans="3:4" x14ac:dyDescent="0.2">
      <c r="C964" s="18"/>
      <c r="D964" s="18"/>
    </row>
    <row r="965" spans="3:4" x14ac:dyDescent="0.2">
      <c r="C965" s="18"/>
      <c r="D965" s="18"/>
    </row>
    <row r="966" spans="3:4" x14ac:dyDescent="0.2">
      <c r="C966" s="18"/>
      <c r="D966" s="18"/>
    </row>
    <row r="967" spans="3:4" x14ac:dyDescent="0.2">
      <c r="C967" s="18"/>
      <c r="D967" s="18"/>
    </row>
    <row r="968" spans="3:4" x14ac:dyDescent="0.2">
      <c r="C968" s="18"/>
      <c r="D968" s="18"/>
    </row>
    <row r="969" spans="3:4" x14ac:dyDescent="0.2">
      <c r="C969" s="18"/>
      <c r="D969" s="18"/>
    </row>
    <row r="970" spans="3:4" x14ac:dyDescent="0.2">
      <c r="C970" s="18"/>
      <c r="D970" s="18"/>
    </row>
    <row r="971" spans="3:4" x14ac:dyDescent="0.2">
      <c r="C971" s="18"/>
      <c r="D971" s="18"/>
    </row>
    <row r="972" spans="3:4" x14ac:dyDescent="0.2">
      <c r="C972" s="18"/>
      <c r="D972" s="18"/>
    </row>
    <row r="973" spans="3:4" x14ac:dyDescent="0.2">
      <c r="C973" s="18"/>
      <c r="D973" s="18"/>
    </row>
    <row r="974" spans="3:4" x14ac:dyDescent="0.2">
      <c r="C974" s="18"/>
      <c r="D974" s="18"/>
    </row>
    <row r="975" spans="3:4" x14ac:dyDescent="0.2">
      <c r="C975" s="18"/>
      <c r="D975" s="18"/>
    </row>
    <row r="976" spans="3:4" x14ac:dyDescent="0.2">
      <c r="C976" s="18"/>
      <c r="D976" s="18"/>
    </row>
    <row r="977" spans="3:4" x14ac:dyDescent="0.2">
      <c r="C977" s="18"/>
      <c r="D977" s="18"/>
    </row>
    <row r="978" spans="3:4" x14ac:dyDescent="0.2">
      <c r="C978" s="18"/>
      <c r="D978" s="18"/>
    </row>
    <row r="979" spans="3:4" x14ac:dyDescent="0.2">
      <c r="C979" s="18"/>
      <c r="D979" s="18"/>
    </row>
    <row r="980" spans="3:4" x14ac:dyDescent="0.2">
      <c r="C980" s="18"/>
      <c r="D980" s="18"/>
    </row>
    <row r="981" spans="3:4" x14ac:dyDescent="0.2">
      <c r="C981" s="18"/>
      <c r="D981" s="18"/>
    </row>
    <row r="982" spans="3:4" x14ac:dyDescent="0.2">
      <c r="C982" s="18"/>
      <c r="D982" s="18"/>
    </row>
    <row r="983" spans="3:4" x14ac:dyDescent="0.2">
      <c r="C983" s="18"/>
      <c r="D983" s="18"/>
    </row>
    <row r="984" spans="3:4" x14ac:dyDescent="0.2">
      <c r="C984" s="18"/>
      <c r="D984" s="18"/>
    </row>
    <row r="985" spans="3:4" x14ac:dyDescent="0.2">
      <c r="C985" s="18"/>
      <c r="D985" s="18"/>
    </row>
    <row r="986" spans="3:4" x14ac:dyDescent="0.2">
      <c r="C986" s="18"/>
      <c r="D986" s="18"/>
    </row>
    <row r="987" spans="3:4" x14ac:dyDescent="0.2">
      <c r="C987" s="18"/>
      <c r="D987" s="18"/>
    </row>
    <row r="988" spans="3:4" x14ac:dyDescent="0.2">
      <c r="C988" s="18"/>
      <c r="D988" s="18"/>
    </row>
    <row r="989" spans="3:4" x14ac:dyDescent="0.2">
      <c r="C989" s="18"/>
      <c r="D989" s="18"/>
    </row>
    <row r="990" spans="3:4" x14ac:dyDescent="0.2">
      <c r="C990" s="18"/>
      <c r="D990" s="18"/>
    </row>
    <row r="991" spans="3:4" x14ac:dyDescent="0.2">
      <c r="C991" s="18"/>
      <c r="D991" s="18"/>
    </row>
    <row r="992" spans="3:4" x14ac:dyDescent="0.2">
      <c r="C992" s="18"/>
      <c r="D992" s="18"/>
    </row>
    <row r="993" spans="3:4" x14ac:dyDescent="0.2">
      <c r="C993" s="18"/>
      <c r="D993" s="18"/>
    </row>
    <row r="994" spans="3:4" x14ac:dyDescent="0.2">
      <c r="C994" s="18"/>
      <c r="D994" s="18"/>
    </row>
    <row r="995" spans="3:4" x14ac:dyDescent="0.2">
      <c r="C995" s="18"/>
      <c r="D995" s="18"/>
    </row>
    <row r="996" spans="3:4" x14ac:dyDescent="0.2">
      <c r="C996" s="18"/>
      <c r="D996" s="18"/>
    </row>
    <row r="997" spans="3:4" x14ac:dyDescent="0.2">
      <c r="C997" s="18"/>
      <c r="D997" s="18"/>
    </row>
    <row r="998" spans="3:4" x14ac:dyDescent="0.2">
      <c r="C998" s="18"/>
      <c r="D998" s="18"/>
    </row>
    <row r="999" spans="3:4" x14ac:dyDescent="0.2">
      <c r="C999" s="18"/>
      <c r="D999" s="18"/>
    </row>
    <row r="1000" spans="3:4" x14ac:dyDescent="0.2">
      <c r="C1000" s="18"/>
      <c r="D1000" s="18"/>
    </row>
    <row r="1001" spans="3:4" x14ac:dyDescent="0.2">
      <c r="C1001" s="18"/>
      <c r="D1001" s="18"/>
    </row>
    <row r="1002" spans="3:4" x14ac:dyDescent="0.2">
      <c r="C1002" s="18"/>
      <c r="D1002" s="18"/>
    </row>
    <row r="1003" spans="3:4" x14ac:dyDescent="0.2">
      <c r="C1003" s="18"/>
      <c r="D1003" s="18"/>
    </row>
    <row r="1004" spans="3:4" x14ac:dyDescent="0.2">
      <c r="C1004" s="18"/>
      <c r="D1004" s="18"/>
    </row>
    <row r="1005" spans="3:4" x14ac:dyDescent="0.2">
      <c r="C1005" s="18"/>
      <c r="D1005" s="18"/>
    </row>
    <row r="1006" spans="3:4" x14ac:dyDescent="0.2">
      <c r="C1006" s="18"/>
      <c r="D1006" s="18"/>
    </row>
    <row r="1007" spans="3:4" x14ac:dyDescent="0.2">
      <c r="C1007" s="18"/>
      <c r="D1007" s="18"/>
    </row>
    <row r="1008" spans="3:4" x14ac:dyDescent="0.2">
      <c r="C1008" s="18"/>
      <c r="D1008" s="18"/>
    </row>
    <row r="1009" spans="3:4" x14ac:dyDescent="0.2">
      <c r="C1009" s="18"/>
      <c r="D1009" s="18"/>
    </row>
    <row r="1010" spans="3:4" x14ac:dyDescent="0.2">
      <c r="C1010" s="18"/>
      <c r="D1010" s="18"/>
    </row>
    <row r="1011" spans="3:4" x14ac:dyDescent="0.2">
      <c r="C1011" s="18"/>
      <c r="D1011" s="18"/>
    </row>
    <row r="1012" spans="3:4" x14ac:dyDescent="0.2">
      <c r="C1012" s="18"/>
      <c r="D1012" s="18"/>
    </row>
    <row r="1013" spans="3:4" x14ac:dyDescent="0.2">
      <c r="C1013" s="18"/>
      <c r="D1013" s="18"/>
    </row>
    <row r="1014" spans="3:4" x14ac:dyDescent="0.2">
      <c r="C1014" s="18"/>
      <c r="D1014" s="18"/>
    </row>
    <row r="1015" spans="3:4" x14ac:dyDescent="0.2">
      <c r="C1015" s="18"/>
      <c r="D1015" s="18"/>
    </row>
    <row r="1016" spans="3:4" x14ac:dyDescent="0.2">
      <c r="C1016" s="18"/>
      <c r="D1016" s="18"/>
    </row>
    <row r="1017" spans="3:4" x14ac:dyDescent="0.2">
      <c r="C1017" s="18"/>
      <c r="D1017" s="18"/>
    </row>
    <row r="1018" spans="3:4" x14ac:dyDescent="0.2">
      <c r="C1018" s="18"/>
      <c r="D1018" s="18"/>
    </row>
    <row r="1019" spans="3:4" x14ac:dyDescent="0.2">
      <c r="C1019" s="18"/>
      <c r="D1019" s="18"/>
    </row>
    <row r="1020" spans="3:4" x14ac:dyDescent="0.2">
      <c r="C1020" s="18"/>
      <c r="D1020" s="18"/>
    </row>
    <row r="1021" spans="3:4" x14ac:dyDescent="0.2">
      <c r="C1021" s="18"/>
      <c r="D1021" s="18"/>
    </row>
    <row r="1022" spans="3:4" x14ac:dyDescent="0.2">
      <c r="C1022" s="18"/>
      <c r="D1022" s="18"/>
    </row>
    <row r="1023" spans="3:4" x14ac:dyDescent="0.2">
      <c r="C1023" s="18"/>
      <c r="D1023" s="18"/>
    </row>
    <row r="1024" spans="3:4" x14ac:dyDescent="0.2">
      <c r="C1024" s="18"/>
      <c r="D1024" s="18"/>
    </row>
    <row r="1025" spans="3:4" x14ac:dyDescent="0.2">
      <c r="C1025" s="18"/>
      <c r="D1025" s="18"/>
    </row>
    <row r="1026" spans="3:4" x14ac:dyDescent="0.2">
      <c r="C1026" s="18"/>
      <c r="D1026" s="18"/>
    </row>
    <row r="1027" spans="3:4" x14ac:dyDescent="0.2">
      <c r="C1027" s="18"/>
      <c r="D1027" s="18"/>
    </row>
    <row r="1028" spans="3:4" x14ac:dyDescent="0.2">
      <c r="C1028" s="18"/>
      <c r="D1028" s="18"/>
    </row>
    <row r="1029" spans="3:4" x14ac:dyDescent="0.2">
      <c r="C1029" s="18"/>
      <c r="D1029" s="18"/>
    </row>
    <row r="1030" spans="3:4" x14ac:dyDescent="0.2">
      <c r="C1030" s="18"/>
      <c r="D1030" s="18"/>
    </row>
    <row r="1031" spans="3:4" x14ac:dyDescent="0.2">
      <c r="C1031" s="18"/>
      <c r="D1031" s="18"/>
    </row>
    <row r="1032" spans="3:4" x14ac:dyDescent="0.2">
      <c r="C1032" s="18"/>
      <c r="D1032" s="18"/>
    </row>
    <row r="1033" spans="3:4" x14ac:dyDescent="0.2">
      <c r="C1033" s="18"/>
      <c r="D1033" s="18"/>
    </row>
    <row r="1034" spans="3:4" x14ac:dyDescent="0.2">
      <c r="C1034" s="18"/>
      <c r="D1034" s="18"/>
    </row>
    <row r="1035" spans="3:4" x14ac:dyDescent="0.2">
      <c r="C1035" s="18"/>
      <c r="D1035" s="18"/>
    </row>
    <row r="1036" spans="3:4" x14ac:dyDescent="0.2">
      <c r="C1036" s="18"/>
      <c r="D1036" s="18"/>
    </row>
    <row r="1037" spans="3:4" x14ac:dyDescent="0.2">
      <c r="C1037" s="18"/>
      <c r="D1037" s="18"/>
    </row>
    <row r="1038" spans="3:4" x14ac:dyDescent="0.2">
      <c r="C1038" s="18"/>
      <c r="D1038" s="18"/>
    </row>
    <row r="1039" spans="3:4" x14ac:dyDescent="0.2">
      <c r="C1039" s="18"/>
      <c r="D1039" s="18"/>
    </row>
    <row r="1040" spans="3:4" x14ac:dyDescent="0.2">
      <c r="C1040" s="18"/>
      <c r="D1040" s="18"/>
    </row>
    <row r="1041" spans="3:4" x14ac:dyDescent="0.2">
      <c r="C1041" s="18"/>
      <c r="D1041" s="18"/>
    </row>
    <row r="1042" spans="3:4" x14ac:dyDescent="0.2">
      <c r="C1042" s="18"/>
      <c r="D1042" s="18"/>
    </row>
    <row r="1043" spans="3:4" x14ac:dyDescent="0.2">
      <c r="C1043" s="18"/>
      <c r="D1043" s="18"/>
    </row>
    <row r="1044" spans="3:4" x14ac:dyDescent="0.2">
      <c r="C1044" s="18"/>
      <c r="D1044" s="18"/>
    </row>
    <row r="1045" spans="3:4" x14ac:dyDescent="0.2">
      <c r="C1045" s="18"/>
      <c r="D1045" s="18"/>
    </row>
    <row r="1046" spans="3:4" x14ac:dyDescent="0.2">
      <c r="C1046" s="18"/>
      <c r="D1046" s="18"/>
    </row>
    <row r="1047" spans="3:4" x14ac:dyDescent="0.2">
      <c r="C1047" s="18"/>
      <c r="D1047" s="18"/>
    </row>
    <row r="1048" spans="3:4" x14ac:dyDescent="0.2">
      <c r="C1048" s="18"/>
      <c r="D1048" s="18"/>
    </row>
    <row r="1049" spans="3:4" x14ac:dyDescent="0.2">
      <c r="C1049" s="18"/>
      <c r="D1049" s="18"/>
    </row>
    <row r="1050" spans="3:4" x14ac:dyDescent="0.2">
      <c r="C1050" s="18"/>
      <c r="D1050" s="18"/>
    </row>
    <row r="1051" spans="3:4" x14ac:dyDescent="0.2">
      <c r="C1051" s="18"/>
      <c r="D1051" s="18"/>
    </row>
    <row r="1052" spans="3:4" x14ac:dyDescent="0.2">
      <c r="C1052" s="18"/>
      <c r="D1052" s="18"/>
    </row>
    <row r="1053" spans="3:4" x14ac:dyDescent="0.2">
      <c r="C1053" s="18"/>
      <c r="D1053" s="18"/>
    </row>
    <row r="1054" spans="3:4" x14ac:dyDescent="0.2">
      <c r="C1054" s="18"/>
      <c r="D1054" s="18"/>
    </row>
    <row r="1055" spans="3:4" x14ac:dyDescent="0.2">
      <c r="C1055" s="18"/>
      <c r="D1055" s="18"/>
    </row>
    <row r="1056" spans="3:4" x14ac:dyDescent="0.2">
      <c r="C1056" s="18"/>
      <c r="D1056" s="18"/>
    </row>
    <row r="1057" spans="3:4" x14ac:dyDescent="0.2">
      <c r="C1057" s="18"/>
      <c r="D1057" s="18"/>
    </row>
    <row r="1058" spans="3:4" x14ac:dyDescent="0.2">
      <c r="C1058" s="18"/>
      <c r="D1058" s="18"/>
    </row>
    <row r="1059" spans="3:4" x14ac:dyDescent="0.2">
      <c r="C1059" s="18"/>
      <c r="D1059" s="18"/>
    </row>
    <row r="1060" spans="3:4" x14ac:dyDescent="0.2">
      <c r="C1060" s="18"/>
      <c r="D1060" s="18"/>
    </row>
    <row r="1061" spans="3:4" x14ac:dyDescent="0.2">
      <c r="C1061" s="18"/>
      <c r="D1061" s="18"/>
    </row>
    <row r="1062" spans="3:4" x14ac:dyDescent="0.2">
      <c r="C1062" s="18"/>
      <c r="D1062" s="18"/>
    </row>
    <row r="1063" spans="3:4" x14ac:dyDescent="0.2">
      <c r="C1063" s="18"/>
      <c r="D1063" s="18"/>
    </row>
    <row r="1064" spans="3:4" x14ac:dyDescent="0.2">
      <c r="C1064" s="18"/>
      <c r="D1064" s="18"/>
    </row>
    <row r="1065" spans="3:4" x14ac:dyDescent="0.2">
      <c r="C1065" s="18"/>
      <c r="D1065" s="18"/>
    </row>
    <row r="1066" spans="3:4" x14ac:dyDescent="0.2">
      <c r="C1066" s="18"/>
      <c r="D1066" s="18"/>
    </row>
    <row r="1067" spans="3:4" x14ac:dyDescent="0.2">
      <c r="C1067" s="18"/>
      <c r="D1067" s="18"/>
    </row>
    <row r="1068" spans="3:4" x14ac:dyDescent="0.2">
      <c r="C1068" s="18"/>
      <c r="D1068" s="18"/>
    </row>
    <row r="1069" spans="3:4" x14ac:dyDescent="0.2">
      <c r="C1069" s="18"/>
      <c r="D1069" s="18"/>
    </row>
    <row r="1070" spans="3:4" x14ac:dyDescent="0.2">
      <c r="C1070" s="18"/>
      <c r="D1070" s="18"/>
    </row>
    <row r="1071" spans="3:4" x14ac:dyDescent="0.2">
      <c r="C1071" s="18"/>
      <c r="D1071" s="18"/>
    </row>
    <row r="1072" spans="3:4" x14ac:dyDescent="0.2">
      <c r="C1072" s="18"/>
      <c r="D1072" s="18"/>
    </row>
    <row r="1073" spans="3:4" x14ac:dyDescent="0.2">
      <c r="C1073" s="18"/>
      <c r="D1073" s="18"/>
    </row>
    <row r="1074" spans="3:4" x14ac:dyDescent="0.2">
      <c r="C1074" s="18"/>
      <c r="D1074" s="18"/>
    </row>
    <row r="1075" spans="3:4" x14ac:dyDescent="0.2">
      <c r="C1075" s="18"/>
      <c r="D1075" s="18"/>
    </row>
    <row r="1076" spans="3:4" x14ac:dyDescent="0.2">
      <c r="C1076" s="18"/>
      <c r="D1076" s="18"/>
    </row>
    <row r="1077" spans="3:4" x14ac:dyDescent="0.2">
      <c r="C1077" s="18"/>
      <c r="D1077" s="18"/>
    </row>
    <row r="1078" spans="3:4" x14ac:dyDescent="0.2">
      <c r="C1078" s="18"/>
      <c r="D1078" s="18"/>
    </row>
    <row r="1079" spans="3:4" x14ac:dyDescent="0.2">
      <c r="C1079" s="18"/>
      <c r="D1079" s="18"/>
    </row>
    <row r="1080" spans="3:4" x14ac:dyDescent="0.2">
      <c r="C1080" s="18"/>
      <c r="D1080" s="18"/>
    </row>
    <row r="1081" spans="3:4" x14ac:dyDescent="0.2">
      <c r="C1081" s="18"/>
      <c r="D1081" s="18"/>
    </row>
    <row r="1082" spans="3:4" x14ac:dyDescent="0.2">
      <c r="C1082" s="18"/>
      <c r="D1082" s="18"/>
    </row>
    <row r="1083" spans="3:4" x14ac:dyDescent="0.2">
      <c r="C1083" s="18"/>
      <c r="D1083" s="18"/>
    </row>
    <row r="1084" spans="3:4" x14ac:dyDescent="0.2">
      <c r="C1084" s="18"/>
      <c r="D1084" s="18"/>
    </row>
    <row r="1085" spans="3:4" x14ac:dyDescent="0.2">
      <c r="C1085" s="18"/>
      <c r="D1085" s="18"/>
    </row>
    <row r="1086" spans="3:4" x14ac:dyDescent="0.2">
      <c r="C1086" s="18"/>
      <c r="D1086" s="18"/>
    </row>
    <row r="1087" spans="3:4" x14ac:dyDescent="0.2">
      <c r="C1087" s="18"/>
      <c r="D1087" s="18"/>
    </row>
    <row r="1088" spans="3:4" x14ac:dyDescent="0.2">
      <c r="C1088" s="18"/>
      <c r="D1088" s="18"/>
    </row>
    <row r="1089" spans="3:4" x14ac:dyDescent="0.2">
      <c r="C1089" s="18"/>
      <c r="D1089" s="18"/>
    </row>
    <row r="1090" spans="3:4" x14ac:dyDescent="0.2">
      <c r="C1090" s="18"/>
      <c r="D1090" s="18"/>
    </row>
    <row r="1091" spans="3:4" x14ac:dyDescent="0.2">
      <c r="C1091" s="18"/>
      <c r="D1091" s="18"/>
    </row>
    <row r="1092" spans="3:4" x14ac:dyDescent="0.2">
      <c r="C1092" s="18"/>
      <c r="D1092" s="18"/>
    </row>
    <row r="1093" spans="3:4" x14ac:dyDescent="0.2">
      <c r="C1093" s="18"/>
      <c r="D1093" s="18"/>
    </row>
    <row r="1094" spans="3:4" x14ac:dyDescent="0.2">
      <c r="C1094" s="18"/>
      <c r="D1094" s="18"/>
    </row>
    <row r="1095" spans="3:4" x14ac:dyDescent="0.2">
      <c r="C1095" s="18"/>
      <c r="D1095" s="18"/>
    </row>
    <row r="1096" spans="3:4" x14ac:dyDescent="0.2">
      <c r="C1096" s="18"/>
      <c r="D1096" s="18"/>
    </row>
    <row r="1097" spans="3:4" x14ac:dyDescent="0.2">
      <c r="C1097" s="18"/>
      <c r="D1097" s="18"/>
    </row>
    <row r="1098" spans="3:4" x14ac:dyDescent="0.2">
      <c r="C1098" s="18"/>
      <c r="D1098" s="18"/>
    </row>
    <row r="1099" spans="3:4" x14ac:dyDescent="0.2">
      <c r="C1099" s="18"/>
      <c r="D1099" s="18"/>
    </row>
    <row r="1100" spans="3:4" x14ac:dyDescent="0.2">
      <c r="C1100" s="18"/>
      <c r="D1100" s="18"/>
    </row>
    <row r="1101" spans="3:4" x14ac:dyDescent="0.2">
      <c r="C1101" s="18"/>
      <c r="D1101" s="18"/>
    </row>
    <row r="1102" spans="3:4" x14ac:dyDescent="0.2">
      <c r="C1102" s="18"/>
      <c r="D1102" s="18"/>
    </row>
    <row r="1103" spans="3:4" x14ac:dyDescent="0.2">
      <c r="C1103" s="18"/>
      <c r="D1103" s="18"/>
    </row>
    <row r="1104" spans="3:4" x14ac:dyDescent="0.2">
      <c r="C1104" s="18"/>
      <c r="D1104" s="18"/>
    </row>
    <row r="1105" spans="3:4" x14ac:dyDescent="0.2">
      <c r="C1105" s="18"/>
      <c r="D1105" s="18"/>
    </row>
    <row r="1106" spans="3:4" x14ac:dyDescent="0.2">
      <c r="C1106" s="18"/>
      <c r="D1106" s="18"/>
    </row>
    <row r="1107" spans="3:4" x14ac:dyDescent="0.2">
      <c r="C1107" s="18"/>
      <c r="D1107" s="18"/>
    </row>
    <row r="1108" spans="3:4" x14ac:dyDescent="0.2">
      <c r="C1108" s="18"/>
      <c r="D1108" s="18"/>
    </row>
    <row r="1109" spans="3:4" x14ac:dyDescent="0.2">
      <c r="C1109" s="18"/>
      <c r="D1109" s="18"/>
    </row>
    <row r="1110" spans="3:4" x14ac:dyDescent="0.2">
      <c r="C1110" s="18"/>
      <c r="D1110" s="18"/>
    </row>
    <row r="1111" spans="3:4" x14ac:dyDescent="0.2">
      <c r="C1111" s="18"/>
      <c r="D1111" s="18"/>
    </row>
    <row r="1112" spans="3:4" x14ac:dyDescent="0.2">
      <c r="C1112" s="18"/>
      <c r="D1112" s="18"/>
    </row>
    <row r="1113" spans="3:4" x14ac:dyDescent="0.2">
      <c r="C1113" s="18"/>
      <c r="D1113" s="18"/>
    </row>
    <row r="1114" spans="3:4" x14ac:dyDescent="0.2">
      <c r="C1114" s="18"/>
      <c r="D1114" s="18"/>
    </row>
    <row r="1115" spans="3:4" x14ac:dyDescent="0.2">
      <c r="C1115" s="18"/>
      <c r="D1115" s="18"/>
    </row>
    <row r="1116" spans="3:4" x14ac:dyDescent="0.2">
      <c r="C1116" s="18"/>
      <c r="D1116" s="18"/>
    </row>
    <row r="1117" spans="3:4" x14ac:dyDescent="0.2">
      <c r="C1117" s="18"/>
      <c r="D1117" s="18"/>
    </row>
    <row r="1118" spans="3:4" x14ac:dyDescent="0.2">
      <c r="C1118" s="18"/>
      <c r="D1118" s="18"/>
    </row>
    <row r="1119" spans="3:4" x14ac:dyDescent="0.2">
      <c r="C1119" s="18"/>
      <c r="D1119" s="18"/>
    </row>
    <row r="1120" spans="3:4" x14ac:dyDescent="0.2">
      <c r="C1120" s="18"/>
      <c r="D1120" s="18"/>
    </row>
    <row r="1121" spans="3:4" x14ac:dyDescent="0.2">
      <c r="C1121" s="18"/>
      <c r="D1121" s="18"/>
    </row>
    <row r="1122" spans="3:4" x14ac:dyDescent="0.2">
      <c r="C1122" s="18"/>
      <c r="D1122" s="18"/>
    </row>
    <row r="1123" spans="3:4" x14ac:dyDescent="0.2">
      <c r="C1123" s="18"/>
      <c r="D1123" s="18"/>
    </row>
    <row r="1124" spans="3:4" x14ac:dyDescent="0.2">
      <c r="C1124" s="18"/>
      <c r="D1124" s="18"/>
    </row>
    <row r="1125" spans="3:4" x14ac:dyDescent="0.2">
      <c r="C1125" s="18"/>
      <c r="D1125" s="18"/>
    </row>
    <row r="1126" spans="3:4" x14ac:dyDescent="0.2">
      <c r="C1126" s="18"/>
      <c r="D1126" s="18"/>
    </row>
    <row r="1127" spans="3:4" x14ac:dyDescent="0.2">
      <c r="C1127" s="18"/>
      <c r="D1127" s="18"/>
    </row>
    <row r="1128" spans="3:4" x14ac:dyDescent="0.2">
      <c r="C1128" s="18"/>
      <c r="D1128" s="18"/>
    </row>
    <row r="1129" spans="3:4" x14ac:dyDescent="0.2">
      <c r="C1129" s="18"/>
      <c r="D1129" s="18"/>
    </row>
    <row r="1130" spans="3:4" x14ac:dyDescent="0.2">
      <c r="C1130" s="18"/>
      <c r="D1130" s="18"/>
    </row>
    <row r="1131" spans="3:4" x14ac:dyDescent="0.2">
      <c r="C1131" s="18"/>
      <c r="D1131" s="18"/>
    </row>
    <row r="1132" spans="3:4" x14ac:dyDescent="0.2">
      <c r="C1132" s="18"/>
      <c r="D1132" s="18"/>
    </row>
    <row r="1133" spans="3:4" x14ac:dyDescent="0.2">
      <c r="C1133" s="18"/>
      <c r="D1133" s="18"/>
    </row>
    <row r="1134" spans="3:4" x14ac:dyDescent="0.2">
      <c r="C1134" s="18"/>
      <c r="D1134" s="18"/>
    </row>
    <row r="1135" spans="3:4" x14ac:dyDescent="0.2">
      <c r="C1135" s="18"/>
      <c r="D1135" s="18"/>
    </row>
    <row r="1136" spans="3:4" x14ac:dyDescent="0.2">
      <c r="C1136" s="18"/>
      <c r="D1136" s="18"/>
    </row>
    <row r="1137" spans="3:4" x14ac:dyDescent="0.2">
      <c r="C1137" s="18"/>
      <c r="D1137" s="18"/>
    </row>
    <row r="1138" spans="3:4" x14ac:dyDescent="0.2">
      <c r="C1138" s="18"/>
      <c r="D1138" s="18"/>
    </row>
    <row r="1139" spans="3:4" x14ac:dyDescent="0.2">
      <c r="C1139" s="18"/>
      <c r="D1139" s="18"/>
    </row>
    <row r="1140" spans="3:4" x14ac:dyDescent="0.2">
      <c r="C1140" s="18"/>
      <c r="D1140" s="18"/>
    </row>
    <row r="1141" spans="3:4" x14ac:dyDescent="0.2">
      <c r="C1141" s="18"/>
      <c r="D1141" s="18"/>
    </row>
    <row r="1142" spans="3:4" x14ac:dyDescent="0.2">
      <c r="C1142" s="18"/>
      <c r="D1142" s="18"/>
    </row>
    <row r="1143" spans="3:4" x14ac:dyDescent="0.2">
      <c r="C1143" s="18"/>
      <c r="D1143" s="18"/>
    </row>
    <row r="1144" spans="3:4" x14ac:dyDescent="0.2">
      <c r="C1144" s="18"/>
      <c r="D1144" s="18"/>
    </row>
    <row r="1145" spans="3:4" x14ac:dyDescent="0.2">
      <c r="C1145" s="18"/>
      <c r="D1145" s="18"/>
    </row>
    <row r="1146" spans="3:4" x14ac:dyDescent="0.2">
      <c r="C1146" s="18"/>
      <c r="D1146" s="18"/>
    </row>
    <row r="1147" spans="3:4" x14ac:dyDescent="0.2">
      <c r="C1147" s="18"/>
      <c r="D1147" s="18"/>
    </row>
    <row r="1148" spans="3:4" x14ac:dyDescent="0.2">
      <c r="C1148" s="18"/>
      <c r="D1148" s="18"/>
    </row>
    <row r="1149" spans="3:4" x14ac:dyDescent="0.2">
      <c r="C1149" s="18"/>
      <c r="D1149" s="18"/>
    </row>
    <row r="1150" spans="3:4" x14ac:dyDescent="0.2">
      <c r="C1150" s="18"/>
      <c r="D1150" s="18"/>
    </row>
    <row r="1151" spans="3:4" x14ac:dyDescent="0.2">
      <c r="C1151" s="18"/>
      <c r="D1151" s="18"/>
    </row>
    <row r="1152" spans="3:4" x14ac:dyDescent="0.2">
      <c r="C1152" s="18"/>
      <c r="D1152" s="18"/>
    </row>
    <row r="1153" spans="3:4" x14ac:dyDescent="0.2">
      <c r="C1153" s="18"/>
      <c r="D1153" s="18"/>
    </row>
    <row r="1154" spans="3:4" x14ac:dyDescent="0.2">
      <c r="C1154" s="18"/>
      <c r="D1154" s="18"/>
    </row>
    <row r="1155" spans="3:4" x14ac:dyDescent="0.2">
      <c r="C1155" s="18"/>
      <c r="D1155" s="18"/>
    </row>
    <row r="1156" spans="3:4" x14ac:dyDescent="0.2">
      <c r="C1156" s="18"/>
      <c r="D1156" s="18"/>
    </row>
    <row r="1157" spans="3:4" x14ac:dyDescent="0.2">
      <c r="C1157" s="18"/>
      <c r="D1157" s="18"/>
    </row>
    <row r="1158" spans="3:4" x14ac:dyDescent="0.2">
      <c r="C1158" s="18"/>
      <c r="D1158" s="18"/>
    </row>
    <row r="1159" spans="3:4" x14ac:dyDescent="0.2">
      <c r="C1159" s="18"/>
      <c r="D1159" s="18"/>
    </row>
    <row r="1160" spans="3:4" x14ac:dyDescent="0.2">
      <c r="C1160" s="18"/>
      <c r="D1160" s="18"/>
    </row>
    <row r="1161" spans="3:4" x14ac:dyDescent="0.2">
      <c r="C1161" s="18"/>
      <c r="D1161" s="18"/>
    </row>
    <row r="1162" spans="3:4" x14ac:dyDescent="0.2">
      <c r="C1162" s="18"/>
      <c r="D1162" s="18"/>
    </row>
    <row r="1163" spans="3:4" x14ac:dyDescent="0.2">
      <c r="C1163" s="18"/>
      <c r="D1163" s="18"/>
    </row>
    <row r="1164" spans="3:4" x14ac:dyDescent="0.2">
      <c r="C1164" s="18"/>
      <c r="D1164" s="18"/>
    </row>
    <row r="1165" spans="3:4" x14ac:dyDescent="0.2">
      <c r="C1165" s="18"/>
      <c r="D1165" s="18"/>
    </row>
    <row r="1166" spans="3:4" x14ac:dyDescent="0.2">
      <c r="C1166" s="18"/>
      <c r="D1166" s="18"/>
    </row>
    <row r="1167" spans="3:4" x14ac:dyDescent="0.2">
      <c r="C1167" s="18"/>
      <c r="D1167" s="18"/>
    </row>
    <row r="1168" spans="3:4" x14ac:dyDescent="0.2">
      <c r="C1168" s="18"/>
      <c r="D1168" s="18"/>
    </row>
    <row r="1169" spans="3:4" x14ac:dyDescent="0.2">
      <c r="C1169" s="18"/>
      <c r="D1169" s="18"/>
    </row>
    <row r="1170" spans="3:4" x14ac:dyDescent="0.2">
      <c r="C1170" s="18"/>
      <c r="D1170" s="18"/>
    </row>
    <row r="1171" spans="3:4" x14ac:dyDescent="0.2">
      <c r="C1171" s="18"/>
      <c r="D1171" s="18"/>
    </row>
    <row r="1172" spans="3:4" x14ac:dyDescent="0.2">
      <c r="C1172" s="18"/>
      <c r="D1172" s="18"/>
    </row>
    <row r="1173" spans="3:4" x14ac:dyDescent="0.2">
      <c r="C1173" s="18"/>
      <c r="D1173" s="18"/>
    </row>
    <row r="1174" spans="3:4" x14ac:dyDescent="0.2">
      <c r="C1174" s="18"/>
      <c r="D1174" s="18"/>
    </row>
    <row r="1175" spans="3:4" x14ac:dyDescent="0.2">
      <c r="C1175" s="18"/>
      <c r="D1175" s="18"/>
    </row>
    <row r="1176" spans="3:4" x14ac:dyDescent="0.2">
      <c r="C1176" s="18"/>
      <c r="D1176" s="18"/>
    </row>
    <row r="1177" spans="3:4" x14ac:dyDescent="0.2">
      <c r="C1177" s="18"/>
      <c r="D1177" s="18"/>
    </row>
    <row r="1178" spans="3:4" x14ac:dyDescent="0.2">
      <c r="C1178" s="18"/>
      <c r="D1178" s="18"/>
    </row>
    <row r="1179" spans="3:4" x14ac:dyDescent="0.2">
      <c r="C1179" s="18"/>
      <c r="D1179" s="18"/>
    </row>
    <row r="1180" spans="3:4" x14ac:dyDescent="0.2">
      <c r="C1180" s="18"/>
      <c r="D1180" s="18"/>
    </row>
    <row r="1181" spans="3:4" x14ac:dyDescent="0.2">
      <c r="C1181" s="18"/>
      <c r="D1181" s="18"/>
    </row>
    <row r="1182" spans="3:4" x14ac:dyDescent="0.2">
      <c r="C1182" s="18"/>
      <c r="D1182" s="18"/>
    </row>
    <row r="1183" spans="3:4" x14ac:dyDescent="0.2">
      <c r="C1183" s="18"/>
      <c r="D1183" s="18"/>
    </row>
    <row r="1184" spans="3:4" x14ac:dyDescent="0.2">
      <c r="C1184" s="18"/>
      <c r="D1184" s="18"/>
    </row>
    <row r="1185" spans="3:4" x14ac:dyDescent="0.2">
      <c r="C1185" s="18"/>
      <c r="D1185" s="18"/>
    </row>
    <row r="1186" spans="3:4" x14ac:dyDescent="0.2">
      <c r="C1186" s="18"/>
      <c r="D1186" s="18"/>
    </row>
    <row r="1187" spans="3:4" x14ac:dyDescent="0.2">
      <c r="C1187" s="18"/>
      <c r="D1187" s="18"/>
    </row>
    <row r="1188" spans="3:4" x14ac:dyDescent="0.2">
      <c r="C1188" s="18"/>
      <c r="D1188" s="18"/>
    </row>
    <row r="1189" spans="3:4" x14ac:dyDescent="0.2">
      <c r="C1189" s="18"/>
      <c r="D1189" s="18"/>
    </row>
    <row r="1190" spans="3:4" x14ac:dyDescent="0.2">
      <c r="C1190" s="18"/>
      <c r="D1190" s="18"/>
    </row>
    <row r="1191" spans="3:4" x14ac:dyDescent="0.2">
      <c r="C1191" s="18"/>
      <c r="D1191" s="18"/>
    </row>
    <row r="1192" spans="3:4" x14ac:dyDescent="0.2">
      <c r="C1192" s="18"/>
      <c r="D1192" s="18"/>
    </row>
    <row r="1193" spans="3:4" x14ac:dyDescent="0.2">
      <c r="C1193" s="18"/>
      <c r="D1193" s="18"/>
    </row>
    <row r="1194" spans="3:4" x14ac:dyDescent="0.2">
      <c r="C1194" s="18"/>
      <c r="D1194" s="18"/>
    </row>
    <row r="1195" spans="3:4" x14ac:dyDescent="0.2">
      <c r="C1195" s="18"/>
      <c r="D1195" s="18"/>
    </row>
    <row r="1196" spans="3:4" x14ac:dyDescent="0.2">
      <c r="C1196" s="18"/>
      <c r="D1196" s="18"/>
    </row>
    <row r="1197" spans="3:4" x14ac:dyDescent="0.2">
      <c r="C1197" s="18"/>
      <c r="D1197" s="18"/>
    </row>
    <row r="1198" spans="3:4" x14ac:dyDescent="0.2">
      <c r="C1198" s="18"/>
      <c r="D1198" s="18"/>
    </row>
    <row r="1199" spans="3:4" x14ac:dyDescent="0.2">
      <c r="C1199" s="18"/>
      <c r="D1199" s="18"/>
    </row>
    <row r="1200" spans="3:4" x14ac:dyDescent="0.2">
      <c r="C1200" s="18"/>
      <c r="D1200" s="18"/>
    </row>
    <row r="1201" spans="3:4" x14ac:dyDescent="0.2">
      <c r="C1201" s="18"/>
      <c r="D1201" s="18"/>
    </row>
    <row r="1202" spans="3:4" x14ac:dyDescent="0.2">
      <c r="C1202" s="18"/>
      <c r="D1202" s="18"/>
    </row>
    <row r="1203" spans="3:4" x14ac:dyDescent="0.2">
      <c r="C1203" s="18"/>
      <c r="D1203" s="18"/>
    </row>
    <row r="1204" spans="3:4" x14ac:dyDescent="0.2">
      <c r="C1204" s="18"/>
      <c r="D1204" s="18"/>
    </row>
    <row r="1205" spans="3:4" x14ac:dyDescent="0.2">
      <c r="C1205" s="18"/>
      <c r="D1205" s="18"/>
    </row>
    <row r="1206" spans="3:4" x14ac:dyDescent="0.2">
      <c r="C1206" s="18"/>
      <c r="D1206" s="18"/>
    </row>
    <row r="1207" spans="3:4" x14ac:dyDescent="0.2">
      <c r="C1207" s="18"/>
      <c r="D1207" s="18"/>
    </row>
    <row r="1208" spans="3:4" x14ac:dyDescent="0.2">
      <c r="C1208" s="18"/>
      <c r="D1208" s="18"/>
    </row>
    <row r="1209" spans="3:4" x14ac:dyDescent="0.2">
      <c r="C1209" s="18"/>
      <c r="D1209" s="18"/>
    </row>
    <row r="1210" spans="3:4" x14ac:dyDescent="0.2">
      <c r="C1210" s="18"/>
      <c r="D1210" s="18"/>
    </row>
    <row r="1211" spans="3:4" x14ac:dyDescent="0.2">
      <c r="C1211" s="18"/>
      <c r="D1211" s="18"/>
    </row>
    <row r="1212" spans="3:4" x14ac:dyDescent="0.2">
      <c r="C1212" s="18"/>
      <c r="D1212" s="18"/>
    </row>
    <row r="1213" spans="3:4" x14ac:dyDescent="0.2">
      <c r="C1213" s="18"/>
      <c r="D1213" s="18"/>
    </row>
    <row r="1214" spans="3:4" x14ac:dyDescent="0.2">
      <c r="C1214" s="18"/>
      <c r="D1214" s="18"/>
    </row>
    <row r="1215" spans="3:4" x14ac:dyDescent="0.2">
      <c r="C1215" s="18"/>
      <c r="D1215" s="18"/>
    </row>
    <row r="1216" spans="3:4" x14ac:dyDescent="0.2">
      <c r="C1216" s="18"/>
      <c r="D1216" s="18"/>
    </row>
    <row r="1217" spans="3:4" x14ac:dyDescent="0.2">
      <c r="C1217" s="18"/>
      <c r="D1217" s="18"/>
    </row>
    <row r="1218" spans="3:4" x14ac:dyDescent="0.2">
      <c r="C1218" s="18"/>
      <c r="D1218" s="18"/>
    </row>
    <row r="1219" spans="3:4" x14ac:dyDescent="0.2">
      <c r="C1219" s="18"/>
      <c r="D1219" s="18"/>
    </row>
    <row r="1220" spans="3:4" x14ac:dyDescent="0.2">
      <c r="C1220" s="18"/>
      <c r="D1220" s="18"/>
    </row>
    <row r="1221" spans="3:4" x14ac:dyDescent="0.2">
      <c r="C1221" s="18"/>
      <c r="D1221" s="18"/>
    </row>
    <row r="1222" spans="3:4" x14ac:dyDescent="0.2">
      <c r="C1222" s="18"/>
      <c r="D1222" s="18"/>
    </row>
    <row r="1223" spans="3:4" x14ac:dyDescent="0.2">
      <c r="C1223" s="18"/>
      <c r="D1223" s="18"/>
    </row>
    <row r="1224" spans="3:4" x14ac:dyDescent="0.2">
      <c r="C1224" s="18"/>
      <c r="D1224" s="18"/>
    </row>
    <row r="1225" spans="3:4" x14ac:dyDescent="0.2">
      <c r="C1225" s="18"/>
      <c r="D1225" s="18"/>
    </row>
    <row r="1226" spans="3:4" x14ac:dyDescent="0.2">
      <c r="C1226" s="18"/>
      <c r="D1226" s="18"/>
    </row>
    <row r="1227" spans="3:4" x14ac:dyDescent="0.2">
      <c r="C1227" s="18"/>
      <c r="D1227" s="18"/>
    </row>
    <row r="1228" spans="3:4" x14ac:dyDescent="0.2">
      <c r="C1228" s="18"/>
      <c r="D1228" s="18"/>
    </row>
    <row r="1229" spans="3:4" x14ac:dyDescent="0.2">
      <c r="C1229" s="18"/>
      <c r="D1229" s="18"/>
    </row>
    <row r="1230" spans="3:4" x14ac:dyDescent="0.2">
      <c r="C1230" s="18"/>
      <c r="D1230" s="18"/>
    </row>
    <row r="1231" spans="3:4" x14ac:dyDescent="0.2">
      <c r="C1231" s="18"/>
      <c r="D1231" s="18"/>
    </row>
    <row r="1232" spans="3:4" x14ac:dyDescent="0.2">
      <c r="C1232" s="18"/>
      <c r="D1232" s="18"/>
    </row>
    <row r="1233" spans="3:4" x14ac:dyDescent="0.2">
      <c r="C1233" s="18"/>
      <c r="D1233" s="18"/>
    </row>
    <row r="1234" spans="3:4" x14ac:dyDescent="0.2">
      <c r="C1234" s="18"/>
      <c r="D1234" s="18"/>
    </row>
    <row r="1235" spans="3:4" x14ac:dyDescent="0.2">
      <c r="C1235" s="18"/>
      <c r="D1235" s="18"/>
    </row>
    <row r="1236" spans="3:4" x14ac:dyDescent="0.2">
      <c r="C1236" s="18"/>
      <c r="D1236" s="18"/>
    </row>
    <row r="1237" spans="3:4" x14ac:dyDescent="0.2">
      <c r="C1237" s="18"/>
      <c r="D1237" s="18"/>
    </row>
    <row r="1238" spans="3:4" x14ac:dyDescent="0.2">
      <c r="C1238" s="18"/>
      <c r="D1238" s="18"/>
    </row>
    <row r="1239" spans="3:4" x14ac:dyDescent="0.2">
      <c r="C1239" s="18"/>
      <c r="D1239" s="18"/>
    </row>
    <row r="1240" spans="3:4" x14ac:dyDescent="0.2">
      <c r="C1240" s="18"/>
      <c r="D1240" s="18"/>
    </row>
    <row r="1241" spans="3:4" x14ac:dyDescent="0.2">
      <c r="C1241" s="18"/>
      <c r="D1241" s="18"/>
    </row>
    <row r="1242" spans="3:4" x14ac:dyDescent="0.2">
      <c r="C1242" s="18"/>
      <c r="D1242" s="18"/>
    </row>
    <row r="1243" spans="3:4" x14ac:dyDescent="0.2">
      <c r="C1243" s="18"/>
      <c r="D1243" s="18"/>
    </row>
    <row r="1244" spans="3:4" x14ac:dyDescent="0.2">
      <c r="C1244" s="18"/>
      <c r="D1244" s="18"/>
    </row>
    <row r="1245" spans="3:4" x14ac:dyDescent="0.2">
      <c r="C1245" s="18"/>
      <c r="D1245" s="18"/>
    </row>
    <row r="1246" spans="3:4" x14ac:dyDescent="0.2">
      <c r="C1246" s="18"/>
      <c r="D1246" s="18"/>
    </row>
    <row r="1247" spans="3:4" x14ac:dyDescent="0.2">
      <c r="C1247" s="18"/>
      <c r="D1247" s="18"/>
    </row>
    <row r="1248" spans="3:4" x14ac:dyDescent="0.2">
      <c r="C1248" s="18"/>
      <c r="D1248" s="18"/>
    </row>
    <row r="1249" spans="3:4" x14ac:dyDescent="0.2">
      <c r="C1249" s="18"/>
      <c r="D1249" s="18"/>
    </row>
    <row r="1250" spans="3:4" x14ac:dyDescent="0.2">
      <c r="C1250" s="18"/>
      <c r="D1250" s="18"/>
    </row>
    <row r="1251" spans="3:4" x14ac:dyDescent="0.2">
      <c r="C1251" s="18"/>
      <c r="D1251" s="18"/>
    </row>
    <row r="1252" spans="3:4" x14ac:dyDescent="0.2">
      <c r="C1252" s="18"/>
      <c r="D1252" s="18"/>
    </row>
    <row r="1253" spans="3:4" x14ac:dyDescent="0.2">
      <c r="C1253" s="18"/>
      <c r="D1253" s="18"/>
    </row>
    <row r="1254" spans="3:4" x14ac:dyDescent="0.2">
      <c r="C1254" s="18"/>
      <c r="D1254" s="18"/>
    </row>
    <row r="1255" spans="3:4" x14ac:dyDescent="0.2">
      <c r="C1255" s="18"/>
      <c r="D1255" s="18"/>
    </row>
    <row r="1256" spans="3:4" x14ac:dyDescent="0.2">
      <c r="C1256" s="18"/>
      <c r="D1256" s="18"/>
    </row>
    <row r="1257" spans="3:4" x14ac:dyDescent="0.2">
      <c r="C1257" s="18"/>
      <c r="D1257" s="18"/>
    </row>
    <row r="1258" spans="3:4" x14ac:dyDescent="0.2">
      <c r="C1258" s="18"/>
      <c r="D1258" s="18"/>
    </row>
    <row r="1259" spans="3:4" x14ac:dyDescent="0.2">
      <c r="C1259" s="18"/>
      <c r="D1259" s="18"/>
    </row>
    <row r="1260" spans="3:4" x14ac:dyDescent="0.2">
      <c r="C1260" s="18"/>
      <c r="D1260" s="18"/>
    </row>
    <row r="1261" spans="3:4" x14ac:dyDescent="0.2">
      <c r="C1261" s="18"/>
      <c r="D1261" s="18"/>
    </row>
    <row r="1262" spans="3:4" x14ac:dyDescent="0.2">
      <c r="C1262" s="18"/>
      <c r="D1262" s="18"/>
    </row>
    <row r="1263" spans="3:4" x14ac:dyDescent="0.2">
      <c r="C1263" s="18"/>
      <c r="D1263" s="18"/>
    </row>
    <row r="1264" spans="3:4" x14ac:dyDescent="0.2">
      <c r="C1264" s="18"/>
      <c r="D1264" s="18"/>
    </row>
    <row r="1265" spans="3:4" x14ac:dyDescent="0.2">
      <c r="C1265" s="18"/>
      <c r="D1265" s="18"/>
    </row>
    <row r="1266" spans="3:4" x14ac:dyDescent="0.2">
      <c r="C1266" s="18"/>
      <c r="D1266" s="18"/>
    </row>
    <row r="1267" spans="3:4" x14ac:dyDescent="0.2">
      <c r="C1267" s="18"/>
      <c r="D1267" s="18"/>
    </row>
    <row r="1268" spans="3:4" x14ac:dyDescent="0.2">
      <c r="C1268" s="18"/>
      <c r="D1268" s="18"/>
    </row>
    <row r="1269" spans="3:4" x14ac:dyDescent="0.2">
      <c r="C1269" s="18"/>
      <c r="D1269" s="18"/>
    </row>
    <row r="1270" spans="3:4" x14ac:dyDescent="0.2">
      <c r="C1270" s="18"/>
      <c r="D1270" s="18"/>
    </row>
    <row r="1271" spans="3:4" x14ac:dyDescent="0.2">
      <c r="C1271" s="18"/>
      <c r="D1271" s="18"/>
    </row>
    <row r="1272" spans="3:4" x14ac:dyDescent="0.2">
      <c r="C1272" s="18"/>
      <c r="D1272" s="18"/>
    </row>
    <row r="1273" spans="3:4" x14ac:dyDescent="0.2">
      <c r="C1273" s="18"/>
      <c r="D1273" s="18"/>
    </row>
    <row r="1274" spans="3:4" x14ac:dyDescent="0.2">
      <c r="C1274" s="18"/>
      <c r="D1274" s="18"/>
    </row>
    <row r="1275" spans="3:4" x14ac:dyDescent="0.2">
      <c r="C1275" s="18"/>
      <c r="D1275" s="18"/>
    </row>
    <row r="1276" spans="3:4" x14ac:dyDescent="0.2">
      <c r="C1276" s="18"/>
      <c r="D1276" s="18"/>
    </row>
    <row r="1277" spans="3:4" x14ac:dyDescent="0.2">
      <c r="C1277" s="18"/>
      <c r="D1277" s="18"/>
    </row>
    <row r="1278" spans="3:4" x14ac:dyDescent="0.2">
      <c r="C1278" s="18"/>
      <c r="D1278" s="18"/>
    </row>
    <row r="1279" spans="3:4" x14ac:dyDescent="0.2">
      <c r="C1279" s="18"/>
      <c r="D1279" s="18"/>
    </row>
    <row r="1280" spans="3:4" x14ac:dyDescent="0.2">
      <c r="C1280" s="18"/>
      <c r="D1280" s="18"/>
    </row>
    <row r="1281" spans="3:4" x14ac:dyDescent="0.2">
      <c r="C1281" s="18"/>
      <c r="D1281" s="18"/>
    </row>
    <row r="1282" spans="3:4" x14ac:dyDescent="0.2">
      <c r="C1282" s="18"/>
      <c r="D1282" s="18"/>
    </row>
    <row r="1283" spans="3:4" x14ac:dyDescent="0.2">
      <c r="C1283" s="18"/>
      <c r="D1283" s="18"/>
    </row>
    <row r="1284" spans="3:4" x14ac:dyDescent="0.2">
      <c r="C1284" s="18"/>
      <c r="D1284" s="18"/>
    </row>
    <row r="1285" spans="3:4" x14ac:dyDescent="0.2">
      <c r="C1285" s="18"/>
      <c r="D1285" s="18"/>
    </row>
    <row r="1286" spans="3:4" x14ac:dyDescent="0.2">
      <c r="C1286" s="18"/>
      <c r="D1286" s="18"/>
    </row>
    <row r="1287" spans="3:4" x14ac:dyDescent="0.2">
      <c r="C1287" s="18"/>
      <c r="D1287" s="18"/>
    </row>
    <row r="1288" spans="3:4" x14ac:dyDescent="0.2">
      <c r="C1288" s="18"/>
      <c r="D1288" s="18"/>
    </row>
    <row r="1289" spans="3:4" x14ac:dyDescent="0.2">
      <c r="C1289" s="18"/>
      <c r="D1289" s="18"/>
    </row>
    <row r="1290" spans="3:4" x14ac:dyDescent="0.2">
      <c r="C1290" s="18"/>
      <c r="D1290" s="18"/>
    </row>
    <row r="1291" spans="3:4" x14ac:dyDescent="0.2">
      <c r="C1291" s="18"/>
      <c r="D1291" s="18"/>
    </row>
    <row r="1292" spans="3:4" x14ac:dyDescent="0.2">
      <c r="C1292" s="18"/>
      <c r="D1292" s="18"/>
    </row>
    <row r="1293" spans="3:4" x14ac:dyDescent="0.2">
      <c r="C1293" s="18"/>
      <c r="D1293" s="18"/>
    </row>
    <row r="1294" spans="3:4" x14ac:dyDescent="0.2">
      <c r="C1294" s="18"/>
      <c r="D1294" s="18"/>
    </row>
    <row r="1295" spans="3:4" x14ac:dyDescent="0.2">
      <c r="C1295" s="18"/>
      <c r="D1295" s="18"/>
    </row>
    <row r="1296" spans="3:4" x14ac:dyDescent="0.2">
      <c r="C1296" s="18"/>
      <c r="D1296" s="18"/>
    </row>
    <row r="1297" spans="3:4" x14ac:dyDescent="0.2">
      <c r="C1297" s="18"/>
      <c r="D1297" s="18"/>
    </row>
    <row r="1298" spans="3:4" x14ac:dyDescent="0.2">
      <c r="C1298" s="18"/>
      <c r="D1298" s="18"/>
    </row>
    <row r="1299" spans="3:4" x14ac:dyDescent="0.2">
      <c r="C1299" s="18"/>
      <c r="D1299" s="18"/>
    </row>
    <row r="1300" spans="3:4" x14ac:dyDescent="0.2">
      <c r="C1300" s="18"/>
      <c r="D1300" s="18"/>
    </row>
    <row r="1301" spans="3:4" x14ac:dyDescent="0.2">
      <c r="C1301" s="18"/>
      <c r="D1301" s="18"/>
    </row>
    <row r="1302" spans="3:4" x14ac:dyDescent="0.2">
      <c r="C1302" s="18"/>
      <c r="D1302" s="18"/>
    </row>
    <row r="1303" spans="3:4" x14ac:dyDescent="0.2">
      <c r="C1303" s="18"/>
      <c r="D1303" s="18"/>
    </row>
    <row r="1304" spans="3:4" x14ac:dyDescent="0.2">
      <c r="C1304" s="18"/>
      <c r="D1304" s="18"/>
    </row>
    <row r="1305" spans="3:4" x14ac:dyDescent="0.2">
      <c r="C1305" s="18"/>
      <c r="D1305" s="18"/>
    </row>
    <row r="1306" spans="3:4" x14ac:dyDescent="0.2">
      <c r="C1306" s="18"/>
      <c r="D1306" s="18"/>
    </row>
    <row r="1307" spans="3:4" x14ac:dyDescent="0.2">
      <c r="C1307" s="18"/>
      <c r="D1307" s="18"/>
    </row>
    <row r="1308" spans="3:4" x14ac:dyDescent="0.2">
      <c r="C1308" s="18"/>
      <c r="D1308" s="18"/>
    </row>
    <row r="1309" spans="3:4" x14ac:dyDescent="0.2">
      <c r="C1309" s="18"/>
      <c r="D1309" s="18"/>
    </row>
    <row r="1310" spans="3:4" x14ac:dyDescent="0.2">
      <c r="C1310" s="18"/>
      <c r="D1310" s="18"/>
    </row>
    <row r="1311" spans="3:4" x14ac:dyDescent="0.2">
      <c r="C1311" s="18"/>
      <c r="D1311" s="18"/>
    </row>
    <row r="1312" spans="3:4" x14ac:dyDescent="0.2">
      <c r="C1312" s="18"/>
      <c r="D1312" s="18"/>
    </row>
    <row r="1313" spans="3:4" x14ac:dyDescent="0.2">
      <c r="C1313" s="18"/>
      <c r="D1313" s="18"/>
    </row>
    <row r="1314" spans="3:4" x14ac:dyDescent="0.2">
      <c r="C1314" s="18"/>
      <c r="D1314" s="18"/>
    </row>
  </sheetData>
  <protectedRanges>
    <protectedRange sqref="A121:D125" name="Range1"/>
  </protectedRanges>
  <sortState xmlns:xlrd2="http://schemas.microsoft.com/office/spreadsheetml/2017/richdata2" ref="A21:U136">
    <sortCondition ref="C21:C136"/>
  </sortState>
  <phoneticPr fontId="7" type="noConversion"/>
  <hyperlinks>
    <hyperlink ref="H64449" r:id="rId1" display="http://vsolj.cetus-net.org/bulletin.html" xr:uid="{00000000-0004-0000-0000-000000000000}"/>
    <hyperlink ref="H64442" r:id="rId2" display="https://www.aavso.org/ejaavso" xr:uid="{00000000-0004-0000-0000-000001000000}"/>
    <hyperlink ref="I64449" r:id="rId3" display="http://vsolj.cetus-net.org/bulletin.html" xr:uid="{00000000-0004-0000-0000-000002000000}"/>
    <hyperlink ref="AQ58100" r:id="rId4" display="http://cdsbib.u-strasbg.fr/cgi-bin/cdsbib?1990RMxAA..21..381G" xr:uid="{00000000-0004-0000-0000-000003000000}"/>
    <hyperlink ref="H64446" r:id="rId5" display="https://www.aavso.org/ejaavso" xr:uid="{00000000-0004-0000-0000-000004000000}"/>
    <hyperlink ref="AP5464" r:id="rId6" display="http://cdsbib.u-strasbg.fr/cgi-bin/cdsbib?1990RMxAA..21..381G" xr:uid="{00000000-0004-0000-0000-000005000000}"/>
    <hyperlink ref="AP5467" r:id="rId7" display="http://cdsbib.u-strasbg.fr/cgi-bin/cdsbib?1990RMxAA..21..381G" xr:uid="{00000000-0004-0000-0000-000006000000}"/>
    <hyperlink ref="AP5465" r:id="rId8" display="http://cdsbib.u-strasbg.fr/cgi-bin/cdsbib?1990RMxAA..21..381G" xr:uid="{00000000-0004-0000-0000-000007000000}"/>
    <hyperlink ref="AP5449" r:id="rId9" display="http://cdsbib.u-strasbg.fr/cgi-bin/cdsbib?1990RMxAA..21..381G" xr:uid="{00000000-0004-0000-0000-000008000000}"/>
    <hyperlink ref="AQ5678" r:id="rId10" display="http://cdsbib.u-strasbg.fr/cgi-bin/cdsbib?1990RMxAA..21..381G" xr:uid="{00000000-0004-0000-0000-000009000000}"/>
    <hyperlink ref="AQ5682" r:id="rId11" display="http://cdsbib.u-strasbg.fr/cgi-bin/cdsbib?1990RMxAA..21..381G" xr:uid="{00000000-0004-0000-0000-00000A000000}"/>
    <hyperlink ref="AQ65362" r:id="rId12" display="http://cdsbib.u-strasbg.fr/cgi-bin/cdsbib?1990RMxAA..21..381G" xr:uid="{00000000-0004-0000-0000-00000B000000}"/>
    <hyperlink ref="I2570" r:id="rId13" display="http://vsolj.cetus-net.org/bulletin.html" xr:uid="{00000000-0004-0000-0000-00000C000000}"/>
    <hyperlink ref="H2570" r:id="rId14" display="http://vsolj.cetus-net.org/bulletin.html" xr:uid="{00000000-0004-0000-0000-00000D000000}"/>
    <hyperlink ref="AQ487" r:id="rId15" display="http://cdsbib.u-strasbg.fr/cgi-bin/cdsbib?1990RMxAA..21..381G" xr:uid="{00000000-0004-0000-0000-00000E000000}"/>
    <hyperlink ref="AQ486" r:id="rId16" display="http://cdsbib.u-strasbg.fr/cgi-bin/cdsbib?1990RMxAA..21..381G" xr:uid="{00000000-0004-0000-0000-00000F000000}"/>
    <hyperlink ref="AP3740" r:id="rId17" display="http://cdsbib.u-strasbg.fr/cgi-bin/cdsbib?1990RMxAA..21..381G" xr:uid="{00000000-0004-0000-0000-000010000000}"/>
    <hyperlink ref="AP3758" r:id="rId18" display="http://cdsbib.u-strasbg.fr/cgi-bin/cdsbib?1990RMxAA..21..381G" xr:uid="{00000000-0004-0000-0000-000011000000}"/>
    <hyperlink ref="AP3759" r:id="rId19" display="http://cdsbib.u-strasbg.fr/cgi-bin/cdsbib?1990RMxAA..21..381G" xr:uid="{00000000-0004-0000-0000-000012000000}"/>
    <hyperlink ref="AP375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6"/>
  <sheetViews>
    <sheetView topLeftCell="A53" workbookViewId="0">
      <selection activeCell="A73" sqref="A73:D100"/>
    </sheetView>
  </sheetViews>
  <sheetFormatPr defaultRowHeight="12.75" x14ac:dyDescent="0.2"/>
  <cols>
    <col min="1" max="1" width="19.7109375" style="18" customWidth="1"/>
    <col min="2" max="2" width="4.42578125" style="17" customWidth="1"/>
    <col min="3" max="3" width="12.7109375" style="18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8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46" t="s">
        <v>74</v>
      </c>
      <c r="I1" s="47" t="s">
        <v>75</v>
      </c>
      <c r="J1" s="48" t="s">
        <v>76</v>
      </c>
    </row>
    <row r="2" spans="1:16" x14ac:dyDescent="0.2">
      <c r="I2" s="49" t="s">
        <v>77</v>
      </c>
      <c r="J2" s="50" t="s">
        <v>78</v>
      </c>
    </row>
    <row r="3" spans="1:16" x14ac:dyDescent="0.2">
      <c r="A3" s="51" t="s">
        <v>79</v>
      </c>
      <c r="I3" s="49" t="s">
        <v>80</v>
      </c>
      <c r="J3" s="50" t="s">
        <v>81</v>
      </c>
    </row>
    <row r="4" spans="1:16" x14ac:dyDescent="0.2">
      <c r="I4" s="49" t="s">
        <v>82</v>
      </c>
      <c r="J4" s="50" t="s">
        <v>81</v>
      </c>
    </row>
    <row r="5" spans="1:16" ht="13.5" thickBot="1" x14ac:dyDescent="0.25">
      <c r="I5" s="52" t="s">
        <v>83</v>
      </c>
      <c r="J5" s="53" t="s">
        <v>84</v>
      </c>
    </row>
    <row r="10" spans="1:16" ht="13.5" thickBot="1" x14ac:dyDescent="0.25"/>
    <row r="11" spans="1:16" ht="12.75" customHeight="1" thickBot="1" x14ac:dyDescent="0.25">
      <c r="A11" s="18" t="str">
        <f t="shared" ref="A11:A42" si="0">P11</f>
        <v> AOEB 2 </v>
      </c>
      <c r="B11" s="4" t="str">
        <f t="shared" ref="B11:B42" si="1">IF(H11=INT(H11),"I","II")</f>
        <v>I</v>
      </c>
      <c r="C11" s="18">
        <f t="shared" ref="C11:C42" si="2">1*G11</f>
        <v>43337.682000000001</v>
      </c>
      <c r="D11" s="17" t="str">
        <f t="shared" ref="D11:D42" si="3">VLOOKUP(F11,I$1:J$5,2,FALSE)</f>
        <v>vis</v>
      </c>
      <c r="E11" s="54">
        <f>VLOOKUP(C11,Active!C$21:E$964,3,FALSE)</f>
        <v>9458.9717261487585</v>
      </c>
      <c r="F11" s="4" t="s">
        <v>83</v>
      </c>
      <c r="G11" s="17" t="str">
        <f t="shared" ref="G11:G42" si="4">MID(I11,3,LEN(I11)-3)</f>
        <v>43337.682</v>
      </c>
      <c r="H11" s="18">
        <f t="shared" ref="H11:H42" si="5">1*K11</f>
        <v>9459</v>
      </c>
      <c r="I11" s="55" t="s">
        <v>86</v>
      </c>
      <c r="J11" s="56" t="s">
        <v>87</v>
      </c>
      <c r="K11" s="55">
        <v>9459</v>
      </c>
      <c r="L11" s="55" t="s">
        <v>88</v>
      </c>
      <c r="M11" s="56" t="s">
        <v>89</v>
      </c>
      <c r="N11" s="56"/>
      <c r="O11" s="57" t="s">
        <v>90</v>
      </c>
      <c r="P11" s="57" t="s">
        <v>91</v>
      </c>
    </row>
    <row r="12" spans="1:16" ht="12.75" customHeight="1" thickBot="1" x14ac:dyDescent="0.25">
      <c r="A12" s="18" t="str">
        <f t="shared" si="0"/>
        <v> AOEB 2 </v>
      </c>
      <c r="B12" s="4" t="str">
        <f t="shared" si="1"/>
        <v>I</v>
      </c>
      <c r="C12" s="18">
        <f t="shared" si="2"/>
        <v>43337.69</v>
      </c>
      <c r="D12" s="17" t="str">
        <f t="shared" si="3"/>
        <v>vis</v>
      </c>
      <c r="E12" s="54">
        <f>VLOOKUP(C12,Active!C$21:E$964,3,FALSE)</f>
        <v>9458.9857439233001</v>
      </c>
      <c r="F12" s="4" t="s">
        <v>83</v>
      </c>
      <c r="G12" s="17" t="str">
        <f t="shared" si="4"/>
        <v>43337.690</v>
      </c>
      <c r="H12" s="18">
        <f t="shared" si="5"/>
        <v>9459</v>
      </c>
      <c r="I12" s="55" t="s">
        <v>92</v>
      </c>
      <c r="J12" s="56" t="s">
        <v>93</v>
      </c>
      <c r="K12" s="55">
        <v>9459</v>
      </c>
      <c r="L12" s="55" t="s">
        <v>94</v>
      </c>
      <c r="M12" s="56" t="s">
        <v>89</v>
      </c>
      <c r="N12" s="56"/>
      <c r="O12" s="57" t="s">
        <v>95</v>
      </c>
      <c r="P12" s="57" t="s">
        <v>91</v>
      </c>
    </row>
    <row r="13" spans="1:16" ht="12.75" customHeight="1" thickBot="1" x14ac:dyDescent="0.25">
      <c r="A13" s="18" t="str">
        <f t="shared" si="0"/>
        <v> AOEB 2 </v>
      </c>
      <c r="B13" s="4" t="str">
        <f t="shared" si="1"/>
        <v>I</v>
      </c>
      <c r="C13" s="18">
        <f t="shared" si="2"/>
        <v>43337.692999999999</v>
      </c>
      <c r="D13" s="17" t="str">
        <f t="shared" si="3"/>
        <v>vis</v>
      </c>
      <c r="E13" s="54">
        <f>VLOOKUP(C13,Active!C$21:E$964,3,FALSE)</f>
        <v>9458.9910005887468</v>
      </c>
      <c r="F13" s="4" t="s">
        <v>83</v>
      </c>
      <c r="G13" s="17" t="str">
        <f t="shared" si="4"/>
        <v>43337.693</v>
      </c>
      <c r="H13" s="18">
        <f t="shared" si="5"/>
        <v>9459</v>
      </c>
      <c r="I13" s="55" t="s">
        <v>96</v>
      </c>
      <c r="J13" s="56" t="s">
        <v>97</v>
      </c>
      <c r="K13" s="55">
        <v>9459</v>
      </c>
      <c r="L13" s="55" t="s">
        <v>98</v>
      </c>
      <c r="M13" s="56" t="s">
        <v>89</v>
      </c>
      <c r="N13" s="56"/>
      <c r="O13" s="57" t="s">
        <v>99</v>
      </c>
      <c r="P13" s="57" t="s">
        <v>91</v>
      </c>
    </row>
    <row r="14" spans="1:16" ht="12.75" customHeight="1" thickBot="1" x14ac:dyDescent="0.25">
      <c r="A14" s="18" t="str">
        <f t="shared" si="0"/>
        <v> AOEB 2 </v>
      </c>
      <c r="B14" s="4" t="str">
        <f t="shared" si="1"/>
        <v>I</v>
      </c>
      <c r="C14" s="18">
        <f t="shared" si="2"/>
        <v>43672.712</v>
      </c>
      <c r="D14" s="17" t="str">
        <f t="shared" si="3"/>
        <v>vis</v>
      </c>
      <c r="E14" s="54">
        <f>VLOOKUP(C14,Active!C$21:E$964,3,FALSE)</f>
        <v>10046.018601586811</v>
      </c>
      <c r="F14" s="4" t="s">
        <v>83</v>
      </c>
      <c r="G14" s="17" t="str">
        <f t="shared" si="4"/>
        <v>43672.712</v>
      </c>
      <c r="H14" s="18">
        <f t="shared" si="5"/>
        <v>10046</v>
      </c>
      <c r="I14" s="55" t="s">
        <v>100</v>
      </c>
      <c r="J14" s="56" t="s">
        <v>101</v>
      </c>
      <c r="K14" s="55">
        <v>10046</v>
      </c>
      <c r="L14" s="55" t="s">
        <v>102</v>
      </c>
      <c r="M14" s="56" t="s">
        <v>89</v>
      </c>
      <c r="N14" s="56"/>
      <c r="O14" s="57" t="s">
        <v>103</v>
      </c>
      <c r="P14" s="57" t="s">
        <v>91</v>
      </c>
    </row>
    <row r="15" spans="1:16" ht="12.75" customHeight="1" thickBot="1" x14ac:dyDescent="0.25">
      <c r="A15" s="18" t="str">
        <f t="shared" si="0"/>
        <v> AOEB 2 </v>
      </c>
      <c r="B15" s="4" t="str">
        <f t="shared" si="1"/>
        <v>I</v>
      </c>
      <c r="C15" s="18">
        <f t="shared" si="2"/>
        <v>43777.707999999999</v>
      </c>
      <c r="D15" s="17" t="str">
        <f t="shared" si="3"/>
        <v>vis</v>
      </c>
      <c r="E15" s="54">
        <f>VLOOKUP(C15,Active!C$21:E$964,3,FALSE)</f>
        <v>10229.994883512292</v>
      </c>
      <c r="F15" s="4" t="s">
        <v>83</v>
      </c>
      <c r="G15" s="17" t="str">
        <f t="shared" si="4"/>
        <v>43777.708</v>
      </c>
      <c r="H15" s="18">
        <f t="shared" si="5"/>
        <v>10230</v>
      </c>
      <c r="I15" s="55" t="s">
        <v>104</v>
      </c>
      <c r="J15" s="56" t="s">
        <v>105</v>
      </c>
      <c r="K15" s="55">
        <v>10230</v>
      </c>
      <c r="L15" s="55" t="s">
        <v>85</v>
      </c>
      <c r="M15" s="56" t="s">
        <v>89</v>
      </c>
      <c r="N15" s="56"/>
      <c r="O15" s="57" t="s">
        <v>103</v>
      </c>
      <c r="P15" s="57" t="s">
        <v>91</v>
      </c>
    </row>
    <row r="16" spans="1:16" ht="12.75" customHeight="1" thickBot="1" x14ac:dyDescent="0.25">
      <c r="A16" s="18" t="str">
        <f t="shared" si="0"/>
        <v> AOEB 2 </v>
      </c>
      <c r="B16" s="4" t="str">
        <f t="shared" si="1"/>
        <v>I</v>
      </c>
      <c r="C16" s="18">
        <f t="shared" si="2"/>
        <v>43980.872000000003</v>
      </c>
      <c r="D16" s="17" t="str">
        <f t="shared" si="3"/>
        <v>vis</v>
      </c>
      <c r="E16" s="54">
        <f>VLOOKUP(C16,Active!C$21:E$964,3,FALSE)</f>
        <v>10585.983276794983</v>
      </c>
      <c r="F16" s="4" t="s">
        <v>83</v>
      </c>
      <c r="G16" s="17" t="str">
        <f t="shared" si="4"/>
        <v>43980.872</v>
      </c>
      <c r="H16" s="18">
        <f t="shared" si="5"/>
        <v>10586</v>
      </c>
      <c r="I16" s="55" t="s">
        <v>106</v>
      </c>
      <c r="J16" s="56" t="s">
        <v>107</v>
      </c>
      <c r="K16" s="55">
        <v>10586</v>
      </c>
      <c r="L16" s="55" t="s">
        <v>108</v>
      </c>
      <c r="M16" s="56" t="s">
        <v>89</v>
      </c>
      <c r="N16" s="56"/>
      <c r="O16" s="57" t="s">
        <v>103</v>
      </c>
      <c r="P16" s="57" t="s">
        <v>91</v>
      </c>
    </row>
    <row r="17" spans="1:16" ht="12.75" customHeight="1" thickBot="1" x14ac:dyDescent="0.25">
      <c r="A17" s="18" t="str">
        <f t="shared" si="0"/>
        <v> AOEB 2 </v>
      </c>
      <c r="B17" s="4" t="str">
        <f t="shared" si="1"/>
        <v>I</v>
      </c>
      <c r="C17" s="18">
        <f t="shared" si="2"/>
        <v>44431.73</v>
      </c>
      <c r="D17" s="17" t="str">
        <f t="shared" si="3"/>
        <v>vis</v>
      </c>
      <c r="E17" s="54">
        <f>VLOOKUP(C17,Active!C$21:E$964,3,FALSE)</f>
        <v>11375.986500883126</v>
      </c>
      <c r="F17" s="4" t="s">
        <v>83</v>
      </c>
      <c r="G17" s="17" t="str">
        <f t="shared" si="4"/>
        <v>44431.730</v>
      </c>
      <c r="H17" s="18">
        <f t="shared" si="5"/>
        <v>11376</v>
      </c>
      <c r="I17" s="55" t="s">
        <v>109</v>
      </c>
      <c r="J17" s="56" t="s">
        <v>110</v>
      </c>
      <c r="K17" s="55">
        <v>11376</v>
      </c>
      <c r="L17" s="55" t="s">
        <v>94</v>
      </c>
      <c r="M17" s="56" t="s">
        <v>89</v>
      </c>
      <c r="N17" s="56"/>
      <c r="O17" s="57" t="s">
        <v>103</v>
      </c>
      <c r="P17" s="57" t="s">
        <v>91</v>
      </c>
    </row>
    <row r="18" spans="1:16" ht="12.75" customHeight="1" thickBot="1" x14ac:dyDescent="0.25">
      <c r="A18" s="18" t="str">
        <f t="shared" si="0"/>
        <v> AOEB 2 </v>
      </c>
      <c r="B18" s="4" t="str">
        <f t="shared" si="1"/>
        <v>I</v>
      </c>
      <c r="C18" s="18">
        <f t="shared" si="2"/>
        <v>44492.800999999999</v>
      </c>
      <c r="D18" s="17" t="str">
        <f t="shared" si="3"/>
        <v>vis</v>
      </c>
      <c r="E18" s="54">
        <f>VLOOKUP(C18,Active!C$21:E$964,3,FALSE)</f>
        <v>11482.996439485267</v>
      </c>
      <c r="F18" s="4" t="s">
        <v>83</v>
      </c>
      <c r="G18" s="17" t="str">
        <f t="shared" si="4"/>
        <v>44492.801</v>
      </c>
      <c r="H18" s="18">
        <f t="shared" si="5"/>
        <v>11483</v>
      </c>
      <c r="I18" s="55" t="s">
        <v>111</v>
      </c>
      <c r="J18" s="56" t="s">
        <v>112</v>
      </c>
      <c r="K18" s="55">
        <v>11483</v>
      </c>
      <c r="L18" s="55" t="s">
        <v>113</v>
      </c>
      <c r="M18" s="56" t="s">
        <v>89</v>
      </c>
      <c r="N18" s="56"/>
      <c r="O18" s="57" t="s">
        <v>114</v>
      </c>
      <c r="P18" s="57" t="s">
        <v>91</v>
      </c>
    </row>
    <row r="19" spans="1:16" ht="12.75" customHeight="1" thickBot="1" x14ac:dyDescent="0.25">
      <c r="A19" s="18" t="str">
        <f t="shared" si="0"/>
        <v> AOEB 2 </v>
      </c>
      <c r="B19" s="4" t="str">
        <f t="shared" si="1"/>
        <v>I</v>
      </c>
      <c r="C19" s="18">
        <f t="shared" si="2"/>
        <v>44539.607000000004</v>
      </c>
      <c r="D19" s="17" t="str">
        <f t="shared" si="3"/>
        <v>vis</v>
      </c>
      <c r="E19" s="54">
        <f>VLOOKUP(C19,Active!C$21:E$964,3,FALSE)</f>
        <v>11565.010933864147</v>
      </c>
      <c r="F19" s="4" t="s">
        <v>83</v>
      </c>
      <c r="G19" s="17" t="str">
        <f t="shared" si="4"/>
        <v>44539.607</v>
      </c>
      <c r="H19" s="18">
        <f t="shared" si="5"/>
        <v>11565</v>
      </c>
      <c r="I19" s="55" t="s">
        <v>115</v>
      </c>
      <c r="J19" s="56" t="s">
        <v>116</v>
      </c>
      <c r="K19" s="55">
        <v>11565</v>
      </c>
      <c r="L19" s="55" t="s">
        <v>117</v>
      </c>
      <c r="M19" s="56" t="s">
        <v>89</v>
      </c>
      <c r="N19" s="56"/>
      <c r="O19" s="57" t="s">
        <v>118</v>
      </c>
      <c r="P19" s="57" t="s">
        <v>91</v>
      </c>
    </row>
    <row r="20" spans="1:16" ht="12.75" customHeight="1" thickBot="1" x14ac:dyDescent="0.25">
      <c r="A20" s="18" t="str">
        <f t="shared" si="0"/>
        <v> AOEB 2 </v>
      </c>
      <c r="B20" s="4" t="str">
        <f t="shared" si="1"/>
        <v>I</v>
      </c>
      <c r="C20" s="18">
        <f t="shared" si="2"/>
        <v>44543.599000000002</v>
      </c>
      <c r="D20" s="17" t="str">
        <f t="shared" si="3"/>
        <v>vis</v>
      </c>
      <c r="E20" s="54">
        <f>VLOOKUP(C20,Active!C$21:E$964,3,FALSE)</f>
        <v>11572.005803358663</v>
      </c>
      <c r="F20" s="4" t="s">
        <v>83</v>
      </c>
      <c r="G20" s="17" t="str">
        <f t="shared" si="4"/>
        <v>44543.599</v>
      </c>
      <c r="H20" s="18">
        <f t="shared" si="5"/>
        <v>11572</v>
      </c>
      <c r="I20" s="55" t="s">
        <v>119</v>
      </c>
      <c r="J20" s="56" t="s">
        <v>120</v>
      </c>
      <c r="K20" s="55">
        <v>11572</v>
      </c>
      <c r="L20" s="55" t="s">
        <v>121</v>
      </c>
      <c r="M20" s="56" t="s">
        <v>89</v>
      </c>
      <c r="N20" s="56"/>
      <c r="O20" s="57" t="s">
        <v>118</v>
      </c>
      <c r="P20" s="57" t="s">
        <v>91</v>
      </c>
    </row>
    <row r="21" spans="1:16" ht="12.75" customHeight="1" thickBot="1" x14ac:dyDescent="0.25">
      <c r="A21" s="18" t="str">
        <f t="shared" si="0"/>
        <v> AOEB 2 </v>
      </c>
      <c r="B21" s="4" t="str">
        <f t="shared" si="1"/>
        <v>I</v>
      </c>
      <c r="C21" s="18">
        <f t="shared" si="2"/>
        <v>44762.748</v>
      </c>
      <c r="D21" s="17" t="str">
        <f t="shared" si="3"/>
        <v>vis</v>
      </c>
      <c r="E21" s="54">
        <f>VLOOKUP(C21,Active!C$21:E$964,3,FALSE)</f>
        <v>11956.00346239031</v>
      </c>
      <c r="F21" s="4" t="s">
        <v>83</v>
      </c>
      <c r="G21" s="17" t="str">
        <f t="shared" si="4"/>
        <v>44762.748</v>
      </c>
      <c r="H21" s="18">
        <f t="shared" si="5"/>
        <v>11956</v>
      </c>
      <c r="I21" s="55" t="s">
        <v>122</v>
      </c>
      <c r="J21" s="56" t="s">
        <v>123</v>
      </c>
      <c r="K21" s="55">
        <v>11956</v>
      </c>
      <c r="L21" s="55" t="s">
        <v>124</v>
      </c>
      <c r="M21" s="56" t="s">
        <v>89</v>
      </c>
      <c r="N21" s="56"/>
      <c r="O21" s="57" t="s">
        <v>103</v>
      </c>
      <c r="P21" s="57" t="s">
        <v>91</v>
      </c>
    </row>
    <row r="22" spans="1:16" ht="12.75" customHeight="1" thickBot="1" x14ac:dyDescent="0.25">
      <c r="A22" s="18" t="str">
        <f t="shared" si="0"/>
        <v> AOEB 2 </v>
      </c>
      <c r="B22" s="4" t="str">
        <f t="shared" si="1"/>
        <v>I</v>
      </c>
      <c r="C22" s="18">
        <f t="shared" si="2"/>
        <v>45298.642999999996</v>
      </c>
      <c r="D22" s="17" t="str">
        <f t="shared" si="3"/>
        <v>vis</v>
      </c>
      <c r="E22" s="54">
        <f>VLOOKUP(C22,Active!C$21:E$964,3,FALSE)</f>
        <v>12895.010373153153</v>
      </c>
      <c r="F22" s="4" t="s">
        <v>83</v>
      </c>
      <c r="G22" s="17" t="str">
        <f t="shared" si="4"/>
        <v>45298.643</v>
      </c>
      <c r="H22" s="18">
        <f t="shared" si="5"/>
        <v>12895</v>
      </c>
      <c r="I22" s="55" t="s">
        <v>125</v>
      </c>
      <c r="J22" s="56" t="s">
        <v>126</v>
      </c>
      <c r="K22" s="55">
        <v>12895</v>
      </c>
      <c r="L22" s="55" t="s">
        <v>117</v>
      </c>
      <c r="M22" s="56" t="s">
        <v>89</v>
      </c>
      <c r="N22" s="56"/>
      <c r="O22" s="57" t="s">
        <v>103</v>
      </c>
      <c r="P22" s="57" t="s">
        <v>91</v>
      </c>
    </row>
    <row r="23" spans="1:16" ht="12.75" customHeight="1" thickBot="1" x14ac:dyDescent="0.25">
      <c r="A23" s="18" t="str">
        <f t="shared" si="0"/>
        <v> AOEB 2 </v>
      </c>
      <c r="B23" s="4" t="str">
        <f t="shared" si="1"/>
        <v>I</v>
      </c>
      <c r="C23" s="18">
        <f t="shared" si="2"/>
        <v>46263.696000000004</v>
      </c>
      <c r="D23" s="17" t="str">
        <f t="shared" si="3"/>
        <v>vis</v>
      </c>
      <c r="E23" s="54">
        <f>VLOOKUP(C23,Active!C$21:E$964,3,FALSE)</f>
        <v>14585.997294569521</v>
      </c>
      <c r="F23" s="4" t="s">
        <v>83</v>
      </c>
      <c r="G23" s="17" t="str">
        <f t="shared" si="4"/>
        <v>46263.696</v>
      </c>
      <c r="H23" s="18">
        <f t="shared" si="5"/>
        <v>14586</v>
      </c>
      <c r="I23" s="55" t="s">
        <v>127</v>
      </c>
      <c r="J23" s="56" t="s">
        <v>128</v>
      </c>
      <c r="K23" s="55">
        <v>14586</v>
      </c>
      <c r="L23" s="55" t="s">
        <v>113</v>
      </c>
      <c r="M23" s="56" t="s">
        <v>89</v>
      </c>
      <c r="N23" s="56"/>
      <c r="O23" s="57" t="s">
        <v>103</v>
      </c>
      <c r="P23" s="57" t="s">
        <v>91</v>
      </c>
    </row>
    <row r="24" spans="1:16" ht="12.75" customHeight="1" thickBot="1" x14ac:dyDescent="0.25">
      <c r="A24" s="18" t="str">
        <f t="shared" si="0"/>
        <v> AOEB 2 </v>
      </c>
      <c r="B24" s="4" t="str">
        <f t="shared" si="1"/>
        <v>I</v>
      </c>
      <c r="C24" s="18">
        <f t="shared" si="2"/>
        <v>46363.584000000003</v>
      </c>
      <c r="D24" s="17" t="str">
        <f t="shared" si="3"/>
        <v>vis</v>
      </c>
      <c r="E24" s="54">
        <f>VLOOKUP(C24,Active!C$21:E$964,3,FALSE)</f>
        <v>14761.023227452415</v>
      </c>
      <c r="F24" s="4" t="s">
        <v>83</v>
      </c>
      <c r="G24" s="17" t="str">
        <f t="shared" si="4"/>
        <v>46363.584</v>
      </c>
      <c r="H24" s="18">
        <f t="shared" si="5"/>
        <v>14761</v>
      </c>
      <c r="I24" s="55" t="s">
        <v>129</v>
      </c>
      <c r="J24" s="56" t="s">
        <v>130</v>
      </c>
      <c r="K24" s="55">
        <v>14761</v>
      </c>
      <c r="L24" s="55" t="s">
        <v>131</v>
      </c>
      <c r="M24" s="56" t="s">
        <v>89</v>
      </c>
      <c r="N24" s="56"/>
      <c r="O24" s="57" t="s">
        <v>103</v>
      </c>
      <c r="P24" s="57" t="s">
        <v>91</v>
      </c>
    </row>
    <row r="25" spans="1:16" ht="12.75" customHeight="1" thickBot="1" x14ac:dyDescent="0.25">
      <c r="A25" s="18" t="str">
        <f t="shared" si="0"/>
        <v> AOEB 2 </v>
      </c>
      <c r="B25" s="4" t="str">
        <f t="shared" si="1"/>
        <v>I</v>
      </c>
      <c r="C25" s="18">
        <f t="shared" si="2"/>
        <v>46606.694000000003</v>
      </c>
      <c r="D25" s="17" t="str">
        <f t="shared" si="3"/>
        <v>vis</v>
      </c>
      <c r="E25" s="54">
        <f>VLOOKUP(C25,Active!C$21:E$964,3,FALSE)</f>
        <v>15187.005873447539</v>
      </c>
      <c r="F25" s="4" t="s">
        <v>83</v>
      </c>
      <c r="G25" s="17" t="str">
        <f t="shared" si="4"/>
        <v>46606.694</v>
      </c>
      <c r="H25" s="18">
        <f t="shared" si="5"/>
        <v>15187</v>
      </c>
      <c r="I25" s="55" t="s">
        <v>132</v>
      </c>
      <c r="J25" s="56" t="s">
        <v>133</v>
      </c>
      <c r="K25" s="55">
        <v>15187</v>
      </c>
      <c r="L25" s="55" t="s">
        <v>121</v>
      </c>
      <c r="M25" s="56" t="s">
        <v>89</v>
      </c>
      <c r="N25" s="56"/>
      <c r="O25" s="57" t="s">
        <v>103</v>
      </c>
      <c r="P25" s="57" t="s">
        <v>91</v>
      </c>
    </row>
    <row r="26" spans="1:16" ht="12.75" customHeight="1" thickBot="1" x14ac:dyDescent="0.25">
      <c r="A26" s="18" t="str">
        <f t="shared" si="0"/>
        <v> AOEB 2 </v>
      </c>
      <c r="B26" s="4" t="str">
        <f t="shared" si="1"/>
        <v>I</v>
      </c>
      <c r="C26" s="18">
        <f t="shared" si="2"/>
        <v>46654.648000000001</v>
      </c>
      <c r="D26" s="17" t="str">
        <f t="shared" si="3"/>
        <v>vis</v>
      </c>
      <c r="E26" s="54">
        <f>VLOOKUP(C26,Active!C$21:E$964,3,FALSE)</f>
        <v>15271.031918472627</v>
      </c>
      <c r="F26" s="4" t="s">
        <v>83</v>
      </c>
      <c r="G26" s="17" t="str">
        <f t="shared" si="4"/>
        <v>46654.648</v>
      </c>
      <c r="H26" s="18">
        <f t="shared" si="5"/>
        <v>15271</v>
      </c>
      <c r="I26" s="55" t="s">
        <v>134</v>
      </c>
      <c r="J26" s="56" t="s">
        <v>135</v>
      </c>
      <c r="K26" s="55">
        <v>15271</v>
      </c>
      <c r="L26" s="55" t="s">
        <v>136</v>
      </c>
      <c r="M26" s="56" t="s">
        <v>89</v>
      </c>
      <c r="N26" s="56"/>
      <c r="O26" s="57" t="s">
        <v>103</v>
      </c>
      <c r="P26" s="57" t="s">
        <v>91</v>
      </c>
    </row>
    <row r="27" spans="1:16" ht="12.75" customHeight="1" thickBot="1" x14ac:dyDescent="0.25">
      <c r="A27" s="18" t="str">
        <f t="shared" si="0"/>
        <v> AOEB 2 </v>
      </c>
      <c r="B27" s="4" t="str">
        <f t="shared" si="1"/>
        <v>I</v>
      </c>
      <c r="C27" s="18">
        <f t="shared" si="2"/>
        <v>46678.616000000002</v>
      </c>
      <c r="D27" s="17" t="str">
        <f t="shared" si="3"/>
        <v>vis</v>
      </c>
      <c r="E27" s="54">
        <f>VLOOKUP(C27,Active!C$21:E$964,3,FALSE)</f>
        <v>15313.029170988817</v>
      </c>
      <c r="F27" s="4" t="s">
        <v>83</v>
      </c>
      <c r="G27" s="17" t="str">
        <f t="shared" si="4"/>
        <v>46678.616</v>
      </c>
      <c r="H27" s="18">
        <f t="shared" si="5"/>
        <v>15313</v>
      </c>
      <c r="I27" s="55" t="s">
        <v>137</v>
      </c>
      <c r="J27" s="56" t="s">
        <v>138</v>
      </c>
      <c r="K27" s="55">
        <v>15313</v>
      </c>
      <c r="L27" s="55" t="s">
        <v>139</v>
      </c>
      <c r="M27" s="56" t="s">
        <v>89</v>
      </c>
      <c r="N27" s="56"/>
      <c r="O27" s="57" t="s">
        <v>103</v>
      </c>
      <c r="P27" s="57" t="s">
        <v>91</v>
      </c>
    </row>
    <row r="28" spans="1:16" ht="12.75" customHeight="1" thickBot="1" x14ac:dyDescent="0.25">
      <c r="A28" s="18" t="str">
        <f t="shared" si="0"/>
        <v> AOEB 2 </v>
      </c>
      <c r="B28" s="4" t="str">
        <f t="shared" si="1"/>
        <v>I</v>
      </c>
      <c r="C28" s="18">
        <f t="shared" si="2"/>
        <v>46682.603999999999</v>
      </c>
      <c r="D28" s="17" t="str">
        <f t="shared" si="3"/>
        <v>vis</v>
      </c>
      <c r="E28" s="54">
        <f>VLOOKUP(C28,Active!C$21:E$964,3,FALSE)</f>
        <v>15320.017031596064</v>
      </c>
      <c r="F28" s="4" t="s">
        <v>83</v>
      </c>
      <c r="G28" s="17" t="str">
        <f t="shared" si="4"/>
        <v>46682.604</v>
      </c>
      <c r="H28" s="18">
        <f t="shared" si="5"/>
        <v>15320</v>
      </c>
      <c r="I28" s="55" t="s">
        <v>140</v>
      </c>
      <c r="J28" s="56" t="s">
        <v>141</v>
      </c>
      <c r="K28" s="55">
        <v>15320</v>
      </c>
      <c r="L28" s="55" t="s">
        <v>142</v>
      </c>
      <c r="M28" s="56" t="s">
        <v>89</v>
      </c>
      <c r="N28" s="56"/>
      <c r="O28" s="57" t="s">
        <v>103</v>
      </c>
      <c r="P28" s="57" t="s">
        <v>91</v>
      </c>
    </row>
    <row r="29" spans="1:16" ht="12.75" customHeight="1" thickBot="1" x14ac:dyDescent="0.25">
      <c r="A29" s="18" t="str">
        <f t="shared" si="0"/>
        <v> AOEB 2 </v>
      </c>
      <c r="B29" s="4" t="str">
        <f t="shared" si="1"/>
        <v>I</v>
      </c>
      <c r="C29" s="18">
        <f t="shared" si="2"/>
        <v>47062.686000000002</v>
      </c>
      <c r="D29" s="17" t="str">
        <f t="shared" si="3"/>
        <v>vis</v>
      </c>
      <c r="E29" s="54">
        <f>VLOOKUP(C29,Active!C$21:E$964,3,FALSE)</f>
        <v>15986.005004345514</v>
      </c>
      <c r="F29" s="4" t="s">
        <v>83</v>
      </c>
      <c r="G29" s="17" t="str">
        <f t="shared" si="4"/>
        <v>47062.686</v>
      </c>
      <c r="H29" s="18">
        <f t="shared" si="5"/>
        <v>15986</v>
      </c>
      <c r="I29" s="55" t="s">
        <v>143</v>
      </c>
      <c r="J29" s="56" t="s">
        <v>144</v>
      </c>
      <c r="K29" s="55">
        <v>15986</v>
      </c>
      <c r="L29" s="55" t="s">
        <v>121</v>
      </c>
      <c r="M29" s="56" t="s">
        <v>89</v>
      </c>
      <c r="N29" s="56"/>
      <c r="O29" s="57" t="s">
        <v>103</v>
      </c>
      <c r="P29" s="57" t="s">
        <v>91</v>
      </c>
    </row>
    <row r="30" spans="1:16" ht="12.75" customHeight="1" thickBot="1" x14ac:dyDescent="0.25">
      <c r="A30" s="18" t="str">
        <f t="shared" si="0"/>
        <v> AOEB 2 </v>
      </c>
      <c r="B30" s="4" t="str">
        <f t="shared" si="1"/>
        <v>I</v>
      </c>
      <c r="C30" s="18">
        <f t="shared" si="2"/>
        <v>47688.76</v>
      </c>
      <c r="D30" s="17" t="str">
        <f t="shared" si="3"/>
        <v>vis</v>
      </c>
      <c r="E30" s="54">
        <f>VLOOKUP(C30,Active!C$21:E$964,3,FALSE)</f>
        <v>17083.025526367437</v>
      </c>
      <c r="F30" s="4" t="s">
        <v>83</v>
      </c>
      <c r="G30" s="17" t="str">
        <f t="shared" si="4"/>
        <v>47688.760</v>
      </c>
      <c r="H30" s="18">
        <f t="shared" si="5"/>
        <v>17083</v>
      </c>
      <c r="I30" s="55" t="s">
        <v>145</v>
      </c>
      <c r="J30" s="56" t="s">
        <v>146</v>
      </c>
      <c r="K30" s="55">
        <v>17083</v>
      </c>
      <c r="L30" s="55" t="s">
        <v>147</v>
      </c>
      <c r="M30" s="56" t="s">
        <v>89</v>
      </c>
      <c r="N30" s="56"/>
      <c r="O30" s="57" t="s">
        <v>103</v>
      </c>
      <c r="P30" s="57" t="s">
        <v>91</v>
      </c>
    </row>
    <row r="31" spans="1:16" ht="12.75" customHeight="1" thickBot="1" x14ac:dyDescent="0.25">
      <c r="A31" s="18" t="str">
        <f t="shared" si="0"/>
        <v> AOEB 2 </v>
      </c>
      <c r="B31" s="4" t="str">
        <f t="shared" si="1"/>
        <v>I</v>
      </c>
      <c r="C31" s="18">
        <f t="shared" si="2"/>
        <v>48415.826999999997</v>
      </c>
      <c r="D31" s="17" t="str">
        <f t="shared" si="3"/>
        <v>vis</v>
      </c>
      <c r="E31" s="54">
        <f>VLOOKUP(C31,Active!C$21:E$964,3,FALSE)</f>
        <v>18357.008186380328</v>
      </c>
      <c r="F31" s="4" t="s">
        <v>83</v>
      </c>
      <c r="G31" s="17" t="str">
        <f t="shared" si="4"/>
        <v>48415.827</v>
      </c>
      <c r="H31" s="18">
        <f t="shared" si="5"/>
        <v>18357</v>
      </c>
      <c r="I31" s="55" t="s">
        <v>148</v>
      </c>
      <c r="J31" s="56" t="s">
        <v>149</v>
      </c>
      <c r="K31" s="55">
        <v>18357</v>
      </c>
      <c r="L31" s="55" t="s">
        <v>150</v>
      </c>
      <c r="M31" s="56" t="s">
        <v>89</v>
      </c>
      <c r="N31" s="56"/>
      <c r="O31" s="57" t="s">
        <v>103</v>
      </c>
      <c r="P31" s="57" t="s">
        <v>91</v>
      </c>
    </row>
    <row r="32" spans="1:16" ht="12.75" customHeight="1" thickBot="1" x14ac:dyDescent="0.25">
      <c r="A32" s="18" t="str">
        <f t="shared" si="0"/>
        <v> AOEB 2 </v>
      </c>
      <c r="B32" s="4" t="str">
        <f t="shared" si="1"/>
        <v>I</v>
      </c>
      <c r="C32" s="18">
        <f t="shared" si="2"/>
        <v>48922.625</v>
      </c>
      <c r="D32" s="17" t="str">
        <f t="shared" si="3"/>
        <v>vis</v>
      </c>
      <c r="E32" s="54">
        <f>VLOOKUP(C32,Active!C$21:E$964,3,FALSE)</f>
        <v>19245.030698926239</v>
      </c>
      <c r="F32" s="4" t="s">
        <v>83</v>
      </c>
      <c r="G32" s="17" t="str">
        <f t="shared" si="4"/>
        <v>48922.625</v>
      </c>
      <c r="H32" s="18">
        <f t="shared" si="5"/>
        <v>19245</v>
      </c>
      <c r="I32" s="55" t="s">
        <v>151</v>
      </c>
      <c r="J32" s="56" t="s">
        <v>152</v>
      </c>
      <c r="K32" s="55">
        <v>19245</v>
      </c>
      <c r="L32" s="55" t="s">
        <v>136</v>
      </c>
      <c r="M32" s="56" t="s">
        <v>89</v>
      </c>
      <c r="N32" s="56"/>
      <c r="O32" s="57" t="s">
        <v>103</v>
      </c>
      <c r="P32" s="57" t="s">
        <v>91</v>
      </c>
    </row>
    <row r="33" spans="1:16" ht="12.75" customHeight="1" thickBot="1" x14ac:dyDescent="0.25">
      <c r="A33" s="18" t="str">
        <f t="shared" si="0"/>
        <v> AOEB 2 </v>
      </c>
      <c r="B33" s="4" t="str">
        <f t="shared" si="1"/>
        <v>I</v>
      </c>
      <c r="C33" s="18">
        <f t="shared" si="2"/>
        <v>49241.646999999997</v>
      </c>
      <c r="D33" s="17" t="str">
        <f t="shared" si="3"/>
        <v>vis</v>
      </c>
      <c r="E33" s="54">
        <f>VLOOKUP(C33,Active!C$21:E$964,3,FALSE)</f>
        <v>19804.028007513523</v>
      </c>
      <c r="F33" s="4" t="s">
        <v>83</v>
      </c>
      <c r="G33" s="17" t="str">
        <f t="shared" si="4"/>
        <v>49241.647</v>
      </c>
      <c r="H33" s="18">
        <f t="shared" si="5"/>
        <v>19804</v>
      </c>
      <c r="I33" s="55" t="s">
        <v>153</v>
      </c>
      <c r="J33" s="56" t="s">
        <v>154</v>
      </c>
      <c r="K33" s="55">
        <v>19804</v>
      </c>
      <c r="L33" s="55" t="s">
        <v>155</v>
      </c>
      <c r="M33" s="56" t="s">
        <v>89</v>
      </c>
      <c r="N33" s="56"/>
      <c r="O33" s="57" t="s">
        <v>103</v>
      </c>
      <c r="P33" s="57" t="s">
        <v>91</v>
      </c>
    </row>
    <row r="34" spans="1:16" ht="12.75" customHeight="1" thickBot="1" x14ac:dyDescent="0.25">
      <c r="A34" s="18" t="str">
        <f t="shared" si="0"/>
        <v> AOEB 2 </v>
      </c>
      <c r="B34" s="4" t="str">
        <f t="shared" si="1"/>
        <v>I</v>
      </c>
      <c r="C34" s="18">
        <f t="shared" si="2"/>
        <v>49273.616999999998</v>
      </c>
      <c r="D34" s="17" t="str">
        <f t="shared" si="3"/>
        <v>vis</v>
      </c>
      <c r="E34" s="54">
        <f>VLOOKUP(C34,Active!C$21:E$964,3,FALSE)</f>
        <v>19860.046539011466</v>
      </c>
      <c r="F34" s="4" t="s">
        <v>83</v>
      </c>
      <c r="G34" s="17" t="str">
        <f t="shared" si="4"/>
        <v>49273.617</v>
      </c>
      <c r="H34" s="18">
        <f t="shared" si="5"/>
        <v>19860</v>
      </c>
      <c r="I34" s="55" t="s">
        <v>156</v>
      </c>
      <c r="J34" s="56" t="s">
        <v>157</v>
      </c>
      <c r="K34" s="55">
        <v>19860</v>
      </c>
      <c r="L34" s="55" t="s">
        <v>158</v>
      </c>
      <c r="M34" s="56" t="s">
        <v>89</v>
      </c>
      <c r="N34" s="56"/>
      <c r="O34" s="57" t="s">
        <v>103</v>
      </c>
      <c r="P34" s="57" t="s">
        <v>91</v>
      </c>
    </row>
    <row r="35" spans="1:16" ht="12.75" customHeight="1" thickBot="1" x14ac:dyDescent="0.25">
      <c r="A35" s="18" t="str">
        <f t="shared" si="0"/>
        <v> AOEB 2 </v>
      </c>
      <c r="B35" s="4" t="str">
        <f t="shared" si="1"/>
        <v>I</v>
      </c>
      <c r="C35" s="18">
        <f t="shared" si="2"/>
        <v>49333.538</v>
      </c>
      <c r="D35" s="17" t="str">
        <f t="shared" si="3"/>
        <v>vis</v>
      </c>
      <c r="E35" s="54">
        <f>VLOOKUP(C35,Active!C$21:E$964,3,FALSE)</f>
        <v>19965.041422523762</v>
      </c>
      <c r="F35" s="4" t="s">
        <v>83</v>
      </c>
      <c r="G35" s="17" t="str">
        <f t="shared" si="4"/>
        <v>49333.538</v>
      </c>
      <c r="H35" s="18">
        <f t="shared" si="5"/>
        <v>19965</v>
      </c>
      <c r="I35" s="55" t="s">
        <v>159</v>
      </c>
      <c r="J35" s="56" t="s">
        <v>160</v>
      </c>
      <c r="K35" s="55">
        <v>19965</v>
      </c>
      <c r="L35" s="55" t="s">
        <v>161</v>
      </c>
      <c r="M35" s="56" t="s">
        <v>89</v>
      </c>
      <c r="N35" s="56"/>
      <c r="O35" s="57" t="s">
        <v>103</v>
      </c>
      <c r="P35" s="57" t="s">
        <v>91</v>
      </c>
    </row>
    <row r="36" spans="1:16" ht="12.75" customHeight="1" thickBot="1" x14ac:dyDescent="0.25">
      <c r="A36" s="18" t="str">
        <f t="shared" si="0"/>
        <v> AOEB 2 </v>
      </c>
      <c r="B36" s="4" t="str">
        <f t="shared" si="1"/>
        <v>I</v>
      </c>
      <c r="C36" s="18">
        <f t="shared" si="2"/>
        <v>49624.597000000002</v>
      </c>
      <c r="D36" s="17" t="str">
        <f t="shared" si="3"/>
        <v>vis</v>
      </c>
      <c r="E36" s="54">
        <f>VLOOKUP(C36,Active!C$21:E$964,3,FALSE)</f>
        <v>20475.041352434891</v>
      </c>
      <c r="F36" s="4" t="s">
        <v>83</v>
      </c>
      <c r="G36" s="17" t="str">
        <f t="shared" si="4"/>
        <v>49624.597</v>
      </c>
      <c r="H36" s="18">
        <f t="shared" si="5"/>
        <v>20475</v>
      </c>
      <c r="I36" s="55" t="s">
        <v>162</v>
      </c>
      <c r="J36" s="56" t="s">
        <v>163</v>
      </c>
      <c r="K36" s="55">
        <v>20475</v>
      </c>
      <c r="L36" s="55" t="s">
        <v>161</v>
      </c>
      <c r="M36" s="56" t="s">
        <v>89</v>
      </c>
      <c r="N36" s="56"/>
      <c r="O36" s="57" t="s">
        <v>103</v>
      </c>
      <c r="P36" s="57" t="s">
        <v>91</v>
      </c>
    </row>
    <row r="37" spans="1:16" ht="12.75" customHeight="1" thickBot="1" x14ac:dyDescent="0.25">
      <c r="A37" s="18" t="str">
        <f t="shared" si="0"/>
        <v>IBVS 5263 </v>
      </c>
      <c r="B37" s="4" t="str">
        <f t="shared" si="1"/>
        <v>I</v>
      </c>
      <c r="C37" s="18">
        <f t="shared" si="2"/>
        <v>51399.493699999999</v>
      </c>
      <c r="D37" s="17" t="str">
        <f t="shared" si="3"/>
        <v>vis</v>
      </c>
      <c r="E37" s="54">
        <f>VLOOKUP(C37,Active!C$21:E$964,3,FALSE)</f>
        <v>23585.054073565279</v>
      </c>
      <c r="F37" s="4" t="s">
        <v>83</v>
      </c>
      <c r="G37" s="17" t="str">
        <f t="shared" si="4"/>
        <v>51399.4937</v>
      </c>
      <c r="H37" s="18">
        <f t="shared" si="5"/>
        <v>23585</v>
      </c>
      <c r="I37" s="55" t="s">
        <v>198</v>
      </c>
      <c r="J37" s="56" t="s">
        <v>199</v>
      </c>
      <c r="K37" s="55">
        <v>23585</v>
      </c>
      <c r="L37" s="55" t="s">
        <v>200</v>
      </c>
      <c r="M37" s="56" t="s">
        <v>201</v>
      </c>
      <c r="N37" s="56" t="s">
        <v>202</v>
      </c>
      <c r="O37" s="57" t="s">
        <v>203</v>
      </c>
      <c r="P37" s="58" t="s">
        <v>204</v>
      </c>
    </row>
    <row r="38" spans="1:16" ht="12.75" customHeight="1" thickBot="1" x14ac:dyDescent="0.25">
      <c r="A38" s="18" t="str">
        <f t="shared" si="0"/>
        <v>IBVS 5287 </v>
      </c>
      <c r="B38" s="4" t="str">
        <f t="shared" si="1"/>
        <v>I</v>
      </c>
      <c r="C38" s="18">
        <f t="shared" si="2"/>
        <v>51626.633600000001</v>
      </c>
      <c r="D38" s="17" t="str">
        <f t="shared" si="3"/>
        <v>vis</v>
      </c>
      <c r="E38" s="54">
        <f>VLOOKUP(C38,Active!C$21:E$964,3,FALSE)</f>
        <v>23983.053561916513</v>
      </c>
      <c r="F38" s="4" t="s">
        <v>83</v>
      </c>
      <c r="G38" s="17" t="str">
        <f t="shared" si="4"/>
        <v>51626.6336</v>
      </c>
      <c r="H38" s="18">
        <f t="shared" si="5"/>
        <v>23983</v>
      </c>
      <c r="I38" s="55" t="s">
        <v>208</v>
      </c>
      <c r="J38" s="56" t="s">
        <v>209</v>
      </c>
      <c r="K38" s="55">
        <v>23983</v>
      </c>
      <c r="L38" s="55" t="s">
        <v>210</v>
      </c>
      <c r="M38" s="56" t="s">
        <v>201</v>
      </c>
      <c r="N38" s="56" t="s">
        <v>202</v>
      </c>
      <c r="O38" s="57" t="s">
        <v>203</v>
      </c>
      <c r="P38" s="58" t="s">
        <v>211</v>
      </c>
    </row>
    <row r="39" spans="1:16" ht="12.75" customHeight="1" thickBot="1" x14ac:dyDescent="0.25">
      <c r="A39" s="18" t="str">
        <f t="shared" si="0"/>
        <v>IBVS 5287 </v>
      </c>
      <c r="B39" s="4" t="str">
        <f t="shared" si="1"/>
        <v>I</v>
      </c>
      <c r="C39" s="18">
        <f t="shared" si="2"/>
        <v>51799.558599999997</v>
      </c>
      <c r="D39" s="17" t="str">
        <f t="shared" si="3"/>
        <v>vis</v>
      </c>
      <c r="E39" s="54">
        <f>VLOOKUP(C39,Active!C$21:E$964,3,FALSE)</f>
        <v>24286.056519666934</v>
      </c>
      <c r="F39" s="4" t="s">
        <v>83</v>
      </c>
      <c r="G39" s="17" t="str">
        <f t="shared" si="4"/>
        <v>51799.5586</v>
      </c>
      <c r="H39" s="18">
        <f t="shared" si="5"/>
        <v>24286</v>
      </c>
      <c r="I39" s="55" t="s">
        <v>212</v>
      </c>
      <c r="J39" s="56" t="s">
        <v>213</v>
      </c>
      <c r="K39" s="55">
        <v>24286</v>
      </c>
      <c r="L39" s="55" t="s">
        <v>214</v>
      </c>
      <c r="M39" s="56" t="s">
        <v>201</v>
      </c>
      <c r="N39" s="56" t="s">
        <v>202</v>
      </c>
      <c r="O39" s="57" t="s">
        <v>203</v>
      </c>
      <c r="P39" s="58" t="s">
        <v>211</v>
      </c>
    </row>
    <row r="40" spans="1:16" ht="12.75" customHeight="1" thickBot="1" x14ac:dyDescent="0.25">
      <c r="A40" s="18" t="str">
        <f t="shared" si="0"/>
        <v>BAVM 158 </v>
      </c>
      <c r="B40" s="4" t="str">
        <f t="shared" si="1"/>
        <v>I</v>
      </c>
      <c r="C40" s="18">
        <f t="shared" si="2"/>
        <v>52476.412400000001</v>
      </c>
      <c r="D40" s="17" t="str">
        <f t="shared" si="3"/>
        <v>vis</v>
      </c>
      <c r="E40" s="54">
        <f>VLOOKUP(C40,Active!C$21:E$964,3,FALSE)</f>
        <v>25472.054515125183</v>
      </c>
      <c r="F40" s="4" t="s">
        <v>83</v>
      </c>
      <c r="G40" s="17" t="str">
        <f t="shared" si="4"/>
        <v>52476.4124</v>
      </c>
      <c r="H40" s="18">
        <f t="shared" si="5"/>
        <v>25472</v>
      </c>
      <c r="I40" s="55" t="s">
        <v>219</v>
      </c>
      <c r="J40" s="56" t="s">
        <v>220</v>
      </c>
      <c r="K40" s="55">
        <v>25472</v>
      </c>
      <c r="L40" s="55" t="s">
        <v>217</v>
      </c>
      <c r="M40" s="56" t="s">
        <v>201</v>
      </c>
      <c r="N40" s="56" t="s">
        <v>221</v>
      </c>
      <c r="O40" s="57" t="s">
        <v>222</v>
      </c>
      <c r="P40" s="58" t="s">
        <v>223</v>
      </c>
    </row>
    <row r="41" spans="1:16" ht="12.75" customHeight="1" thickBot="1" x14ac:dyDescent="0.25">
      <c r="A41" s="18" t="str">
        <f t="shared" si="0"/>
        <v>BAVM 172 </v>
      </c>
      <c r="B41" s="4" t="str">
        <f t="shared" si="1"/>
        <v>I</v>
      </c>
      <c r="C41" s="18">
        <f t="shared" si="2"/>
        <v>52831.391100000001</v>
      </c>
      <c r="D41" s="17" t="str">
        <f t="shared" si="3"/>
        <v>vis</v>
      </c>
      <c r="E41" s="54">
        <f>VLOOKUP(C41,Active!C$21:E$964,3,FALSE)</f>
        <v>26094.055937929297</v>
      </c>
      <c r="F41" s="4" t="s">
        <v>83</v>
      </c>
      <c r="G41" s="17" t="str">
        <f t="shared" si="4"/>
        <v>52831.3911</v>
      </c>
      <c r="H41" s="18">
        <f t="shared" si="5"/>
        <v>26094</v>
      </c>
      <c r="I41" s="55" t="s">
        <v>234</v>
      </c>
      <c r="J41" s="56" t="s">
        <v>235</v>
      </c>
      <c r="K41" s="55">
        <v>26094</v>
      </c>
      <c r="L41" s="55" t="s">
        <v>226</v>
      </c>
      <c r="M41" s="56" t="s">
        <v>201</v>
      </c>
      <c r="N41" s="56" t="s">
        <v>221</v>
      </c>
      <c r="O41" s="57" t="s">
        <v>222</v>
      </c>
      <c r="P41" s="58" t="s">
        <v>236</v>
      </c>
    </row>
    <row r="42" spans="1:16" ht="12.75" customHeight="1" thickBot="1" x14ac:dyDescent="0.25">
      <c r="A42" s="18" t="str">
        <f t="shared" si="0"/>
        <v>BAVM 172 </v>
      </c>
      <c r="B42" s="4" t="str">
        <f t="shared" si="1"/>
        <v>II</v>
      </c>
      <c r="C42" s="18">
        <f t="shared" si="2"/>
        <v>52854.504800000002</v>
      </c>
      <c r="D42" s="17" t="str">
        <f t="shared" si="3"/>
        <v>vis</v>
      </c>
      <c r="E42" s="54">
        <f>VLOOKUP(C42,Active!C$21:E$964,3,FALSE)</f>
        <v>26134.556267347001</v>
      </c>
      <c r="F42" s="4" t="s">
        <v>83</v>
      </c>
      <c r="G42" s="17" t="str">
        <f t="shared" si="4"/>
        <v>52854.5048</v>
      </c>
      <c r="H42" s="18">
        <f t="shared" si="5"/>
        <v>26134.5</v>
      </c>
      <c r="I42" s="55" t="s">
        <v>240</v>
      </c>
      <c r="J42" s="56" t="s">
        <v>241</v>
      </c>
      <c r="K42" s="55">
        <v>26134.5</v>
      </c>
      <c r="L42" s="55" t="s">
        <v>242</v>
      </c>
      <c r="M42" s="56" t="s">
        <v>201</v>
      </c>
      <c r="N42" s="56" t="s">
        <v>243</v>
      </c>
      <c r="O42" s="57" t="s">
        <v>222</v>
      </c>
      <c r="P42" s="58" t="s">
        <v>236</v>
      </c>
    </row>
    <row r="43" spans="1:16" ht="12.75" customHeight="1" thickBot="1" x14ac:dyDescent="0.25">
      <c r="A43" s="18" t="str">
        <f t="shared" ref="A43:A74" si="6">P43</f>
        <v>BAVM 172 </v>
      </c>
      <c r="B43" s="4" t="str">
        <f t="shared" ref="B43:B74" si="7">IF(H43=INT(H43),"I","II")</f>
        <v>I</v>
      </c>
      <c r="C43" s="18">
        <f t="shared" ref="C43:C74" si="8">1*G43</f>
        <v>52864.493000000002</v>
      </c>
      <c r="D43" s="17" t="str">
        <f t="shared" ref="D43:D74" si="9">VLOOKUP(F43,I$1:J$5,2,FALSE)</f>
        <v>vis</v>
      </c>
      <c r="E43" s="54">
        <f>VLOOKUP(C43,Active!C$21:E$964,3,FALSE)</f>
        <v>26152.057809302201</v>
      </c>
      <c r="F43" s="4" t="s">
        <v>83</v>
      </c>
      <c r="G43" s="17" t="str">
        <f t="shared" ref="G43:G74" si="10">MID(I43,3,LEN(I43)-3)</f>
        <v>52864.4930</v>
      </c>
      <c r="H43" s="18">
        <f t="shared" ref="H43:H74" si="11">1*K43</f>
        <v>26152</v>
      </c>
      <c r="I43" s="55" t="s">
        <v>244</v>
      </c>
      <c r="J43" s="56" t="s">
        <v>245</v>
      </c>
      <c r="K43" s="55" t="s">
        <v>246</v>
      </c>
      <c r="L43" s="55" t="s">
        <v>247</v>
      </c>
      <c r="M43" s="56" t="s">
        <v>201</v>
      </c>
      <c r="N43" s="56" t="s">
        <v>221</v>
      </c>
      <c r="O43" s="57" t="s">
        <v>222</v>
      </c>
      <c r="P43" s="58" t="s">
        <v>236</v>
      </c>
    </row>
    <row r="44" spans="1:16" ht="12.75" customHeight="1" thickBot="1" x14ac:dyDescent="0.25">
      <c r="A44" s="18" t="str">
        <f t="shared" si="6"/>
        <v>BAVM 172 </v>
      </c>
      <c r="B44" s="4" t="str">
        <f t="shared" si="7"/>
        <v>I</v>
      </c>
      <c r="C44" s="18">
        <f t="shared" si="8"/>
        <v>52868.486599999997</v>
      </c>
      <c r="D44" s="17" t="str">
        <f t="shared" si="9"/>
        <v>vis</v>
      </c>
      <c r="E44" s="54">
        <f>VLOOKUP(C44,Active!C$21:E$964,3,FALSE)</f>
        <v>26159.055482351618</v>
      </c>
      <c r="F44" s="4" t="s">
        <v>83</v>
      </c>
      <c r="G44" s="17" t="str">
        <f t="shared" si="10"/>
        <v>52868.4866</v>
      </c>
      <c r="H44" s="18">
        <f t="shared" si="11"/>
        <v>26159</v>
      </c>
      <c r="I44" s="55" t="s">
        <v>248</v>
      </c>
      <c r="J44" s="56" t="s">
        <v>249</v>
      </c>
      <c r="K44" s="55" t="s">
        <v>250</v>
      </c>
      <c r="L44" s="55" t="s">
        <v>251</v>
      </c>
      <c r="M44" s="56" t="s">
        <v>201</v>
      </c>
      <c r="N44" s="56" t="s">
        <v>221</v>
      </c>
      <c r="O44" s="57" t="s">
        <v>222</v>
      </c>
      <c r="P44" s="58" t="s">
        <v>236</v>
      </c>
    </row>
    <row r="45" spans="1:16" ht="12.75" customHeight="1" thickBot="1" x14ac:dyDescent="0.25">
      <c r="A45" s="18" t="str">
        <f t="shared" si="6"/>
        <v>BAVM 172 </v>
      </c>
      <c r="B45" s="4" t="str">
        <f t="shared" si="7"/>
        <v>II</v>
      </c>
      <c r="C45" s="18">
        <f t="shared" si="8"/>
        <v>52886.468000000001</v>
      </c>
      <c r="D45" s="17" t="str">
        <f t="shared" si="9"/>
        <v>vis</v>
      </c>
      <c r="E45" s="54">
        <f>VLOOKUP(C45,Active!C$21:E$964,3,FALSE)</f>
        <v>26190.56288373658</v>
      </c>
      <c r="F45" s="4" t="s">
        <v>83</v>
      </c>
      <c r="G45" s="17" t="str">
        <f t="shared" si="10"/>
        <v>52886.4680</v>
      </c>
      <c r="H45" s="18">
        <f t="shared" si="11"/>
        <v>26190.5</v>
      </c>
      <c r="I45" s="55" t="s">
        <v>252</v>
      </c>
      <c r="J45" s="56" t="s">
        <v>253</v>
      </c>
      <c r="K45" s="55" t="s">
        <v>254</v>
      </c>
      <c r="L45" s="55" t="s">
        <v>255</v>
      </c>
      <c r="M45" s="56" t="s">
        <v>201</v>
      </c>
      <c r="N45" s="56" t="s">
        <v>221</v>
      </c>
      <c r="O45" s="57" t="s">
        <v>222</v>
      </c>
      <c r="P45" s="58" t="s">
        <v>236</v>
      </c>
    </row>
    <row r="46" spans="1:16" ht="12.75" customHeight="1" thickBot="1" x14ac:dyDescent="0.25">
      <c r="A46" s="18" t="str">
        <f t="shared" si="6"/>
        <v>BAVM 173 </v>
      </c>
      <c r="B46" s="4" t="str">
        <f t="shared" si="7"/>
        <v>II</v>
      </c>
      <c r="C46" s="18">
        <f t="shared" si="8"/>
        <v>52898.450100000002</v>
      </c>
      <c r="D46" s="17" t="str">
        <f t="shared" si="9"/>
        <v>vis</v>
      </c>
      <c r="E46" s="54">
        <f>VLOOKUP(C46,Active!C$21:E$964,3,FALSE)</f>
        <v>26211.558180773223</v>
      </c>
      <c r="F46" s="4" t="s">
        <v>83</v>
      </c>
      <c r="G46" s="17" t="str">
        <f t="shared" si="10"/>
        <v>52898.4501</v>
      </c>
      <c r="H46" s="18">
        <f t="shared" si="11"/>
        <v>26211.5</v>
      </c>
      <c r="I46" s="55" t="s">
        <v>256</v>
      </c>
      <c r="J46" s="56" t="s">
        <v>257</v>
      </c>
      <c r="K46" s="55" t="s">
        <v>258</v>
      </c>
      <c r="L46" s="55" t="s">
        <v>259</v>
      </c>
      <c r="M46" s="56" t="s">
        <v>201</v>
      </c>
      <c r="N46" s="56" t="s">
        <v>221</v>
      </c>
      <c r="O46" s="57" t="s">
        <v>222</v>
      </c>
      <c r="P46" s="58" t="s">
        <v>260</v>
      </c>
    </row>
    <row r="47" spans="1:16" ht="12.75" customHeight="1" thickBot="1" x14ac:dyDescent="0.25">
      <c r="A47" s="18" t="str">
        <f t="shared" si="6"/>
        <v>BAVM 172 </v>
      </c>
      <c r="B47" s="4" t="str">
        <f t="shared" si="7"/>
        <v>II</v>
      </c>
      <c r="C47" s="18">
        <f t="shared" si="8"/>
        <v>52907.582199999997</v>
      </c>
      <c r="D47" s="17" t="str">
        <f t="shared" si="9"/>
        <v>vis</v>
      </c>
      <c r="E47" s="54">
        <f>VLOOKUP(C47,Active!C$21:E$964,3,FALSE)</f>
        <v>26227.559645630656</v>
      </c>
      <c r="F47" s="4" t="s">
        <v>83</v>
      </c>
      <c r="G47" s="17" t="str">
        <f t="shared" si="10"/>
        <v>52907.5822</v>
      </c>
      <c r="H47" s="18">
        <f t="shared" si="11"/>
        <v>26227.5</v>
      </c>
      <c r="I47" s="55" t="s">
        <v>261</v>
      </c>
      <c r="J47" s="56" t="s">
        <v>262</v>
      </c>
      <c r="K47" s="55" t="s">
        <v>263</v>
      </c>
      <c r="L47" s="55" t="s">
        <v>264</v>
      </c>
      <c r="M47" s="56" t="s">
        <v>201</v>
      </c>
      <c r="N47" s="56" t="s">
        <v>243</v>
      </c>
      <c r="O47" s="57" t="s">
        <v>222</v>
      </c>
      <c r="P47" s="58" t="s">
        <v>236</v>
      </c>
    </row>
    <row r="48" spans="1:16" ht="12.75" customHeight="1" thickBot="1" x14ac:dyDescent="0.25">
      <c r="A48" s="18" t="str">
        <f t="shared" si="6"/>
        <v>BAVM 172 </v>
      </c>
      <c r="B48" s="4" t="str">
        <f t="shared" si="7"/>
        <v>I</v>
      </c>
      <c r="C48" s="18">
        <f t="shared" si="8"/>
        <v>52912.430899999999</v>
      </c>
      <c r="D48" s="17" t="str">
        <f t="shared" si="9"/>
        <v>vis</v>
      </c>
      <c r="E48" s="54">
        <f>VLOOKUP(C48,Active!C$21:E$964,3,FALSE)</f>
        <v>26236.055643556028</v>
      </c>
      <c r="F48" s="4" t="s">
        <v>83</v>
      </c>
      <c r="G48" s="17" t="str">
        <f t="shared" si="10"/>
        <v>52912.4309</v>
      </c>
      <c r="H48" s="18">
        <f t="shared" si="11"/>
        <v>26236</v>
      </c>
      <c r="I48" s="55" t="s">
        <v>265</v>
      </c>
      <c r="J48" s="56" t="s">
        <v>266</v>
      </c>
      <c r="K48" s="55" t="s">
        <v>267</v>
      </c>
      <c r="L48" s="55" t="s">
        <v>268</v>
      </c>
      <c r="M48" s="56" t="s">
        <v>201</v>
      </c>
      <c r="N48" s="56" t="s">
        <v>243</v>
      </c>
      <c r="O48" s="57" t="s">
        <v>222</v>
      </c>
      <c r="P48" s="58" t="s">
        <v>236</v>
      </c>
    </row>
    <row r="49" spans="1:16" ht="12.75" customHeight="1" thickBot="1" x14ac:dyDescent="0.25">
      <c r="A49" s="18" t="str">
        <f t="shared" si="6"/>
        <v>BAVM 172 </v>
      </c>
      <c r="B49" s="4" t="str">
        <f t="shared" si="7"/>
        <v>II</v>
      </c>
      <c r="C49" s="18">
        <f t="shared" si="8"/>
        <v>52930.407200000001</v>
      </c>
      <c r="D49" s="17" t="str">
        <f t="shared" si="9"/>
        <v>vis</v>
      </c>
      <c r="E49" s="54">
        <f>VLOOKUP(C49,Active!C$21:E$964,3,FALSE)</f>
        <v>26267.554108609722</v>
      </c>
      <c r="F49" s="4" t="s">
        <v>83</v>
      </c>
      <c r="G49" s="17" t="str">
        <f t="shared" si="10"/>
        <v>52930.4072</v>
      </c>
      <c r="H49" s="18">
        <f t="shared" si="11"/>
        <v>26267.5</v>
      </c>
      <c r="I49" s="55" t="s">
        <v>269</v>
      </c>
      <c r="J49" s="56" t="s">
        <v>270</v>
      </c>
      <c r="K49" s="55" t="s">
        <v>271</v>
      </c>
      <c r="L49" s="55" t="s">
        <v>200</v>
      </c>
      <c r="M49" s="56" t="s">
        <v>201</v>
      </c>
      <c r="N49" s="56" t="s">
        <v>243</v>
      </c>
      <c r="O49" s="57" t="s">
        <v>272</v>
      </c>
      <c r="P49" s="58" t="s">
        <v>236</v>
      </c>
    </row>
    <row r="50" spans="1:16" ht="12.75" customHeight="1" thickBot="1" x14ac:dyDescent="0.25">
      <c r="A50" s="18" t="str">
        <f t="shared" si="6"/>
        <v>IBVS 5603 </v>
      </c>
      <c r="B50" s="4" t="str">
        <f t="shared" si="7"/>
        <v>I</v>
      </c>
      <c r="C50" s="18">
        <f t="shared" si="8"/>
        <v>53313.64</v>
      </c>
      <c r="D50" s="17" t="str">
        <f t="shared" si="9"/>
        <v>vis</v>
      </c>
      <c r="E50" s="54">
        <f>VLOOKUP(C50,Active!C$21:E$964,3,FALSE)</f>
        <v>26939.062981861</v>
      </c>
      <c r="F50" s="4" t="s">
        <v>83</v>
      </c>
      <c r="G50" s="17" t="str">
        <f t="shared" si="10"/>
        <v>53313.64</v>
      </c>
      <c r="H50" s="18">
        <f t="shared" si="11"/>
        <v>26939</v>
      </c>
      <c r="I50" s="55" t="s">
        <v>280</v>
      </c>
      <c r="J50" s="56" t="s">
        <v>281</v>
      </c>
      <c r="K50" s="55" t="s">
        <v>282</v>
      </c>
      <c r="L50" s="55" t="s">
        <v>283</v>
      </c>
      <c r="M50" s="56" t="s">
        <v>201</v>
      </c>
      <c r="N50" s="56" t="s">
        <v>202</v>
      </c>
      <c r="O50" s="57" t="s">
        <v>284</v>
      </c>
      <c r="P50" s="58" t="s">
        <v>285</v>
      </c>
    </row>
    <row r="51" spans="1:16" ht="12.75" customHeight="1" thickBot="1" x14ac:dyDescent="0.25">
      <c r="A51" s="18" t="str">
        <f t="shared" si="6"/>
        <v>BAVM 178 </v>
      </c>
      <c r="B51" s="4" t="str">
        <f t="shared" si="7"/>
        <v>I</v>
      </c>
      <c r="C51" s="18">
        <f t="shared" si="8"/>
        <v>53622.385399999999</v>
      </c>
      <c r="D51" s="17" t="str">
        <f t="shared" si="9"/>
        <v>vis</v>
      </c>
      <c r="E51" s="54">
        <f>VLOOKUP(C51,Active!C$21:E$964,3,FALSE)</f>
        <v>27480.053407720989</v>
      </c>
      <c r="F51" s="4" t="s">
        <v>83</v>
      </c>
      <c r="G51" s="17" t="str">
        <f t="shared" si="10"/>
        <v>53622.3854</v>
      </c>
      <c r="H51" s="18">
        <f t="shared" si="11"/>
        <v>27480</v>
      </c>
      <c r="I51" s="55" t="s">
        <v>286</v>
      </c>
      <c r="J51" s="56" t="s">
        <v>287</v>
      </c>
      <c r="K51" s="55" t="s">
        <v>288</v>
      </c>
      <c r="L51" s="55" t="s">
        <v>289</v>
      </c>
      <c r="M51" s="56" t="s">
        <v>181</v>
      </c>
      <c r="N51" s="56" t="s">
        <v>243</v>
      </c>
      <c r="O51" s="57" t="s">
        <v>222</v>
      </c>
      <c r="P51" s="58" t="s">
        <v>290</v>
      </c>
    </row>
    <row r="52" spans="1:16" ht="12.75" customHeight="1" thickBot="1" x14ac:dyDescent="0.25">
      <c r="A52" s="18" t="str">
        <f t="shared" si="6"/>
        <v>JAAVSO 36(2);171 </v>
      </c>
      <c r="B52" s="4" t="str">
        <f t="shared" si="7"/>
        <v>I</v>
      </c>
      <c r="C52" s="18">
        <f t="shared" si="8"/>
        <v>54394.5501</v>
      </c>
      <c r="D52" s="17" t="str">
        <f t="shared" si="9"/>
        <v>vis</v>
      </c>
      <c r="E52" s="54">
        <f>VLOOKUP(C52,Active!C$21:E$964,3,FALSE)</f>
        <v>28833.05724158233</v>
      </c>
      <c r="F52" s="4" t="s">
        <v>83</v>
      </c>
      <c r="G52" s="17" t="str">
        <f t="shared" si="10"/>
        <v>54394.5501</v>
      </c>
      <c r="H52" s="18">
        <f t="shared" si="11"/>
        <v>28833</v>
      </c>
      <c r="I52" s="55" t="s">
        <v>311</v>
      </c>
      <c r="J52" s="56" t="s">
        <v>312</v>
      </c>
      <c r="K52" s="55" t="s">
        <v>313</v>
      </c>
      <c r="L52" s="55" t="s">
        <v>314</v>
      </c>
      <c r="M52" s="56" t="s">
        <v>181</v>
      </c>
      <c r="N52" s="56" t="s">
        <v>182</v>
      </c>
      <c r="O52" s="57" t="s">
        <v>103</v>
      </c>
      <c r="P52" s="58" t="s">
        <v>315</v>
      </c>
    </row>
    <row r="53" spans="1:16" ht="12.75" customHeight="1" thickBot="1" x14ac:dyDescent="0.25">
      <c r="A53" s="18" t="str">
        <f t="shared" si="6"/>
        <v>JAAVSO 36(2);186 </v>
      </c>
      <c r="B53" s="4" t="str">
        <f t="shared" si="7"/>
        <v>I</v>
      </c>
      <c r="C53" s="18">
        <f t="shared" si="8"/>
        <v>54630.819900000002</v>
      </c>
      <c r="D53" s="17" t="str">
        <f t="shared" si="9"/>
        <v>vis</v>
      </c>
      <c r="E53" s="54">
        <f>VLOOKUP(C53,Active!C$21:E$964,3,FALSE)</f>
        <v>29247.054339903003</v>
      </c>
      <c r="F53" s="4" t="s">
        <v>83</v>
      </c>
      <c r="G53" s="17" t="str">
        <f t="shared" si="10"/>
        <v>54630.8199</v>
      </c>
      <c r="H53" s="18">
        <f t="shared" si="11"/>
        <v>29247</v>
      </c>
      <c r="I53" s="55" t="s">
        <v>316</v>
      </c>
      <c r="J53" s="56" t="s">
        <v>317</v>
      </c>
      <c r="K53" s="55" t="s">
        <v>318</v>
      </c>
      <c r="L53" s="55" t="s">
        <v>306</v>
      </c>
      <c r="M53" s="56" t="s">
        <v>181</v>
      </c>
      <c r="N53" s="56" t="s">
        <v>221</v>
      </c>
      <c r="O53" s="57" t="s">
        <v>319</v>
      </c>
      <c r="P53" s="58" t="s">
        <v>320</v>
      </c>
    </row>
    <row r="54" spans="1:16" ht="12.75" customHeight="1" thickBot="1" x14ac:dyDescent="0.25">
      <c r="A54" s="18" t="str">
        <f t="shared" si="6"/>
        <v>JAAVSO 36(2);186 </v>
      </c>
      <c r="B54" s="4" t="str">
        <f t="shared" si="7"/>
        <v>I</v>
      </c>
      <c r="C54" s="18">
        <f t="shared" si="8"/>
        <v>54630.820299999999</v>
      </c>
      <c r="D54" s="17" t="str">
        <f t="shared" si="9"/>
        <v>CCD</v>
      </c>
      <c r="E54" s="54">
        <f>VLOOKUP(C54,Active!C$21:E$964,3,FALSE)</f>
        <v>29247.055040791725</v>
      </c>
      <c r="F54" s="4" t="str">
        <f>LEFT(M54,1)</f>
        <v>C</v>
      </c>
      <c r="G54" s="17" t="str">
        <f t="shared" si="10"/>
        <v>54630.8203</v>
      </c>
      <c r="H54" s="18">
        <f t="shared" si="11"/>
        <v>29247</v>
      </c>
      <c r="I54" s="55" t="s">
        <v>321</v>
      </c>
      <c r="J54" s="56" t="s">
        <v>322</v>
      </c>
      <c r="K54" s="55" t="s">
        <v>318</v>
      </c>
      <c r="L54" s="55" t="s">
        <v>323</v>
      </c>
      <c r="M54" s="56" t="s">
        <v>181</v>
      </c>
      <c r="N54" s="56" t="s">
        <v>221</v>
      </c>
      <c r="O54" s="57" t="s">
        <v>307</v>
      </c>
      <c r="P54" s="58" t="s">
        <v>320</v>
      </c>
    </row>
    <row r="55" spans="1:16" ht="12.75" customHeight="1" thickBot="1" x14ac:dyDescent="0.25">
      <c r="A55" s="18" t="str">
        <f t="shared" si="6"/>
        <v>JAAVSO 36(2);186 </v>
      </c>
      <c r="B55" s="4" t="str">
        <f t="shared" si="7"/>
        <v>I</v>
      </c>
      <c r="C55" s="18">
        <f t="shared" si="8"/>
        <v>54701.587699999996</v>
      </c>
      <c r="D55" s="17" t="str">
        <f t="shared" si="9"/>
        <v>CCD</v>
      </c>
      <c r="E55" s="54">
        <f>VLOOKUP(C55,Active!C$21:E$964,3,FALSE)</f>
        <v>29371.055223022788</v>
      </c>
      <c r="F55" s="4" t="str">
        <f>LEFT(M55,1)</f>
        <v>C</v>
      </c>
      <c r="G55" s="17" t="str">
        <f t="shared" si="10"/>
        <v>54701.5877</v>
      </c>
      <c r="H55" s="18">
        <f t="shared" si="11"/>
        <v>29371</v>
      </c>
      <c r="I55" s="55" t="s">
        <v>328</v>
      </c>
      <c r="J55" s="56" t="s">
        <v>329</v>
      </c>
      <c r="K55" s="55" t="s">
        <v>330</v>
      </c>
      <c r="L55" s="55" t="s">
        <v>207</v>
      </c>
      <c r="M55" s="56" t="s">
        <v>181</v>
      </c>
      <c r="N55" s="56" t="s">
        <v>221</v>
      </c>
      <c r="O55" s="57" t="s">
        <v>319</v>
      </c>
      <c r="P55" s="58" t="s">
        <v>320</v>
      </c>
    </row>
    <row r="56" spans="1:16" ht="12.75" customHeight="1" thickBot="1" x14ac:dyDescent="0.25">
      <c r="A56" s="18" t="str">
        <f t="shared" si="6"/>
        <v>JAAVSO 36(2);186 </v>
      </c>
      <c r="B56" s="4" t="str">
        <f t="shared" si="7"/>
        <v>I</v>
      </c>
      <c r="C56" s="18">
        <f t="shared" si="8"/>
        <v>54705.582000000002</v>
      </c>
      <c r="D56" s="17" t="str">
        <f t="shared" si="9"/>
        <v>CCD</v>
      </c>
      <c r="E56" s="54">
        <f>VLOOKUP(C56,Active!C$21:E$964,3,FALSE)</f>
        <v>29378.054122627498</v>
      </c>
      <c r="F56" s="4" t="str">
        <f>LEFT(M56,1)</f>
        <v>C</v>
      </c>
      <c r="G56" s="17" t="str">
        <f t="shared" si="10"/>
        <v>54705.582</v>
      </c>
      <c r="H56" s="18">
        <f t="shared" si="11"/>
        <v>29378</v>
      </c>
      <c r="I56" s="55" t="s">
        <v>331</v>
      </c>
      <c r="J56" s="56" t="s">
        <v>332</v>
      </c>
      <c r="K56" s="55" t="s">
        <v>333</v>
      </c>
      <c r="L56" s="55" t="s">
        <v>169</v>
      </c>
      <c r="M56" s="56" t="s">
        <v>181</v>
      </c>
      <c r="N56" s="56" t="s">
        <v>221</v>
      </c>
      <c r="O56" s="57" t="s">
        <v>319</v>
      </c>
      <c r="P56" s="58" t="s">
        <v>320</v>
      </c>
    </row>
    <row r="57" spans="1:16" ht="12.75" customHeight="1" thickBot="1" x14ac:dyDescent="0.25">
      <c r="A57" s="18" t="str">
        <f t="shared" si="6"/>
        <v>JAAVSO 37(1);44 </v>
      </c>
      <c r="B57" s="4" t="str">
        <f t="shared" si="7"/>
        <v>I</v>
      </c>
      <c r="C57" s="18">
        <f t="shared" si="8"/>
        <v>54750.666299999997</v>
      </c>
      <c r="D57" s="17" t="str">
        <f t="shared" si="9"/>
        <v>vis</v>
      </c>
      <c r="E57" s="54">
        <f>VLOOKUP(C57,Active!C$21:E$964,3,FALSE)</f>
        <v>29457.051816703577</v>
      </c>
      <c r="F57" s="4" t="s">
        <v>83</v>
      </c>
      <c r="G57" s="17" t="str">
        <f t="shared" si="10"/>
        <v>54750.6663</v>
      </c>
      <c r="H57" s="18">
        <f t="shared" si="11"/>
        <v>29457</v>
      </c>
      <c r="I57" s="55" t="s">
        <v>338</v>
      </c>
      <c r="J57" s="56" t="s">
        <v>339</v>
      </c>
      <c r="K57" s="55" t="s">
        <v>340</v>
      </c>
      <c r="L57" s="55" t="s">
        <v>341</v>
      </c>
      <c r="M57" s="56" t="s">
        <v>181</v>
      </c>
      <c r="N57" s="56" t="s">
        <v>182</v>
      </c>
      <c r="O57" s="57" t="s">
        <v>103</v>
      </c>
      <c r="P57" s="58" t="s">
        <v>342</v>
      </c>
    </row>
    <row r="58" spans="1:16" ht="12.75" customHeight="1" thickBot="1" x14ac:dyDescent="0.25">
      <c r="A58" s="18" t="str">
        <f t="shared" si="6"/>
        <v> JAAVSO 38;85 </v>
      </c>
      <c r="B58" s="4" t="str">
        <f t="shared" si="7"/>
        <v>I</v>
      </c>
      <c r="C58" s="18">
        <f t="shared" si="8"/>
        <v>55009.7667</v>
      </c>
      <c r="D58" s="17" t="str">
        <f t="shared" si="9"/>
        <v>vis</v>
      </c>
      <c r="E58" s="54">
        <f>VLOOKUP(C58,Active!C$21:E$964,3,FALSE)</f>
        <v>29911.053190445487</v>
      </c>
      <c r="F58" s="4" t="s">
        <v>83</v>
      </c>
      <c r="G58" s="17" t="str">
        <f t="shared" si="10"/>
        <v>55009.7667</v>
      </c>
      <c r="H58" s="18">
        <f t="shared" si="11"/>
        <v>29911</v>
      </c>
      <c r="I58" s="55" t="s">
        <v>349</v>
      </c>
      <c r="J58" s="56" t="s">
        <v>350</v>
      </c>
      <c r="K58" s="55" t="s">
        <v>351</v>
      </c>
      <c r="L58" s="55" t="s">
        <v>352</v>
      </c>
      <c r="M58" s="56" t="s">
        <v>181</v>
      </c>
      <c r="N58" s="56" t="s">
        <v>182</v>
      </c>
      <c r="O58" s="57" t="s">
        <v>103</v>
      </c>
      <c r="P58" s="57" t="s">
        <v>353</v>
      </c>
    </row>
    <row r="59" spans="1:16" ht="12.75" customHeight="1" thickBot="1" x14ac:dyDescent="0.25">
      <c r="A59" s="18" t="str">
        <f t="shared" si="6"/>
        <v> JAAVSO 38;85 </v>
      </c>
      <c r="B59" s="4" t="str">
        <f t="shared" si="7"/>
        <v>I</v>
      </c>
      <c r="C59" s="18">
        <f t="shared" si="8"/>
        <v>55045.719700000001</v>
      </c>
      <c r="D59" s="17" t="str">
        <f t="shared" si="9"/>
        <v>vis</v>
      </c>
      <c r="E59" s="54">
        <f>VLOOKUP(C59,Active!C$21:E$964,3,FALSE)</f>
        <v>29974.050821441593</v>
      </c>
      <c r="F59" s="4" t="s">
        <v>83</v>
      </c>
      <c r="G59" s="17" t="str">
        <f t="shared" si="10"/>
        <v>55045.7197</v>
      </c>
      <c r="H59" s="18">
        <f t="shared" si="11"/>
        <v>29974</v>
      </c>
      <c r="I59" s="55" t="s">
        <v>354</v>
      </c>
      <c r="J59" s="56" t="s">
        <v>355</v>
      </c>
      <c r="K59" s="55" t="s">
        <v>356</v>
      </c>
      <c r="L59" s="55" t="s">
        <v>357</v>
      </c>
      <c r="M59" s="56" t="s">
        <v>181</v>
      </c>
      <c r="N59" s="56" t="s">
        <v>182</v>
      </c>
      <c r="O59" s="57" t="s">
        <v>319</v>
      </c>
      <c r="P59" s="57" t="s">
        <v>353</v>
      </c>
    </row>
    <row r="60" spans="1:16" ht="12.75" customHeight="1" thickBot="1" x14ac:dyDescent="0.25">
      <c r="A60" s="18" t="str">
        <f t="shared" si="6"/>
        <v> JAAVSO 38;120 </v>
      </c>
      <c r="B60" s="4" t="str">
        <f t="shared" si="7"/>
        <v>I</v>
      </c>
      <c r="C60" s="18">
        <f t="shared" si="8"/>
        <v>55086.811300000001</v>
      </c>
      <c r="D60" s="17" t="str">
        <f t="shared" si="9"/>
        <v>vis</v>
      </c>
      <c r="E60" s="54">
        <f>VLOOKUP(C60,Active!C$21:E$964,3,FALSE)</f>
        <v>30046.052419467887</v>
      </c>
      <c r="F60" s="4" t="s">
        <v>83</v>
      </c>
      <c r="G60" s="17" t="str">
        <f t="shared" si="10"/>
        <v>55086.8113</v>
      </c>
      <c r="H60" s="18">
        <f t="shared" si="11"/>
        <v>30046</v>
      </c>
      <c r="I60" s="55" t="s">
        <v>362</v>
      </c>
      <c r="J60" s="56" t="s">
        <v>363</v>
      </c>
      <c r="K60" s="55" t="s">
        <v>364</v>
      </c>
      <c r="L60" s="55" t="s">
        <v>180</v>
      </c>
      <c r="M60" s="56" t="s">
        <v>181</v>
      </c>
      <c r="N60" s="56" t="s">
        <v>182</v>
      </c>
      <c r="O60" s="57" t="s">
        <v>103</v>
      </c>
      <c r="P60" s="57" t="s">
        <v>365</v>
      </c>
    </row>
    <row r="61" spans="1:16" ht="12.75" customHeight="1" thickBot="1" x14ac:dyDescent="0.25">
      <c r="A61" s="18" t="str">
        <f t="shared" si="6"/>
        <v> JAAVSO 38;120 </v>
      </c>
      <c r="B61" s="4" t="str">
        <f t="shared" si="7"/>
        <v>I</v>
      </c>
      <c r="C61" s="18">
        <f t="shared" si="8"/>
        <v>55109.638899999998</v>
      </c>
      <c r="D61" s="17" t="str">
        <f t="shared" si="9"/>
        <v>vis</v>
      </c>
      <c r="E61" s="54">
        <f>VLOOKUP(C61,Active!C$21:E$964,3,FALSE)</f>
        <v>30086.051438223665</v>
      </c>
      <c r="F61" s="4" t="s">
        <v>83</v>
      </c>
      <c r="G61" s="17" t="str">
        <f t="shared" si="10"/>
        <v>55109.6389</v>
      </c>
      <c r="H61" s="18">
        <f t="shared" si="11"/>
        <v>30086</v>
      </c>
      <c r="I61" s="55" t="s">
        <v>366</v>
      </c>
      <c r="J61" s="56" t="s">
        <v>367</v>
      </c>
      <c r="K61" s="55" t="s">
        <v>368</v>
      </c>
      <c r="L61" s="55" t="s">
        <v>369</v>
      </c>
      <c r="M61" s="56" t="s">
        <v>181</v>
      </c>
      <c r="N61" s="56" t="s">
        <v>182</v>
      </c>
      <c r="O61" s="57" t="s">
        <v>319</v>
      </c>
      <c r="P61" s="57" t="s">
        <v>365</v>
      </c>
    </row>
    <row r="62" spans="1:16" ht="12.75" customHeight="1" thickBot="1" x14ac:dyDescent="0.25">
      <c r="A62" s="18" t="str">
        <f t="shared" si="6"/>
        <v> JAAVSO 39;94 </v>
      </c>
      <c r="B62" s="4" t="str">
        <f t="shared" si="7"/>
        <v>I</v>
      </c>
      <c r="C62" s="18">
        <f t="shared" si="8"/>
        <v>55336.778299999998</v>
      </c>
      <c r="D62" s="17" t="str">
        <f t="shared" si="9"/>
        <v>vis</v>
      </c>
      <c r="E62" s="54">
        <f>VLOOKUP(C62,Active!C$21:E$964,3,FALSE)</f>
        <v>30484.050050463986</v>
      </c>
      <c r="F62" s="4" t="s">
        <v>83</v>
      </c>
      <c r="G62" s="17" t="str">
        <f t="shared" si="10"/>
        <v>55336.7783</v>
      </c>
      <c r="H62" s="18">
        <f t="shared" si="11"/>
        <v>30484</v>
      </c>
      <c r="I62" s="55" t="s">
        <v>370</v>
      </c>
      <c r="J62" s="56" t="s">
        <v>371</v>
      </c>
      <c r="K62" s="55" t="s">
        <v>372</v>
      </c>
      <c r="L62" s="55" t="s">
        <v>185</v>
      </c>
      <c r="M62" s="56" t="s">
        <v>181</v>
      </c>
      <c r="N62" s="56" t="s">
        <v>182</v>
      </c>
      <c r="O62" s="57" t="s">
        <v>103</v>
      </c>
      <c r="P62" s="57" t="s">
        <v>373</v>
      </c>
    </row>
    <row r="63" spans="1:16" ht="12.75" customHeight="1" thickBot="1" x14ac:dyDescent="0.25">
      <c r="A63" s="18" t="str">
        <f t="shared" si="6"/>
        <v>BAVM 214 </v>
      </c>
      <c r="B63" s="4" t="str">
        <f t="shared" si="7"/>
        <v>II</v>
      </c>
      <c r="C63" s="18">
        <f t="shared" si="8"/>
        <v>55372.4499</v>
      </c>
      <c r="D63" s="17" t="str">
        <f t="shared" si="9"/>
        <v>vis</v>
      </c>
      <c r="E63" s="54">
        <f>VLOOKUP(C63,Active!C$21:E$964,3,FALSE)</f>
        <v>30546.554606240712</v>
      </c>
      <c r="F63" s="4" t="s">
        <v>83</v>
      </c>
      <c r="G63" s="17" t="str">
        <f t="shared" si="10"/>
        <v>55372.4499</v>
      </c>
      <c r="H63" s="18">
        <f t="shared" si="11"/>
        <v>30546.5</v>
      </c>
      <c r="I63" s="55" t="s">
        <v>374</v>
      </c>
      <c r="J63" s="56" t="s">
        <v>375</v>
      </c>
      <c r="K63" s="55" t="s">
        <v>376</v>
      </c>
      <c r="L63" s="55" t="s">
        <v>377</v>
      </c>
      <c r="M63" s="56" t="s">
        <v>181</v>
      </c>
      <c r="N63" s="56" t="s">
        <v>243</v>
      </c>
      <c r="O63" s="57" t="s">
        <v>222</v>
      </c>
      <c r="P63" s="58" t="s">
        <v>378</v>
      </c>
    </row>
    <row r="64" spans="1:16" ht="12.75" customHeight="1" thickBot="1" x14ac:dyDescent="0.25">
      <c r="A64" s="18" t="str">
        <f t="shared" si="6"/>
        <v> JAAVSO 39;94 </v>
      </c>
      <c r="B64" s="4" t="str">
        <f t="shared" si="7"/>
        <v>I</v>
      </c>
      <c r="C64" s="18">
        <f t="shared" si="8"/>
        <v>55408.6878</v>
      </c>
      <c r="D64" s="17" t="str">
        <f t="shared" si="9"/>
        <v>vis</v>
      </c>
      <c r="E64" s="54">
        <f>VLOOKUP(C64,Active!C$21:E$964,3,FALSE)</f>
        <v>30610.051445232555</v>
      </c>
      <c r="F64" s="4" t="s">
        <v>83</v>
      </c>
      <c r="G64" s="17" t="str">
        <f t="shared" si="10"/>
        <v>55408.6878</v>
      </c>
      <c r="H64" s="18">
        <f t="shared" si="11"/>
        <v>30610</v>
      </c>
      <c r="I64" s="55" t="s">
        <v>379</v>
      </c>
      <c r="J64" s="56" t="s">
        <v>380</v>
      </c>
      <c r="K64" s="55" t="s">
        <v>381</v>
      </c>
      <c r="L64" s="55" t="s">
        <v>369</v>
      </c>
      <c r="M64" s="56" t="s">
        <v>181</v>
      </c>
      <c r="N64" s="56" t="s">
        <v>182</v>
      </c>
      <c r="O64" s="57" t="s">
        <v>319</v>
      </c>
      <c r="P64" s="57" t="s">
        <v>373</v>
      </c>
    </row>
    <row r="65" spans="1:16" ht="12.75" customHeight="1" thickBot="1" x14ac:dyDescent="0.25">
      <c r="A65" s="18" t="str">
        <f t="shared" si="6"/>
        <v> JAAVSO 39;94 </v>
      </c>
      <c r="B65" s="4" t="str">
        <f t="shared" si="7"/>
        <v>I</v>
      </c>
      <c r="C65" s="18">
        <f t="shared" si="8"/>
        <v>55436.652099999999</v>
      </c>
      <c r="D65" s="17" t="str">
        <f t="shared" si="9"/>
        <v>vis</v>
      </c>
      <c r="E65" s="54">
        <f>VLOOKUP(C65,Active!C$21:E$964,3,FALSE)</f>
        <v>30659.051101797078</v>
      </c>
      <c r="F65" s="4" t="s">
        <v>83</v>
      </c>
      <c r="G65" s="17" t="str">
        <f t="shared" si="10"/>
        <v>55436.6521</v>
      </c>
      <c r="H65" s="18">
        <f t="shared" si="11"/>
        <v>30659</v>
      </c>
      <c r="I65" s="55" t="s">
        <v>382</v>
      </c>
      <c r="J65" s="56" t="s">
        <v>383</v>
      </c>
      <c r="K65" s="55" t="s">
        <v>384</v>
      </c>
      <c r="L65" s="55" t="s">
        <v>385</v>
      </c>
      <c r="M65" s="56" t="s">
        <v>181</v>
      </c>
      <c r="N65" s="56" t="s">
        <v>182</v>
      </c>
      <c r="O65" s="57" t="s">
        <v>103</v>
      </c>
      <c r="P65" s="57" t="s">
        <v>373</v>
      </c>
    </row>
    <row r="66" spans="1:16" ht="12.75" customHeight="1" thickBot="1" x14ac:dyDescent="0.25">
      <c r="A66" s="18" t="str">
        <f t="shared" si="6"/>
        <v> JAAVSO 39;177 </v>
      </c>
      <c r="B66" s="4" t="str">
        <f t="shared" si="7"/>
        <v>I</v>
      </c>
      <c r="C66" s="18">
        <f t="shared" si="8"/>
        <v>55485.734199999999</v>
      </c>
      <c r="D66" s="17" t="str">
        <f t="shared" si="9"/>
        <v>vis</v>
      </c>
      <c r="E66" s="54">
        <f>VLOOKUP(C66,Active!C$21:E$964,3,FALSE)</f>
        <v>30745.053828254226</v>
      </c>
      <c r="F66" s="4" t="s">
        <v>83</v>
      </c>
      <c r="G66" s="17" t="str">
        <f t="shared" si="10"/>
        <v>55485.7342</v>
      </c>
      <c r="H66" s="18">
        <f t="shared" si="11"/>
        <v>30745</v>
      </c>
      <c r="I66" s="55" t="s">
        <v>386</v>
      </c>
      <c r="J66" s="56" t="s">
        <v>387</v>
      </c>
      <c r="K66" s="55" t="s">
        <v>388</v>
      </c>
      <c r="L66" s="55" t="s">
        <v>389</v>
      </c>
      <c r="M66" s="56" t="s">
        <v>181</v>
      </c>
      <c r="N66" s="56" t="s">
        <v>83</v>
      </c>
      <c r="O66" s="57" t="s">
        <v>390</v>
      </c>
      <c r="P66" s="57" t="s">
        <v>391</v>
      </c>
    </row>
    <row r="67" spans="1:16" ht="12.75" customHeight="1" thickBot="1" x14ac:dyDescent="0.25">
      <c r="A67" s="18" t="str">
        <f t="shared" si="6"/>
        <v>BAVM 220 </v>
      </c>
      <c r="B67" s="4" t="str">
        <f t="shared" si="7"/>
        <v>II</v>
      </c>
      <c r="C67" s="18">
        <f t="shared" si="8"/>
        <v>55691.474699999999</v>
      </c>
      <c r="D67" s="17" t="str">
        <f t="shared" si="9"/>
        <v>vis</v>
      </c>
      <c r="E67" s="54">
        <f>VLOOKUP(C67,Active!C$21:E$964,3,FALSE)</f>
        <v>31105.556821049089</v>
      </c>
      <c r="F67" s="4" t="s">
        <v>83</v>
      </c>
      <c r="G67" s="17" t="str">
        <f t="shared" si="10"/>
        <v>55691.4747</v>
      </c>
      <c r="H67" s="18">
        <f t="shared" si="11"/>
        <v>31105.5</v>
      </c>
      <c r="I67" s="55" t="s">
        <v>392</v>
      </c>
      <c r="J67" s="56" t="s">
        <v>393</v>
      </c>
      <c r="K67" s="55" t="s">
        <v>394</v>
      </c>
      <c r="L67" s="55" t="s">
        <v>232</v>
      </c>
      <c r="M67" s="56" t="s">
        <v>181</v>
      </c>
      <c r="N67" s="56" t="s">
        <v>243</v>
      </c>
      <c r="O67" s="57" t="s">
        <v>222</v>
      </c>
      <c r="P67" s="58" t="s">
        <v>395</v>
      </c>
    </row>
    <row r="68" spans="1:16" ht="12.75" customHeight="1" thickBot="1" x14ac:dyDescent="0.25">
      <c r="A68" s="18" t="str">
        <f t="shared" si="6"/>
        <v>IBVS 6011 </v>
      </c>
      <c r="B68" s="4" t="str">
        <f t="shared" si="7"/>
        <v>I</v>
      </c>
      <c r="C68" s="18">
        <f t="shared" si="8"/>
        <v>55844.708100000003</v>
      </c>
      <c r="D68" s="17" t="str">
        <f t="shared" si="9"/>
        <v>vis</v>
      </c>
      <c r="E68" s="54">
        <f>VLOOKUP(C68,Active!C$21:E$964,3,FALSE)</f>
        <v>31374.055727662682</v>
      </c>
      <c r="F68" s="4" t="s">
        <v>83</v>
      </c>
      <c r="G68" s="17" t="str">
        <f t="shared" si="10"/>
        <v>55844.7081</v>
      </c>
      <c r="H68" s="18">
        <f t="shared" si="11"/>
        <v>31374</v>
      </c>
      <c r="I68" s="55" t="s">
        <v>396</v>
      </c>
      <c r="J68" s="56" t="s">
        <v>397</v>
      </c>
      <c r="K68" s="55" t="s">
        <v>398</v>
      </c>
      <c r="L68" s="55" t="s">
        <v>268</v>
      </c>
      <c r="M68" s="56" t="s">
        <v>181</v>
      </c>
      <c r="N68" s="56" t="s">
        <v>83</v>
      </c>
      <c r="O68" s="57" t="s">
        <v>399</v>
      </c>
      <c r="P68" s="58" t="s">
        <v>400</v>
      </c>
    </row>
    <row r="69" spans="1:16" ht="12.75" customHeight="1" thickBot="1" x14ac:dyDescent="0.25">
      <c r="A69" s="18" t="str">
        <f t="shared" si="6"/>
        <v>IBVS 6042 </v>
      </c>
      <c r="B69" s="4" t="str">
        <f t="shared" si="7"/>
        <v>I</v>
      </c>
      <c r="C69" s="18">
        <f t="shared" si="8"/>
        <v>56203.681400000001</v>
      </c>
      <c r="D69" s="17" t="str">
        <f t="shared" si="9"/>
        <v>vis</v>
      </c>
      <c r="E69" s="54">
        <f>VLOOKUP(C69,Active!C$21:E$964,3,FALSE)</f>
        <v>32003.056575738039</v>
      </c>
      <c r="F69" s="4" t="s">
        <v>83</v>
      </c>
      <c r="G69" s="17" t="str">
        <f t="shared" si="10"/>
        <v>56203.6814</v>
      </c>
      <c r="H69" s="18">
        <f t="shared" si="11"/>
        <v>32003</v>
      </c>
      <c r="I69" s="55" t="s">
        <v>401</v>
      </c>
      <c r="J69" s="56" t="s">
        <v>402</v>
      </c>
      <c r="K69" s="55" t="s">
        <v>403</v>
      </c>
      <c r="L69" s="55" t="s">
        <v>214</v>
      </c>
      <c r="M69" s="56" t="s">
        <v>181</v>
      </c>
      <c r="N69" s="56" t="s">
        <v>83</v>
      </c>
      <c r="O69" s="57" t="s">
        <v>399</v>
      </c>
      <c r="P69" s="58" t="s">
        <v>404</v>
      </c>
    </row>
    <row r="70" spans="1:16" ht="12.75" customHeight="1" thickBot="1" x14ac:dyDescent="0.25">
      <c r="A70" s="18" t="str">
        <f t="shared" si="6"/>
        <v> JAAVSO 41;328 </v>
      </c>
      <c r="B70" s="4" t="str">
        <f t="shared" si="7"/>
        <v>I</v>
      </c>
      <c r="C70" s="18">
        <f t="shared" si="8"/>
        <v>56498.7353</v>
      </c>
      <c r="D70" s="17" t="str">
        <f t="shared" si="9"/>
        <v>vis</v>
      </c>
      <c r="E70" s="54">
        <f>VLOOKUP(C70,Active!C$21:E$964,3,FALSE)</f>
        <v>32520.056456586954</v>
      </c>
      <c r="F70" s="4" t="s">
        <v>83</v>
      </c>
      <c r="G70" s="17" t="str">
        <f t="shared" si="10"/>
        <v>56498.7353</v>
      </c>
      <c r="H70" s="18">
        <f t="shared" si="11"/>
        <v>32520</v>
      </c>
      <c r="I70" s="55" t="s">
        <v>405</v>
      </c>
      <c r="J70" s="56" t="s">
        <v>406</v>
      </c>
      <c r="K70" s="55" t="s">
        <v>407</v>
      </c>
      <c r="L70" s="55" t="s">
        <v>408</v>
      </c>
      <c r="M70" s="56" t="s">
        <v>181</v>
      </c>
      <c r="N70" s="56" t="s">
        <v>83</v>
      </c>
      <c r="O70" s="57" t="s">
        <v>103</v>
      </c>
      <c r="P70" s="57" t="s">
        <v>409</v>
      </c>
    </row>
    <row r="71" spans="1:16" ht="12.75" customHeight="1" thickBot="1" x14ac:dyDescent="0.25">
      <c r="A71" s="18" t="str">
        <f t="shared" si="6"/>
        <v>BAVM 238 </v>
      </c>
      <c r="B71" s="4" t="str">
        <f t="shared" si="7"/>
        <v>I</v>
      </c>
      <c r="C71" s="18">
        <f t="shared" si="8"/>
        <v>56891.381999999998</v>
      </c>
      <c r="D71" s="17" t="str">
        <f t="shared" si="9"/>
        <v>vis</v>
      </c>
      <c r="E71" s="54">
        <f>VLOOKUP(C71,Active!C$21:E$964,3,FALSE)</f>
        <v>33208.060570803776</v>
      </c>
      <c r="F71" s="4" t="s">
        <v>83</v>
      </c>
      <c r="G71" s="17" t="str">
        <f t="shared" si="10"/>
        <v>56891.3820</v>
      </c>
      <c r="H71" s="18">
        <f t="shared" si="11"/>
        <v>33208</v>
      </c>
      <c r="I71" s="55" t="s">
        <v>410</v>
      </c>
      <c r="J71" s="56" t="s">
        <v>411</v>
      </c>
      <c r="K71" s="55" t="s">
        <v>412</v>
      </c>
      <c r="L71" s="55" t="s">
        <v>413</v>
      </c>
      <c r="M71" s="56" t="s">
        <v>181</v>
      </c>
      <c r="N71" s="56" t="s">
        <v>243</v>
      </c>
      <c r="O71" s="57" t="s">
        <v>222</v>
      </c>
      <c r="P71" s="58" t="s">
        <v>414</v>
      </c>
    </row>
    <row r="72" spans="1:16" ht="12.75" customHeight="1" thickBot="1" x14ac:dyDescent="0.25">
      <c r="A72" s="18" t="str">
        <f t="shared" si="6"/>
        <v> JAAVSO 42;426 </v>
      </c>
      <c r="B72" s="4" t="str">
        <f t="shared" si="7"/>
        <v>I</v>
      </c>
      <c r="C72" s="18">
        <f t="shared" si="8"/>
        <v>56929.618300000002</v>
      </c>
      <c r="D72" s="17" t="str">
        <f t="shared" si="9"/>
        <v>vis</v>
      </c>
      <c r="E72" s="54">
        <f>VLOOKUP(C72,Active!C$21:E$964,3,FALSE)</f>
        <v>33275.05904987525</v>
      </c>
      <c r="F72" s="4" t="s">
        <v>83</v>
      </c>
      <c r="G72" s="17" t="str">
        <f t="shared" si="10"/>
        <v>56929.6183</v>
      </c>
      <c r="H72" s="18">
        <f t="shared" si="11"/>
        <v>33275</v>
      </c>
      <c r="I72" s="55" t="s">
        <v>415</v>
      </c>
      <c r="J72" s="56" t="s">
        <v>416</v>
      </c>
      <c r="K72" s="55" t="s">
        <v>417</v>
      </c>
      <c r="L72" s="55" t="s">
        <v>418</v>
      </c>
      <c r="M72" s="56" t="s">
        <v>181</v>
      </c>
      <c r="N72" s="56" t="s">
        <v>83</v>
      </c>
      <c r="O72" s="57" t="s">
        <v>103</v>
      </c>
      <c r="P72" s="57" t="s">
        <v>419</v>
      </c>
    </row>
    <row r="73" spans="1:16" ht="12.75" customHeight="1" thickBot="1" x14ac:dyDescent="0.25">
      <c r="A73" s="18" t="str">
        <f t="shared" si="6"/>
        <v> AOEB 6 </v>
      </c>
      <c r="B73" s="4" t="str">
        <f t="shared" si="7"/>
        <v>I</v>
      </c>
      <c r="C73" s="18">
        <f t="shared" si="8"/>
        <v>50391.618000000002</v>
      </c>
      <c r="D73" s="17" t="str">
        <f t="shared" si="9"/>
        <v>vis</v>
      </c>
      <c r="E73" s="54">
        <f>VLOOKUP(C73,Active!C$21:E$964,3,FALSE)</f>
        <v>21819.032282934768</v>
      </c>
      <c r="F73" s="4" t="s">
        <v>83</v>
      </c>
      <c r="G73" s="17" t="str">
        <f t="shared" si="10"/>
        <v>50391.618</v>
      </c>
      <c r="H73" s="18">
        <f t="shared" si="11"/>
        <v>21819</v>
      </c>
      <c r="I73" s="55" t="s">
        <v>164</v>
      </c>
      <c r="J73" s="56" t="s">
        <v>165</v>
      </c>
      <c r="K73" s="55">
        <v>21819</v>
      </c>
      <c r="L73" s="55" t="s">
        <v>136</v>
      </c>
      <c r="M73" s="56" t="s">
        <v>89</v>
      </c>
      <c r="N73" s="56"/>
      <c r="O73" s="57" t="s">
        <v>103</v>
      </c>
      <c r="P73" s="57" t="s">
        <v>166</v>
      </c>
    </row>
    <row r="74" spans="1:16" ht="12.75" customHeight="1" thickBot="1" x14ac:dyDescent="0.25">
      <c r="A74" s="18" t="str">
        <f t="shared" si="6"/>
        <v> AOEB 6 </v>
      </c>
      <c r="B74" s="4" t="str">
        <f t="shared" si="7"/>
        <v>I</v>
      </c>
      <c r="C74" s="18">
        <f t="shared" si="8"/>
        <v>50578.821000000004</v>
      </c>
      <c r="D74" s="17" t="str">
        <f t="shared" si="9"/>
        <v>vis</v>
      </c>
      <c r="E74" s="54">
        <f>VLOOKUP(C74,Active!C$21:E$964,3,FALSE)</f>
        <v>22147.053463792097</v>
      </c>
      <c r="F74" s="4" t="s">
        <v>83</v>
      </c>
      <c r="G74" s="17" t="str">
        <f t="shared" si="10"/>
        <v>50578.821</v>
      </c>
      <c r="H74" s="18">
        <f t="shared" si="11"/>
        <v>22147</v>
      </c>
      <c r="I74" s="55" t="s">
        <v>167</v>
      </c>
      <c r="J74" s="56" t="s">
        <v>168</v>
      </c>
      <c r="K74" s="55">
        <v>22147</v>
      </c>
      <c r="L74" s="55" t="s">
        <v>169</v>
      </c>
      <c r="M74" s="56" t="s">
        <v>89</v>
      </c>
      <c r="N74" s="56"/>
      <c r="O74" s="57" t="s">
        <v>103</v>
      </c>
      <c r="P74" s="57" t="s">
        <v>166</v>
      </c>
    </row>
    <row r="75" spans="1:16" ht="12.75" customHeight="1" thickBot="1" x14ac:dyDescent="0.25">
      <c r="A75" s="18" t="str">
        <f t="shared" ref="A75:A100" si="12">P75</f>
        <v> AOEB 6 </v>
      </c>
      <c r="B75" s="4" t="str">
        <f t="shared" ref="B75:B100" si="13">IF(H75=INT(H75),"I","II")</f>
        <v>I</v>
      </c>
      <c r="C75" s="18">
        <f t="shared" ref="C75:C100" si="14">1*G75</f>
        <v>50614.773999999998</v>
      </c>
      <c r="D75" s="17" t="str">
        <f t="shared" ref="D75:D100" si="15">VLOOKUP(F75,I$1:J$5,2,FALSE)</f>
        <v>vis</v>
      </c>
      <c r="E75" s="54">
        <f>VLOOKUP(C75,Active!C$21:E$964,3,FALSE)</f>
        <v>22210.051094788188</v>
      </c>
      <c r="F75" s="4" t="s">
        <v>83</v>
      </c>
      <c r="G75" s="17" t="str">
        <f t="shared" ref="G75:G100" si="16">MID(I75,3,LEN(I75)-3)</f>
        <v>50614.774</v>
      </c>
      <c r="H75" s="18">
        <f t="shared" ref="H75:H100" si="17">1*K75</f>
        <v>22210</v>
      </c>
      <c r="I75" s="55" t="s">
        <v>170</v>
      </c>
      <c r="J75" s="56" t="s">
        <v>171</v>
      </c>
      <c r="K75" s="55">
        <v>22210</v>
      </c>
      <c r="L75" s="55" t="s">
        <v>172</v>
      </c>
      <c r="M75" s="56" t="s">
        <v>89</v>
      </c>
      <c r="N75" s="56"/>
      <c r="O75" s="57" t="s">
        <v>103</v>
      </c>
      <c r="P75" s="57" t="s">
        <v>166</v>
      </c>
    </row>
    <row r="76" spans="1:16" ht="12.75" customHeight="1" thickBot="1" x14ac:dyDescent="0.25">
      <c r="A76" s="18" t="str">
        <f t="shared" si="12"/>
        <v> AOEB 6 </v>
      </c>
      <c r="B76" s="4" t="str">
        <f t="shared" si="13"/>
        <v>I</v>
      </c>
      <c r="C76" s="18">
        <f t="shared" si="14"/>
        <v>50726.631999999998</v>
      </c>
      <c r="D76" s="17" t="str">
        <f t="shared" si="15"/>
        <v>vis</v>
      </c>
      <c r="E76" s="54">
        <f>VLOOKUP(C76,Active!C$21:E$964,3,FALSE)</f>
        <v>22406.051122823737</v>
      </c>
      <c r="F76" s="4" t="s">
        <v>83</v>
      </c>
      <c r="G76" s="17" t="str">
        <f t="shared" si="16"/>
        <v>50726.632</v>
      </c>
      <c r="H76" s="18">
        <f t="shared" si="17"/>
        <v>22406</v>
      </c>
      <c r="I76" s="55" t="s">
        <v>173</v>
      </c>
      <c r="J76" s="56" t="s">
        <v>174</v>
      </c>
      <c r="K76" s="55">
        <v>22406</v>
      </c>
      <c r="L76" s="55" t="s">
        <v>172</v>
      </c>
      <c r="M76" s="56" t="s">
        <v>89</v>
      </c>
      <c r="N76" s="56"/>
      <c r="O76" s="57" t="s">
        <v>103</v>
      </c>
      <c r="P76" s="57" t="s">
        <v>166</v>
      </c>
    </row>
    <row r="77" spans="1:16" ht="12.75" customHeight="1" thickBot="1" x14ac:dyDescent="0.25">
      <c r="A77" s="18" t="str">
        <f t="shared" si="12"/>
        <v> AOEB 6 </v>
      </c>
      <c r="B77" s="4" t="str">
        <f t="shared" si="13"/>
        <v>I</v>
      </c>
      <c r="C77" s="18">
        <f t="shared" si="14"/>
        <v>51041.671999999999</v>
      </c>
      <c r="D77" s="17" t="str">
        <f t="shared" si="15"/>
        <v>vis</v>
      </c>
      <c r="E77" s="54">
        <f>VLOOKUP(C77,Active!C$21:E$964,3,FALSE)</f>
        <v>22958.071084134681</v>
      </c>
      <c r="F77" s="4" t="s">
        <v>83</v>
      </c>
      <c r="G77" s="17" t="str">
        <f t="shared" si="16"/>
        <v>51041.672</v>
      </c>
      <c r="H77" s="18">
        <f t="shared" si="17"/>
        <v>22958</v>
      </c>
      <c r="I77" s="55" t="s">
        <v>175</v>
      </c>
      <c r="J77" s="56" t="s">
        <v>176</v>
      </c>
      <c r="K77" s="55">
        <v>22958</v>
      </c>
      <c r="L77" s="55" t="s">
        <v>177</v>
      </c>
      <c r="M77" s="56" t="s">
        <v>89</v>
      </c>
      <c r="N77" s="56"/>
      <c r="O77" s="57" t="s">
        <v>103</v>
      </c>
      <c r="P77" s="57" t="s">
        <v>166</v>
      </c>
    </row>
    <row r="78" spans="1:16" ht="12.75" customHeight="1" thickBot="1" x14ac:dyDescent="0.25">
      <c r="A78" s="18" t="str">
        <f t="shared" si="12"/>
        <v> AOEB 6 </v>
      </c>
      <c r="B78" s="4" t="str">
        <f t="shared" si="13"/>
        <v>I</v>
      </c>
      <c r="C78" s="18">
        <f t="shared" si="14"/>
        <v>51045.656300000002</v>
      </c>
      <c r="D78" s="17" t="str">
        <f t="shared" si="15"/>
        <v>vis</v>
      </c>
      <c r="E78" s="54">
        <f>VLOOKUP(C78,Active!C$21:E$964,3,FALSE)</f>
        <v>22965.052461521213</v>
      </c>
      <c r="F78" s="4" t="s">
        <v>83</v>
      </c>
      <c r="G78" s="17" t="str">
        <f t="shared" si="16"/>
        <v>51045.6563</v>
      </c>
      <c r="H78" s="18">
        <f t="shared" si="17"/>
        <v>22965</v>
      </c>
      <c r="I78" s="55" t="s">
        <v>178</v>
      </c>
      <c r="J78" s="56" t="s">
        <v>179</v>
      </c>
      <c r="K78" s="55">
        <v>22965</v>
      </c>
      <c r="L78" s="55" t="s">
        <v>180</v>
      </c>
      <c r="M78" s="56" t="s">
        <v>181</v>
      </c>
      <c r="N78" s="56" t="s">
        <v>182</v>
      </c>
      <c r="O78" s="57" t="s">
        <v>103</v>
      </c>
      <c r="P78" s="57" t="s">
        <v>166</v>
      </c>
    </row>
    <row r="79" spans="1:16" ht="12.75" customHeight="1" thickBot="1" x14ac:dyDescent="0.25">
      <c r="A79" s="18" t="str">
        <f t="shared" si="12"/>
        <v> AOEB 6 </v>
      </c>
      <c r="B79" s="4" t="str">
        <f t="shared" si="13"/>
        <v>I</v>
      </c>
      <c r="C79" s="18">
        <f t="shared" si="14"/>
        <v>51073.619500000001</v>
      </c>
      <c r="D79" s="17" t="str">
        <f t="shared" si="15"/>
        <v>vis</v>
      </c>
      <c r="E79" s="54">
        <f>VLOOKUP(C79,Active!C$21:E$964,3,FALSE)</f>
        <v>23014.050190641738</v>
      </c>
      <c r="F79" s="4" t="s">
        <v>83</v>
      </c>
      <c r="G79" s="17" t="str">
        <f t="shared" si="16"/>
        <v>51073.6195</v>
      </c>
      <c r="H79" s="18">
        <f t="shared" si="17"/>
        <v>23014</v>
      </c>
      <c r="I79" s="55" t="s">
        <v>183</v>
      </c>
      <c r="J79" s="56" t="s">
        <v>184</v>
      </c>
      <c r="K79" s="55">
        <v>23014</v>
      </c>
      <c r="L79" s="55" t="s">
        <v>185</v>
      </c>
      <c r="M79" s="56" t="s">
        <v>181</v>
      </c>
      <c r="N79" s="56" t="s">
        <v>182</v>
      </c>
      <c r="O79" s="57" t="s">
        <v>103</v>
      </c>
      <c r="P79" s="57" t="s">
        <v>166</v>
      </c>
    </row>
    <row r="80" spans="1:16" ht="12.75" customHeight="1" thickBot="1" x14ac:dyDescent="0.25">
      <c r="A80" s="18" t="str">
        <f t="shared" si="12"/>
        <v> AOEB 6 </v>
      </c>
      <c r="B80" s="4" t="str">
        <f t="shared" si="13"/>
        <v>I</v>
      </c>
      <c r="C80" s="18">
        <f t="shared" si="14"/>
        <v>51097.59</v>
      </c>
      <c r="D80" s="17" t="str">
        <f t="shared" si="15"/>
        <v>vis</v>
      </c>
      <c r="E80" s="54">
        <f>VLOOKUP(C80,Active!C$21:E$964,3,FALSE)</f>
        <v>23056.051823712463</v>
      </c>
      <c r="F80" s="4" t="s">
        <v>83</v>
      </c>
      <c r="G80" s="17" t="str">
        <f t="shared" si="16"/>
        <v>51097.590</v>
      </c>
      <c r="H80" s="18">
        <f t="shared" si="17"/>
        <v>23056</v>
      </c>
      <c r="I80" s="55" t="s">
        <v>186</v>
      </c>
      <c r="J80" s="56" t="s">
        <v>187</v>
      </c>
      <c r="K80" s="55">
        <v>23056</v>
      </c>
      <c r="L80" s="55" t="s">
        <v>188</v>
      </c>
      <c r="M80" s="56" t="s">
        <v>89</v>
      </c>
      <c r="N80" s="56"/>
      <c r="O80" s="57" t="s">
        <v>189</v>
      </c>
      <c r="P80" s="57" t="s">
        <v>166</v>
      </c>
    </row>
    <row r="81" spans="1:16" ht="12.75" customHeight="1" thickBot="1" x14ac:dyDescent="0.25">
      <c r="A81" s="18" t="str">
        <f t="shared" si="12"/>
        <v> AOEB 6 </v>
      </c>
      <c r="B81" s="4" t="str">
        <f t="shared" si="13"/>
        <v>I</v>
      </c>
      <c r="C81" s="18">
        <f t="shared" si="14"/>
        <v>51097.591999999997</v>
      </c>
      <c r="D81" s="17" t="str">
        <f t="shared" si="15"/>
        <v>vis</v>
      </c>
      <c r="E81" s="54">
        <f>VLOOKUP(C81,Active!C$21:E$964,3,FALSE)</f>
        <v>23056.055328156097</v>
      </c>
      <c r="F81" s="4" t="s">
        <v>83</v>
      </c>
      <c r="G81" s="17" t="str">
        <f t="shared" si="16"/>
        <v>51097.592</v>
      </c>
      <c r="H81" s="18">
        <f t="shared" si="17"/>
        <v>23056</v>
      </c>
      <c r="I81" s="55" t="s">
        <v>190</v>
      </c>
      <c r="J81" s="56" t="s">
        <v>191</v>
      </c>
      <c r="K81" s="55">
        <v>23056</v>
      </c>
      <c r="L81" s="55" t="s">
        <v>192</v>
      </c>
      <c r="M81" s="56" t="s">
        <v>89</v>
      </c>
      <c r="N81" s="56"/>
      <c r="O81" s="57" t="s">
        <v>103</v>
      </c>
      <c r="P81" s="57" t="s">
        <v>166</v>
      </c>
    </row>
    <row r="82" spans="1:16" ht="12.75" customHeight="1" thickBot="1" x14ac:dyDescent="0.25">
      <c r="A82" s="18" t="str">
        <f t="shared" si="12"/>
        <v> AOEB 6 </v>
      </c>
      <c r="B82" s="4" t="str">
        <f t="shared" si="13"/>
        <v>I</v>
      </c>
      <c r="C82" s="18">
        <f t="shared" si="14"/>
        <v>51109.571000000004</v>
      </c>
      <c r="D82" s="17" t="str">
        <f t="shared" si="15"/>
        <v>vis</v>
      </c>
      <c r="E82" s="54">
        <f>VLOOKUP(C82,Active!C$21:E$964,3,FALSE)</f>
        <v>23077.045193305119</v>
      </c>
      <c r="F82" s="4" t="s">
        <v>83</v>
      </c>
      <c r="G82" s="17" t="str">
        <f t="shared" si="16"/>
        <v>51109.571</v>
      </c>
      <c r="H82" s="18">
        <f t="shared" si="17"/>
        <v>23077</v>
      </c>
      <c r="I82" s="55" t="s">
        <v>193</v>
      </c>
      <c r="J82" s="56" t="s">
        <v>194</v>
      </c>
      <c r="K82" s="55">
        <v>23077</v>
      </c>
      <c r="L82" s="55" t="s">
        <v>195</v>
      </c>
      <c r="M82" s="56" t="s">
        <v>89</v>
      </c>
      <c r="N82" s="56"/>
      <c r="O82" s="57" t="s">
        <v>103</v>
      </c>
      <c r="P82" s="57" t="s">
        <v>166</v>
      </c>
    </row>
    <row r="83" spans="1:16" ht="12.75" customHeight="1" thickBot="1" x14ac:dyDescent="0.25">
      <c r="A83" s="18" t="str">
        <f t="shared" si="12"/>
        <v> AOEB 6 </v>
      </c>
      <c r="B83" s="4" t="str">
        <f t="shared" si="13"/>
        <v>I</v>
      </c>
      <c r="C83" s="18">
        <f t="shared" si="14"/>
        <v>51384.654399999999</v>
      </c>
      <c r="D83" s="17" t="str">
        <f t="shared" si="15"/>
        <v>vis</v>
      </c>
      <c r="E83" s="54">
        <f>VLOOKUP(C83,Active!C$21:E$964,3,FALSE)</f>
        <v>23559.052328352351</v>
      </c>
      <c r="F83" s="4" t="s">
        <v>83</v>
      </c>
      <c r="G83" s="17" t="str">
        <f t="shared" si="16"/>
        <v>51384.6544</v>
      </c>
      <c r="H83" s="18">
        <f t="shared" si="17"/>
        <v>23559</v>
      </c>
      <c r="I83" s="55" t="s">
        <v>196</v>
      </c>
      <c r="J83" s="56" t="s">
        <v>197</v>
      </c>
      <c r="K83" s="55">
        <v>23559</v>
      </c>
      <c r="L83" s="55" t="s">
        <v>180</v>
      </c>
      <c r="M83" s="56" t="s">
        <v>181</v>
      </c>
      <c r="N83" s="56" t="s">
        <v>182</v>
      </c>
      <c r="O83" s="57" t="s">
        <v>114</v>
      </c>
      <c r="P83" s="57" t="s">
        <v>166</v>
      </c>
    </row>
    <row r="84" spans="1:16" ht="12.75" customHeight="1" thickBot="1" x14ac:dyDescent="0.25">
      <c r="A84" s="18" t="str">
        <f t="shared" si="12"/>
        <v> AOEB 6 </v>
      </c>
      <c r="B84" s="4" t="str">
        <f t="shared" si="13"/>
        <v>I</v>
      </c>
      <c r="C84" s="18">
        <f t="shared" si="14"/>
        <v>51476.539400000001</v>
      </c>
      <c r="D84" s="17" t="str">
        <f t="shared" si="15"/>
        <v>vis</v>
      </c>
      <c r="E84" s="54">
        <f>VLOOKUP(C84,Active!C$21:E$964,3,FALSE)</f>
        <v>23720.055230031685</v>
      </c>
      <c r="F84" s="4" t="s">
        <v>83</v>
      </c>
      <c r="G84" s="17" t="str">
        <f t="shared" si="16"/>
        <v>51476.5394</v>
      </c>
      <c r="H84" s="18">
        <f t="shared" si="17"/>
        <v>23720</v>
      </c>
      <c r="I84" s="55" t="s">
        <v>205</v>
      </c>
      <c r="J84" s="56" t="s">
        <v>206</v>
      </c>
      <c r="K84" s="55">
        <v>23720</v>
      </c>
      <c r="L84" s="55" t="s">
        <v>207</v>
      </c>
      <c r="M84" s="56" t="s">
        <v>181</v>
      </c>
      <c r="N84" s="56" t="s">
        <v>182</v>
      </c>
      <c r="O84" s="57" t="s">
        <v>103</v>
      </c>
      <c r="P84" s="57" t="s">
        <v>166</v>
      </c>
    </row>
    <row r="85" spans="1:16" ht="12.75" customHeight="1" thickBot="1" x14ac:dyDescent="0.25">
      <c r="A85" s="18" t="str">
        <f t="shared" si="12"/>
        <v> AOEB 12 </v>
      </c>
      <c r="B85" s="4" t="str">
        <f t="shared" si="13"/>
        <v>I</v>
      </c>
      <c r="C85" s="18">
        <f t="shared" si="14"/>
        <v>52219.595600000001</v>
      </c>
      <c r="D85" s="17" t="str">
        <f t="shared" si="15"/>
        <v>vis</v>
      </c>
      <c r="E85" s="54">
        <f>VLOOKUP(C85,Active!C$21:E$964,3,FALSE)</f>
        <v>25022.054515125179</v>
      </c>
      <c r="F85" s="4" t="s">
        <v>83</v>
      </c>
      <c r="G85" s="17" t="str">
        <f t="shared" si="16"/>
        <v>52219.5956</v>
      </c>
      <c r="H85" s="18">
        <f t="shared" si="17"/>
        <v>25022</v>
      </c>
      <c r="I85" s="55" t="s">
        <v>215</v>
      </c>
      <c r="J85" s="56" t="s">
        <v>216</v>
      </c>
      <c r="K85" s="55">
        <v>25022</v>
      </c>
      <c r="L85" s="55" t="s">
        <v>217</v>
      </c>
      <c r="M85" s="56" t="s">
        <v>181</v>
      </c>
      <c r="N85" s="56" t="s">
        <v>182</v>
      </c>
      <c r="O85" s="57" t="s">
        <v>103</v>
      </c>
      <c r="P85" s="57" t="s">
        <v>218</v>
      </c>
    </row>
    <row r="86" spans="1:16" ht="12.75" customHeight="1" thickBot="1" x14ac:dyDescent="0.25">
      <c r="A86" s="18" t="str">
        <f t="shared" si="12"/>
        <v> AOEB 12 </v>
      </c>
      <c r="B86" s="4" t="str">
        <f t="shared" si="13"/>
        <v>I</v>
      </c>
      <c r="C86" s="18">
        <f t="shared" si="14"/>
        <v>52518.645299999996</v>
      </c>
      <c r="D86" s="17" t="str">
        <f t="shared" si="15"/>
        <v>vis</v>
      </c>
      <c r="E86" s="54">
        <f>VLOOKUP(C86,Active!C$21:E$964,3,FALSE)</f>
        <v>25546.055923911514</v>
      </c>
      <c r="F86" s="4" t="s">
        <v>83</v>
      </c>
      <c r="G86" s="17" t="str">
        <f t="shared" si="16"/>
        <v>52518.6453</v>
      </c>
      <c r="H86" s="18">
        <f t="shared" si="17"/>
        <v>25546</v>
      </c>
      <c r="I86" s="55" t="s">
        <v>224</v>
      </c>
      <c r="J86" s="56" t="s">
        <v>225</v>
      </c>
      <c r="K86" s="55">
        <v>25546</v>
      </c>
      <c r="L86" s="55" t="s">
        <v>226</v>
      </c>
      <c r="M86" s="56" t="s">
        <v>181</v>
      </c>
      <c r="N86" s="56" t="s">
        <v>182</v>
      </c>
      <c r="O86" s="57" t="s">
        <v>103</v>
      </c>
      <c r="P86" s="57" t="s">
        <v>218</v>
      </c>
    </row>
    <row r="87" spans="1:16" ht="12.75" customHeight="1" thickBot="1" x14ac:dyDescent="0.25">
      <c r="A87" s="18" t="str">
        <f t="shared" si="12"/>
        <v> AOEB 12 </v>
      </c>
      <c r="B87" s="4" t="str">
        <f t="shared" si="13"/>
        <v>I</v>
      </c>
      <c r="C87" s="18">
        <f t="shared" si="14"/>
        <v>52559.737399999998</v>
      </c>
      <c r="D87" s="17" t="str">
        <f t="shared" si="15"/>
        <v>vis</v>
      </c>
      <c r="E87" s="54">
        <f>VLOOKUP(C87,Active!C$21:E$964,3,FALSE)</f>
        <v>25618.058398048724</v>
      </c>
      <c r="F87" s="4" t="s">
        <v>83</v>
      </c>
      <c r="G87" s="17" t="str">
        <f t="shared" si="16"/>
        <v>52559.7374</v>
      </c>
      <c r="H87" s="18">
        <f t="shared" si="17"/>
        <v>25618</v>
      </c>
      <c r="I87" s="55" t="s">
        <v>227</v>
      </c>
      <c r="J87" s="56" t="s">
        <v>228</v>
      </c>
      <c r="K87" s="55">
        <v>25618</v>
      </c>
      <c r="L87" s="55" t="s">
        <v>229</v>
      </c>
      <c r="M87" s="56" t="s">
        <v>181</v>
      </c>
      <c r="N87" s="56" t="s">
        <v>182</v>
      </c>
      <c r="O87" s="57" t="s">
        <v>103</v>
      </c>
      <c r="P87" s="57" t="s">
        <v>218</v>
      </c>
    </row>
    <row r="88" spans="1:16" ht="12.75" customHeight="1" thickBot="1" x14ac:dyDescent="0.25">
      <c r="A88" s="18" t="str">
        <f t="shared" si="12"/>
        <v> AOEB 12 </v>
      </c>
      <c r="B88" s="4" t="str">
        <f t="shared" si="13"/>
        <v>I</v>
      </c>
      <c r="C88" s="18">
        <f t="shared" si="14"/>
        <v>52806.851300000002</v>
      </c>
      <c r="D88" s="17" t="str">
        <f t="shared" si="15"/>
        <v>vis</v>
      </c>
      <c r="E88" s="54">
        <f>VLOOKUP(C88,Active!C$21:E$964,3,FALSE)</f>
        <v>26051.056764977995</v>
      </c>
      <c r="F88" s="4" t="s">
        <v>83</v>
      </c>
      <c r="G88" s="17" t="str">
        <f t="shared" si="16"/>
        <v>52806.8513</v>
      </c>
      <c r="H88" s="18">
        <f t="shared" si="17"/>
        <v>26051</v>
      </c>
      <c r="I88" s="55" t="s">
        <v>230</v>
      </c>
      <c r="J88" s="56" t="s">
        <v>231</v>
      </c>
      <c r="K88" s="55">
        <v>26051</v>
      </c>
      <c r="L88" s="55" t="s">
        <v>232</v>
      </c>
      <c r="M88" s="56" t="s">
        <v>181</v>
      </c>
      <c r="N88" s="56" t="s">
        <v>182</v>
      </c>
      <c r="O88" s="57" t="s">
        <v>233</v>
      </c>
      <c r="P88" s="57" t="s">
        <v>218</v>
      </c>
    </row>
    <row r="89" spans="1:16" ht="12.75" customHeight="1" thickBot="1" x14ac:dyDescent="0.25">
      <c r="A89" s="18" t="str">
        <f t="shared" si="12"/>
        <v> AOEB 12 </v>
      </c>
      <c r="B89" s="4" t="str">
        <f t="shared" si="13"/>
        <v>I</v>
      </c>
      <c r="C89" s="18">
        <f t="shared" si="14"/>
        <v>52833.673300000002</v>
      </c>
      <c r="D89" s="17" t="str">
        <f t="shared" si="15"/>
        <v>vis</v>
      </c>
      <c r="E89" s="54">
        <f>VLOOKUP(C89,Active!C$21:E$964,3,FALSE)</f>
        <v>26098.054858560659</v>
      </c>
      <c r="F89" s="4" t="s">
        <v>83</v>
      </c>
      <c r="G89" s="17" t="str">
        <f t="shared" si="16"/>
        <v>52833.6733</v>
      </c>
      <c r="H89" s="18">
        <f t="shared" si="17"/>
        <v>26098</v>
      </c>
      <c r="I89" s="55" t="s">
        <v>237</v>
      </c>
      <c r="J89" s="56" t="s">
        <v>238</v>
      </c>
      <c r="K89" s="55">
        <v>26098</v>
      </c>
      <c r="L89" s="55" t="s">
        <v>239</v>
      </c>
      <c r="M89" s="56" t="s">
        <v>181</v>
      </c>
      <c r="N89" s="56" t="s">
        <v>182</v>
      </c>
      <c r="O89" s="57" t="s">
        <v>103</v>
      </c>
      <c r="P89" s="57" t="s">
        <v>218</v>
      </c>
    </row>
    <row r="90" spans="1:16" ht="12.75" customHeight="1" thickBot="1" x14ac:dyDescent="0.25">
      <c r="A90" s="18" t="str">
        <f t="shared" si="12"/>
        <v> AOEB 12 </v>
      </c>
      <c r="B90" s="4" t="str">
        <f t="shared" si="13"/>
        <v>I</v>
      </c>
      <c r="C90" s="18">
        <f t="shared" si="14"/>
        <v>53176.668700000002</v>
      </c>
      <c r="D90" s="17" t="str">
        <f t="shared" si="15"/>
        <v>vis</v>
      </c>
      <c r="E90" s="54">
        <f>VLOOKUP(C90,Active!C$21:E$964,3,FALSE)</f>
        <v>26699.058881661953</v>
      </c>
      <c r="F90" s="4" t="s">
        <v>83</v>
      </c>
      <c r="G90" s="17" t="str">
        <f t="shared" si="16"/>
        <v>53176.6687</v>
      </c>
      <c r="H90" s="18">
        <f t="shared" si="17"/>
        <v>26699</v>
      </c>
      <c r="I90" s="55" t="s">
        <v>273</v>
      </c>
      <c r="J90" s="56" t="s">
        <v>274</v>
      </c>
      <c r="K90" s="55" t="s">
        <v>275</v>
      </c>
      <c r="L90" s="55" t="s">
        <v>276</v>
      </c>
      <c r="M90" s="56" t="s">
        <v>181</v>
      </c>
      <c r="N90" s="56" t="s">
        <v>182</v>
      </c>
      <c r="O90" s="57" t="s">
        <v>103</v>
      </c>
      <c r="P90" s="57" t="s">
        <v>218</v>
      </c>
    </row>
    <row r="91" spans="1:16" ht="12.75" customHeight="1" thickBot="1" x14ac:dyDescent="0.25">
      <c r="A91" s="18" t="str">
        <f t="shared" si="12"/>
        <v> AOEB 12 </v>
      </c>
      <c r="B91" s="4" t="str">
        <f t="shared" si="13"/>
        <v>I</v>
      </c>
      <c r="C91" s="18">
        <f t="shared" si="14"/>
        <v>53265.696400000001</v>
      </c>
      <c r="D91" s="17" t="str">
        <f t="shared" si="15"/>
        <v>vis</v>
      </c>
      <c r="E91" s="54">
        <f>VLOOKUP(C91,Active!C$21:E$964,3,FALSE)</f>
        <v>26855.055159942811</v>
      </c>
      <c r="F91" s="4" t="s">
        <v>83</v>
      </c>
      <c r="G91" s="17" t="str">
        <f t="shared" si="16"/>
        <v>53265.6964</v>
      </c>
      <c r="H91" s="18">
        <f t="shared" si="17"/>
        <v>26855</v>
      </c>
      <c r="I91" s="55" t="s">
        <v>277</v>
      </c>
      <c r="J91" s="56" t="s">
        <v>278</v>
      </c>
      <c r="K91" s="55" t="s">
        <v>279</v>
      </c>
      <c r="L91" s="55" t="s">
        <v>207</v>
      </c>
      <c r="M91" s="56" t="s">
        <v>181</v>
      </c>
      <c r="N91" s="56" t="s">
        <v>182</v>
      </c>
      <c r="O91" s="57" t="s">
        <v>103</v>
      </c>
      <c r="P91" s="57" t="s">
        <v>218</v>
      </c>
    </row>
    <row r="92" spans="1:16" ht="12.75" customHeight="1" thickBot="1" x14ac:dyDescent="0.25">
      <c r="A92" s="18" t="str">
        <f t="shared" si="12"/>
        <v> AOEB 12 </v>
      </c>
      <c r="B92" s="4" t="str">
        <f t="shared" si="13"/>
        <v>I</v>
      </c>
      <c r="C92" s="18">
        <f t="shared" si="14"/>
        <v>53903.743699999999</v>
      </c>
      <c r="D92" s="17" t="str">
        <f t="shared" si="15"/>
        <v>vis</v>
      </c>
      <c r="E92" s="54">
        <f>VLOOKUP(C92,Active!C$21:E$964,3,FALSE)</f>
        <v>27973.055559449382</v>
      </c>
      <c r="F92" s="4" t="s">
        <v>83</v>
      </c>
      <c r="G92" s="17" t="str">
        <f t="shared" si="16"/>
        <v>53903.7437</v>
      </c>
      <c r="H92" s="18">
        <f t="shared" si="17"/>
        <v>27973</v>
      </c>
      <c r="I92" s="55" t="s">
        <v>291</v>
      </c>
      <c r="J92" s="56" t="s">
        <v>292</v>
      </c>
      <c r="K92" s="55" t="s">
        <v>293</v>
      </c>
      <c r="L92" s="55" t="s">
        <v>251</v>
      </c>
      <c r="M92" s="56" t="s">
        <v>181</v>
      </c>
      <c r="N92" s="56" t="s">
        <v>182</v>
      </c>
      <c r="O92" s="57" t="s">
        <v>103</v>
      </c>
      <c r="P92" s="57" t="s">
        <v>218</v>
      </c>
    </row>
    <row r="93" spans="1:16" ht="12.75" customHeight="1" thickBot="1" x14ac:dyDescent="0.25">
      <c r="A93" s="18" t="str">
        <f t="shared" si="12"/>
        <v>IBVS 5806 </v>
      </c>
      <c r="B93" s="4" t="str">
        <f t="shared" si="13"/>
        <v>II</v>
      </c>
      <c r="C93" s="18">
        <f t="shared" si="14"/>
        <v>53989.6342</v>
      </c>
      <c r="D93" s="17" t="str">
        <f t="shared" si="15"/>
        <v>vis</v>
      </c>
      <c r="E93" s="54" t="e">
        <f>VLOOKUP(C93,Active!C$21:E$964,3,FALSE)</f>
        <v>#N/A</v>
      </c>
      <c r="F93" s="4" t="s">
        <v>83</v>
      </c>
      <c r="G93" s="17" t="str">
        <f t="shared" si="16"/>
        <v>53989.6342</v>
      </c>
      <c r="H93" s="18">
        <f t="shared" si="17"/>
        <v>28123.5</v>
      </c>
      <c r="I93" s="55" t="s">
        <v>294</v>
      </c>
      <c r="J93" s="56" t="s">
        <v>295</v>
      </c>
      <c r="K93" s="55" t="s">
        <v>296</v>
      </c>
      <c r="L93" s="55" t="s">
        <v>239</v>
      </c>
      <c r="M93" s="56" t="s">
        <v>181</v>
      </c>
      <c r="N93" s="56" t="s">
        <v>221</v>
      </c>
      <c r="O93" s="57" t="s">
        <v>297</v>
      </c>
      <c r="P93" s="58" t="s">
        <v>298</v>
      </c>
    </row>
    <row r="94" spans="1:16" ht="12.75" customHeight="1" thickBot="1" x14ac:dyDescent="0.25">
      <c r="A94" s="18" t="str">
        <f t="shared" si="12"/>
        <v> AOEB 12 </v>
      </c>
      <c r="B94" s="4" t="str">
        <f t="shared" si="13"/>
        <v>I</v>
      </c>
      <c r="C94" s="18">
        <f t="shared" si="14"/>
        <v>54015.600899999998</v>
      </c>
      <c r="D94" s="17" t="str">
        <f t="shared" si="15"/>
        <v>vis</v>
      </c>
      <c r="E94" s="54">
        <f>VLOOKUP(C94,Active!C$21:E$964,3,FALSE)</f>
        <v>28169.054185707475</v>
      </c>
      <c r="F94" s="4" t="s">
        <v>83</v>
      </c>
      <c r="G94" s="17" t="str">
        <f t="shared" si="16"/>
        <v>54015.6009</v>
      </c>
      <c r="H94" s="18">
        <f t="shared" si="17"/>
        <v>28169</v>
      </c>
      <c r="I94" s="55" t="s">
        <v>299</v>
      </c>
      <c r="J94" s="56" t="s">
        <v>300</v>
      </c>
      <c r="K94" s="55" t="s">
        <v>301</v>
      </c>
      <c r="L94" s="55" t="s">
        <v>200</v>
      </c>
      <c r="M94" s="56" t="s">
        <v>181</v>
      </c>
      <c r="N94" s="56" t="s">
        <v>182</v>
      </c>
      <c r="O94" s="57" t="s">
        <v>302</v>
      </c>
      <c r="P94" s="57" t="s">
        <v>218</v>
      </c>
    </row>
    <row r="95" spans="1:16" ht="12.75" customHeight="1" thickBot="1" x14ac:dyDescent="0.25">
      <c r="A95" s="18" t="str">
        <f t="shared" si="12"/>
        <v> AOEB 12 </v>
      </c>
      <c r="B95" s="4" t="str">
        <f t="shared" si="13"/>
        <v>I</v>
      </c>
      <c r="C95" s="18">
        <f t="shared" si="14"/>
        <v>54275.841999999997</v>
      </c>
      <c r="D95" s="17" t="str">
        <f t="shared" si="15"/>
        <v>vis</v>
      </c>
      <c r="E95" s="54">
        <f>VLOOKUP(C95,Active!C$21:E$964,3,FALSE)</f>
        <v>28625.054318876329</v>
      </c>
      <c r="F95" s="4" t="s">
        <v>83</v>
      </c>
      <c r="G95" s="17" t="str">
        <f t="shared" si="16"/>
        <v>54275.8420</v>
      </c>
      <c r="H95" s="18">
        <f t="shared" si="17"/>
        <v>28625</v>
      </c>
      <c r="I95" s="55" t="s">
        <v>303</v>
      </c>
      <c r="J95" s="56" t="s">
        <v>304</v>
      </c>
      <c r="K95" s="55" t="s">
        <v>305</v>
      </c>
      <c r="L95" s="55" t="s">
        <v>306</v>
      </c>
      <c r="M95" s="56" t="s">
        <v>181</v>
      </c>
      <c r="N95" s="56" t="s">
        <v>182</v>
      </c>
      <c r="O95" s="57" t="s">
        <v>307</v>
      </c>
      <c r="P95" s="57" t="s">
        <v>218</v>
      </c>
    </row>
    <row r="96" spans="1:16" ht="12.75" customHeight="1" thickBot="1" x14ac:dyDescent="0.25">
      <c r="A96" s="18" t="str">
        <f t="shared" si="12"/>
        <v> AOEB 12 </v>
      </c>
      <c r="B96" s="4" t="str">
        <f t="shared" si="13"/>
        <v>I</v>
      </c>
      <c r="C96" s="18">
        <f t="shared" si="14"/>
        <v>54303.807200000003</v>
      </c>
      <c r="D96" s="17" t="str">
        <f t="shared" si="15"/>
        <v>vis</v>
      </c>
      <c r="E96" s="54">
        <f>VLOOKUP(C96,Active!C$21:E$964,3,FALSE)</f>
        <v>28674.055552440499</v>
      </c>
      <c r="F96" s="4" t="s">
        <v>83</v>
      </c>
      <c r="G96" s="17" t="str">
        <f t="shared" si="16"/>
        <v>54303.8072</v>
      </c>
      <c r="H96" s="18">
        <f t="shared" si="17"/>
        <v>28674</v>
      </c>
      <c r="I96" s="55" t="s">
        <v>308</v>
      </c>
      <c r="J96" s="56" t="s">
        <v>309</v>
      </c>
      <c r="K96" s="55" t="s">
        <v>310</v>
      </c>
      <c r="L96" s="55" t="s">
        <v>251</v>
      </c>
      <c r="M96" s="56" t="s">
        <v>181</v>
      </c>
      <c r="N96" s="56" t="s">
        <v>182</v>
      </c>
      <c r="O96" s="57" t="s">
        <v>103</v>
      </c>
      <c r="P96" s="57" t="s">
        <v>218</v>
      </c>
    </row>
    <row r="97" spans="1:16" ht="12.75" customHeight="1" thickBot="1" x14ac:dyDescent="0.25">
      <c r="A97" s="18" t="str">
        <f t="shared" si="12"/>
        <v>BAVM 203 </v>
      </c>
      <c r="B97" s="4" t="str">
        <f t="shared" si="13"/>
        <v>I</v>
      </c>
      <c r="C97" s="18">
        <f t="shared" si="14"/>
        <v>54648.513899999998</v>
      </c>
      <c r="D97" s="17" t="str">
        <f t="shared" si="15"/>
        <v>CCD</v>
      </c>
      <c r="E97" s="54">
        <f>VLOOKUP(C97,Active!C$21:E$964,3,FALSE)</f>
        <v>29278.058152737671</v>
      </c>
      <c r="F97" s="4" t="str">
        <f>LEFT(M97,1)</f>
        <v>C</v>
      </c>
      <c r="G97" s="17" t="str">
        <f t="shared" si="16"/>
        <v>54648.5139</v>
      </c>
      <c r="H97" s="18">
        <f t="shared" si="17"/>
        <v>29278</v>
      </c>
      <c r="I97" s="55" t="s">
        <v>324</v>
      </c>
      <c r="J97" s="56" t="s">
        <v>325</v>
      </c>
      <c r="K97" s="55" t="s">
        <v>326</v>
      </c>
      <c r="L97" s="55" t="s">
        <v>259</v>
      </c>
      <c r="M97" s="56" t="s">
        <v>181</v>
      </c>
      <c r="N97" s="56" t="s">
        <v>243</v>
      </c>
      <c r="O97" s="57" t="s">
        <v>222</v>
      </c>
      <c r="P97" s="58" t="s">
        <v>327</v>
      </c>
    </row>
    <row r="98" spans="1:16" ht="12.75" customHeight="1" thickBot="1" x14ac:dyDescent="0.25">
      <c r="A98" s="18" t="str">
        <f t="shared" si="12"/>
        <v>BAVM 203 </v>
      </c>
      <c r="B98" s="4" t="str">
        <f t="shared" si="13"/>
        <v>II</v>
      </c>
      <c r="C98" s="18">
        <f t="shared" si="14"/>
        <v>54707.504999999997</v>
      </c>
      <c r="D98" s="17" t="str">
        <f t="shared" si="15"/>
        <v>CCD</v>
      </c>
      <c r="E98" s="54">
        <f>VLOOKUP(C98,Active!C$21:E$964,3,FALSE)</f>
        <v>29381.423645182087</v>
      </c>
      <c r="F98" s="4" t="str">
        <f>LEFT(M98,1)</f>
        <v>C</v>
      </c>
      <c r="G98" s="17" t="str">
        <f t="shared" si="16"/>
        <v>54707.5050</v>
      </c>
      <c r="H98" s="18">
        <f t="shared" si="17"/>
        <v>29381.5</v>
      </c>
      <c r="I98" s="55" t="s">
        <v>334</v>
      </c>
      <c r="J98" s="56" t="s">
        <v>335</v>
      </c>
      <c r="K98" s="55" t="s">
        <v>336</v>
      </c>
      <c r="L98" s="55" t="s">
        <v>337</v>
      </c>
      <c r="M98" s="56" t="s">
        <v>181</v>
      </c>
      <c r="N98" s="56" t="s">
        <v>243</v>
      </c>
      <c r="O98" s="57" t="s">
        <v>222</v>
      </c>
      <c r="P98" s="58" t="s">
        <v>327</v>
      </c>
    </row>
    <row r="99" spans="1:16" ht="12.75" customHeight="1" thickBot="1" x14ac:dyDescent="0.25">
      <c r="A99" s="18" t="str">
        <f t="shared" si="12"/>
        <v>BAVM 212 </v>
      </c>
      <c r="B99" s="4" t="str">
        <f t="shared" si="13"/>
        <v>I</v>
      </c>
      <c r="C99" s="18">
        <f t="shared" si="14"/>
        <v>54995.499000000003</v>
      </c>
      <c r="D99" s="17" t="str">
        <f t="shared" si="15"/>
        <v>vis</v>
      </c>
      <c r="E99" s="54">
        <f>VLOOKUP(C99,Active!C$21:E$964,3,FALSE)</f>
        <v>29886.053015223311</v>
      </c>
      <c r="F99" s="4" t="s">
        <v>83</v>
      </c>
      <c r="G99" s="17" t="str">
        <f t="shared" si="16"/>
        <v>54995.4990</v>
      </c>
      <c r="H99" s="18">
        <f t="shared" si="17"/>
        <v>29886</v>
      </c>
      <c r="I99" s="55" t="s">
        <v>343</v>
      </c>
      <c r="J99" s="56" t="s">
        <v>344</v>
      </c>
      <c r="K99" s="55" t="s">
        <v>345</v>
      </c>
      <c r="L99" s="55" t="s">
        <v>346</v>
      </c>
      <c r="M99" s="56" t="s">
        <v>181</v>
      </c>
      <c r="N99" s="56" t="s">
        <v>221</v>
      </c>
      <c r="O99" s="57" t="s">
        <v>347</v>
      </c>
      <c r="P99" s="58" t="s">
        <v>348</v>
      </c>
    </row>
    <row r="100" spans="1:16" ht="12.75" customHeight="1" thickBot="1" x14ac:dyDescent="0.25">
      <c r="A100" s="18" t="str">
        <f t="shared" si="12"/>
        <v>BAVM 212 </v>
      </c>
      <c r="B100" s="4" t="str">
        <f t="shared" si="13"/>
        <v>II</v>
      </c>
      <c r="C100" s="18">
        <f t="shared" si="14"/>
        <v>55074.5432</v>
      </c>
      <c r="D100" s="17" t="str">
        <f t="shared" si="15"/>
        <v>vis</v>
      </c>
      <c r="E100" s="54">
        <f>VLOOKUP(C100,Active!C$21:E$964,3,FALSE)</f>
        <v>30024.555986991505</v>
      </c>
      <c r="F100" s="4" t="s">
        <v>83</v>
      </c>
      <c r="G100" s="17" t="str">
        <f t="shared" si="16"/>
        <v>55074.5432</v>
      </c>
      <c r="H100" s="18">
        <f t="shared" si="17"/>
        <v>30024.5</v>
      </c>
      <c r="I100" s="55" t="s">
        <v>358</v>
      </c>
      <c r="J100" s="56" t="s">
        <v>359</v>
      </c>
      <c r="K100" s="55" t="s">
        <v>360</v>
      </c>
      <c r="L100" s="55" t="s">
        <v>361</v>
      </c>
      <c r="M100" s="56" t="s">
        <v>181</v>
      </c>
      <c r="N100" s="56" t="s">
        <v>243</v>
      </c>
      <c r="O100" s="57" t="s">
        <v>222</v>
      </c>
      <c r="P100" s="58" t="s">
        <v>348</v>
      </c>
    </row>
    <row r="101" spans="1:16" x14ac:dyDescent="0.2">
      <c r="B101" s="4"/>
      <c r="F101" s="4"/>
    </row>
    <row r="102" spans="1:16" x14ac:dyDescent="0.2">
      <c r="B102" s="4"/>
      <c r="F102" s="4"/>
    </row>
    <row r="103" spans="1:16" x14ac:dyDescent="0.2">
      <c r="B103" s="4"/>
      <c r="F103" s="4"/>
    </row>
    <row r="104" spans="1:16" x14ac:dyDescent="0.2">
      <c r="B104" s="4"/>
      <c r="F104" s="4"/>
    </row>
    <row r="105" spans="1:16" x14ac:dyDescent="0.2">
      <c r="B105" s="4"/>
      <c r="F105" s="4"/>
    </row>
    <row r="106" spans="1:16" x14ac:dyDescent="0.2">
      <c r="B106" s="4"/>
      <c r="F106" s="4"/>
    </row>
    <row r="107" spans="1:16" x14ac:dyDescent="0.2">
      <c r="B107" s="4"/>
      <c r="F107" s="4"/>
    </row>
    <row r="108" spans="1:16" x14ac:dyDescent="0.2">
      <c r="B108" s="4"/>
      <c r="F108" s="4"/>
    </row>
    <row r="109" spans="1:16" x14ac:dyDescent="0.2">
      <c r="B109" s="4"/>
      <c r="F109" s="4"/>
    </row>
    <row r="110" spans="1:16" x14ac:dyDescent="0.2">
      <c r="B110" s="4"/>
      <c r="F110" s="4"/>
    </row>
    <row r="111" spans="1:16" x14ac:dyDescent="0.2">
      <c r="B111" s="4"/>
      <c r="F111" s="4"/>
    </row>
    <row r="112" spans="1:16" x14ac:dyDescent="0.2">
      <c r="B112" s="4"/>
      <c r="F112" s="4"/>
    </row>
    <row r="113" spans="2:6" x14ac:dyDescent="0.2">
      <c r="B113" s="4"/>
      <c r="F113" s="4"/>
    </row>
    <row r="114" spans="2:6" x14ac:dyDescent="0.2">
      <c r="B114" s="4"/>
      <c r="F114" s="4"/>
    </row>
    <row r="115" spans="2:6" x14ac:dyDescent="0.2">
      <c r="B115" s="4"/>
      <c r="F115" s="4"/>
    </row>
    <row r="116" spans="2:6" x14ac:dyDescent="0.2">
      <c r="B116" s="4"/>
      <c r="F116" s="4"/>
    </row>
    <row r="117" spans="2:6" x14ac:dyDescent="0.2">
      <c r="B117" s="4"/>
      <c r="F117" s="4"/>
    </row>
    <row r="118" spans="2:6" x14ac:dyDescent="0.2">
      <c r="B118" s="4"/>
      <c r="F118" s="4"/>
    </row>
    <row r="119" spans="2:6" x14ac:dyDescent="0.2">
      <c r="B119" s="4"/>
      <c r="F119" s="4"/>
    </row>
    <row r="120" spans="2:6" x14ac:dyDescent="0.2">
      <c r="B120" s="4"/>
      <c r="F120" s="4"/>
    </row>
    <row r="121" spans="2:6" x14ac:dyDescent="0.2">
      <c r="B121" s="4"/>
      <c r="F121" s="4"/>
    </row>
    <row r="122" spans="2:6" x14ac:dyDescent="0.2">
      <c r="B122" s="4"/>
      <c r="F122" s="4"/>
    </row>
    <row r="123" spans="2:6" x14ac:dyDescent="0.2">
      <c r="B123" s="4"/>
      <c r="F123" s="4"/>
    </row>
    <row r="124" spans="2:6" x14ac:dyDescent="0.2">
      <c r="B124" s="4"/>
      <c r="F124" s="4"/>
    </row>
    <row r="125" spans="2:6" x14ac:dyDescent="0.2">
      <c r="B125" s="4"/>
      <c r="F125" s="4"/>
    </row>
    <row r="126" spans="2:6" x14ac:dyDescent="0.2">
      <c r="B126" s="4"/>
      <c r="F126" s="4"/>
    </row>
    <row r="127" spans="2:6" x14ac:dyDescent="0.2">
      <c r="B127" s="4"/>
      <c r="F127" s="4"/>
    </row>
    <row r="128" spans="2:6" x14ac:dyDescent="0.2">
      <c r="B128" s="4"/>
      <c r="F128" s="4"/>
    </row>
    <row r="129" spans="2:6" x14ac:dyDescent="0.2">
      <c r="B129" s="4"/>
      <c r="F129" s="4"/>
    </row>
    <row r="130" spans="2:6" x14ac:dyDescent="0.2">
      <c r="B130" s="4"/>
      <c r="F130" s="4"/>
    </row>
    <row r="131" spans="2:6" x14ac:dyDescent="0.2">
      <c r="B131" s="4"/>
      <c r="F131" s="4"/>
    </row>
    <row r="132" spans="2:6" x14ac:dyDescent="0.2">
      <c r="B132" s="4"/>
      <c r="F132" s="4"/>
    </row>
    <row r="133" spans="2:6" x14ac:dyDescent="0.2">
      <c r="B133" s="4"/>
      <c r="F133" s="4"/>
    </row>
    <row r="134" spans="2:6" x14ac:dyDescent="0.2">
      <c r="B134" s="4"/>
      <c r="F134" s="4"/>
    </row>
    <row r="135" spans="2:6" x14ac:dyDescent="0.2">
      <c r="B135" s="4"/>
      <c r="F135" s="4"/>
    </row>
    <row r="136" spans="2:6" x14ac:dyDescent="0.2">
      <c r="B136" s="4"/>
      <c r="F136" s="4"/>
    </row>
    <row r="137" spans="2:6" x14ac:dyDescent="0.2">
      <c r="B137" s="4"/>
      <c r="F137" s="4"/>
    </row>
    <row r="138" spans="2:6" x14ac:dyDescent="0.2">
      <c r="B138" s="4"/>
      <c r="F138" s="4"/>
    </row>
    <row r="139" spans="2:6" x14ac:dyDescent="0.2">
      <c r="B139" s="4"/>
      <c r="F139" s="4"/>
    </row>
    <row r="140" spans="2:6" x14ac:dyDescent="0.2">
      <c r="B140" s="4"/>
      <c r="F140" s="4"/>
    </row>
    <row r="141" spans="2:6" x14ac:dyDescent="0.2">
      <c r="B141" s="4"/>
      <c r="F141" s="4"/>
    </row>
    <row r="142" spans="2:6" x14ac:dyDescent="0.2">
      <c r="B142" s="4"/>
      <c r="F142" s="4"/>
    </row>
    <row r="143" spans="2:6" x14ac:dyDescent="0.2">
      <c r="B143" s="4"/>
      <c r="F143" s="4"/>
    </row>
    <row r="144" spans="2:6" x14ac:dyDescent="0.2">
      <c r="B144" s="4"/>
      <c r="F144" s="4"/>
    </row>
    <row r="145" spans="2:6" x14ac:dyDescent="0.2">
      <c r="B145" s="4"/>
      <c r="F145" s="4"/>
    </row>
    <row r="146" spans="2:6" x14ac:dyDescent="0.2">
      <c r="B146" s="4"/>
      <c r="F146" s="4"/>
    </row>
    <row r="147" spans="2:6" x14ac:dyDescent="0.2">
      <c r="B147" s="4"/>
      <c r="F147" s="4"/>
    </row>
    <row r="148" spans="2:6" x14ac:dyDescent="0.2">
      <c r="B148" s="4"/>
      <c r="F148" s="4"/>
    </row>
    <row r="149" spans="2:6" x14ac:dyDescent="0.2">
      <c r="B149" s="4"/>
      <c r="F149" s="4"/>
    </row>
    <row r="150" spans="2:6" x14ac:dyDescent="0.2">
      <c r="B150" s="4"/>
      <c r="F150" s="4"/>
    </row>
    <row r="151" spans="2:6" x14ac:dyDescent="0.2">
      <c r="B151" s="4"/>
      <c r="F151" s="4"/>
    </row>
    <row r="152" spans="2:6" x14ac:dyDescent="0.2">
      <c r="B152" s="4"/>
      <c r="F152" s="4"/>
    </row>
    <row r="153" spans="2:6" x14ac:dyDescent="0.2">
      <c r="B153" s="4"/>
      <c r="F153" s="4"/>
    </row>
    <row r="154" spans="2:6" x14ac:dyDescent="0.2">
      <c r="B154" s="4"/>
      <c r="F154" s="4"/>
    </row>
    <row r="155" spans="2:6" x14ac:dyDescent="0.2">
      <c r="B155" s="4"/>
      <c r="F155" s="4"/>
    </row>
    <row r="156" spans="2:6" x14ac:dyDescent="0.2">
      <c r="B156" s="4"/>
      <c r="F156" s="4"/>
    </row>
    <row r="157" spans="2:6" x14ac:dyDescent="0.2">
      <c r="B157" s="4"/>
      <c r="F157" s="4"/>
    </row>
    <row r="158" spans="2:6" x14ac:dyDescent="0.2">
      <c r="B158" s="4"/>
      <c r="F158" s="4"/>
    </row>
    <row r="159" spans="2:6" x14ac:dyDescent="0.2">
      <c r="B159" s="4"/>
      <c r="F159" s="4"/>
    </row>
    <row r="160" spans="2:6" x14ac:dyDescent="0.2">
      <c r="B160" s="4"/>
      <c r="F160" s="4"/>
    </row>
    <row r="161" spans="2:6" x14ac:dyDescent="0.2">
      <c r="B161" s="4"/>
      <c r="F161" s="4"/>
    </row>
    <row r="162" spans="2:6" x14ac:dyDescent="0.2">
      <c r="B162" s="4"/>
      <c r="F162" s="4"/>
    </row>
    <row r="163" spans="2:6" x14ac:dyDescent="0.2">
      <c r="B163" s="4"/>
      <c r="F163" s="4"/>
    </row>
    <row r="164" spans="2:6" x14ac:dyDescent="0.2">
      <c r="B164" s="4"/>
      <c r="F164" s="4"/>
    </row>
    <row r="165" spans="2:6" x14ac:dyDescent="0.2">
      <c r="B165" s="4"/>
      <c r="F165" s="4"/>
    </row>
    <row r="166" spans="2:6" x14ac:dyDescent="0.2">
      <c r="B166" s="4"/>
      <c r="F166" s="4"/>
    </row>
    <row r="167" spans="2:6" x14ac:dyDescent="0.2">
      <c r="B167" s="4"/>
      <c r="F167" s="4"/>
    </row>
    <row r="168" spans="2:6" x14ac:dyDescent="0.2">
      <c r="B168" s="4"/>
      <c r="F168" s="4"/>
    </row>
    <row r="169" spans="2:6" x14ac:dyDescent="0.2">
      <c r="B169" s="4"/>
      <c r="F169" s="4"/>
    </row>
    <row r="170" spans="2:6" x14ac:dyDescent="0.2">
      <c r="B170" s="4"/>
      <c r="F170" s="4"/>
    </row>
    <row r="171" spans="2:6" x14ac:dyDescent="0.2">
      <c r="B171" s="4"/>
      <c r="F171" s="4"/>
    </row>
    <row r="172" spans="2:6" x14ac:dyDescent="0.2">
      <c r="B172" s="4"/>
      <c r="F172" s="4"/>
    </row>
    <row r="173" spans="2:6" x14ac:dyDescent="0.2">
      <c r="B173" s="4"/>
      <c r="F173" s="4"/>
    </row>
    <row r="174" spans="2:6" x14ac:dyDescent="0.2">
      <c r="B174" s="4"/>
      <c r="F174" s="4"/>
    </row>
    <row r="175" spans="2:6" x14ac:dyDescent="0.2">
      <c r="B175" s="4"/>
      <c r="F175" s="4"/>
    </row>
    <row r="176" spans="2:6" x14ac:dyDescent="0.2">
      <c r="B176" s="4"/>
      <c r="F176" s="4"/>
    </row>
    <row r="177" spans="2:6" x14ac:dyDescent="0.2">
      <c r="B177" s="4"/>
      <c r="F177" s="4"/>
    </row>
    <row r="178" spans="2:6" x14ac:dyDescent="0.2">
      <c r="B178" s="4"/>
      <c r="F178" s="4"/>
    </row>
    <row r="179" spans="2:6" x14ac:dyDescent="0.2">
      <c r="B179" s="4"/>
      <c r="F179" s="4"/>
    </row>
    <row r="180" spans="2:6" x14ac:dyDescent="0.2">
      <c r="B180" s="4"/>
      <c r="F180" s="4"/>
    </row>
    <row r="181" spans="2:6" x14ac:dyDescent="0.2">
      <c r="B181" s="4"/>
      <c r="F181" s="4"/>
    </row>
    <row r="182" spans="2:6" x14ac:dyDescent="0.2">
      <c r="B182" s="4"/>
      <c r="F182" s="4"/>
    </row>
    <row r="183" spans="2:6" x14ac:dyDescent="0.2">
      <c r="B183" s="4"/>
      <c r="F183" s="4"/>
    </row>
    <row r="184" spans="2:6" x14ac:dyDescent="0.2">
      <c r="B184" s="4"/>
      <c r="F184" s="4"/>
    </row>
    <row r="185" spans="2:6" x14ac:dyDescent="0.2">
      <c r="B185" s="4"/>
      <c r="F185" s="4"/>
    </row>
    <row r="186" spans="2:6" x14ac:dyDescent="0.2">
      <c r="B186" s="4"/>
      <c r="F186" s="4"/>
    </row>
    <row r="187" spans="2:6" x14ac:dyDescent="0.2">
      <c r="B187" s="4"/>
      <c r="F187" s="4"/>
    </row>
    <row r="188" spans="2:6" x14ac:dyDescent="0.2">
      <c r="B188" s="4"/>
      <c r="F188" s="4"/>
    </row>
    <row r="189" spans="2:6" x14ac:dyDescent="0.2">
      <c r="B189" s="4"/>
      <c r="F189" s="4"/>
    </row>
    <row r="190" spans="2:6" x14ac:dyDescent="0.2">
      <c r="B190" s="4"/>
      <c r="F190" s="4"/>
    </row>
    <row r="191" spans="2:6" x14ac:dyDescent="0.2">
      <c r="B191" s="4"/>
      <c r="F191" s="4"/>
    </row>
    <row r="192" spans="2:6" x14ac:dyDescent="0.2">
      <c r="B192" s="4"/>
      <c r="F192" s="4"/>
    </row>
    <row r="193" spans="2:6" x14ac:dyDescent="0.2">
      <c r="B193" s="4"/>
      <c r="F193" s="4"/>
    </row>
    <row r="194" spans="2:6" x14ac:dyDescent="0.2">
      <c r="B194" s="4"/>
      <c r="F194" s="4"/>
    </row>
    <row r="195" spans="2:6" x14ac:dyDescent="0.2">
      <c r="B195" s="4"/>
      <c r="F195" s="4"/>
    </row>
    <row r="196" spans="2:6" x14ac:dyDescent="0.2">
      <c r="B196" s="4"/>
      <c r="F196" s="4"/>
    </row>
    <row r="197" spans="2:6" x14ac:dyDescent="0.2">
      <c r="B197" s="4"/>
      <c r="F197" s="4"/>
    </row>
    <row r="198" spans="2:6" x14ac:dyDescent="0.2">
      <c r="B198" s="4"/>
      <c r="F198" s="4"/>
    </row>
    <row r="199" spans="2:6" x14ac:dyDescent="0.2">
      <c r="B199" s="4"/>
      <c r="F199" s="4"/>
    </row>
    <row r="200" spans="2:6" x14ac:dyDescent="0.2">
      <c r="B200" s="4"/>
      <c r="F200" s="4"/>
    </row>
    <row r="201" spans="2:6" x14ac:dyDescent="0.2">
      <c r="B201" s="4"/>
      <c r="F201" s="4"/>
    </row>
    <row r="202" spans="2:6" x14ac:dyDescent="0.2">
      <c r="B202" s="4"/>
      <c r="F202" s="4"/>
    </row>
    <row r="203" spans="2:6" x14ac:dyDescent="0.2">
      <c r="B203" s="4"/>
      <c r="F203" s="4"/>
    </row>
    <row r="204" spans="2:6" x14ac:dyDescent="0.2">
      <c r="B204" s="4"/>
      <c r="F204" s="4"/>
    </row>
    <row r="205" spans="2:6" x14ac:dyDescent="0.2">
      <c r="B205" s="4"/>
      <c r="F205" s="4"/>
    </row>
    <row r="206" spans="2:6" x14ac:dyDescent="0.2">
      <c r="B206" s="4"/>
      <c r="F206" s="4"/>
    </row>
    <row r="207" spans="2:6" x14ac:dyDescent="0.2">
      <c r="B207" s="4"/>
      <c r="F207" s="4"/>
    </row>
    <row r="208" spans="2:6" x14ac:dyDescent="0.2">
      <c r="B208" s="4"/>
      <c r="F208" s="4"/>
    </row>
    <row r="209" spans="2:6" x14ac:dyDescent="0.2">
      <c r="B209" s="4"/>
      <c r="F209" s="4"/>
    </row>
    <row r="210" spans="2:6" x14ac:dyDescent="0.2">
      <c r="B210" s="4"/>
      <c r="F210" s="4"/>
    </row>
    <row r="211" spans="2:6" x14ac:dyDescent="0.2">
      <c r="B211" s="4"/>
      <c r="F211" s="4"/>
    </row>
    <row r="212" spans="2:6" x14ac:dyDescent="0.2">
      <c r="B212" s="4"/>
      <c r="F212" s="4"/>
    </row>
    <row r="213" spans="2:6" x14ac:dyDescent="0.2">
      <c r="B213" s="4"/>
      <c r="F213" s="4"/>
    </row>
    <row r="214" spans="2:6" x14ac:dyDescent="0.2">
      <c r="B214" s="4"/>
      <c r="F214" s="4"/>
    </row>
    <row r="215" spans="2:6" x14ac:dyDescent="0.2">
      <c r="B215" s="4"/>
      <c r="F215" s="4"/>
    </row>
    <row r="216" spans="2:6" x14ac:dyDescent="0.2">
      <c r="B216" s="4"/>
      <c r="F216" s="4"/>
    </row>
    <row r="217" spans="2:6" x14ac:dyDescent="0.2">
      <c r="B217" s="4"/>
      <c r="F217" s="4"/>
    </row>
    <row r="218" spans="2:6" x14ac:dyDescent="0.2">
      <c r="B218" s="4"/>
      <c r="F218" s="4"/>
    </row>
    <row r="219" spans="2:6" x14ac:dyDescent="0.2">
      <c r="B219" s="4"/>
      <c r="F219" s="4"/>
    </row>
    <row r="220" spans="2:6" x14ac:dyDescent="0.2">
      <c r="B220" s="4"/>
      <c r="F220" s="4"/>
    </row>
    <row r="221" spans="2:6" x14ac:dyDescent="0.2">
      <c r="B221" s="4"/>
      <c r="F221" s="4"/>
    </row>
    <row r="222" spans="2:6" x14ac:dyDescent="0.2">
      <c r="B222" s="4"/>
      <c r="F222" s="4"/>
    </row>
    <row r="223" spans="2:6" x14ac:dyDescent="0.2">
      <c r="B223" s="4"/>
      <c r="F223" s="4"/>
    </row>
    <row r="224" spans="2:6" x14ac:dyDescent="0.2">
      <c r="B224" s="4"/>
      <c r="F224" s="4"/>
    </row>
    <row r="225" spans="2:6" x14ac:dyDescent="0.2">
      <c r="B225" s="4"/>
      <c r="F225" s="4"/>
    </row>
    <row r="226" spans="2:6" x14ac:dyDescent="0.2">
      <c r="B226" s="4"/>
      <c r="F226" s="4"/>
    </row>
    <row r="227" spans="2:6" x14ac:dyDescent="0.2">
      <c r="B227" s="4"/>
      <c r="F227" s="4"/>
    </row>
    <row r="228" spans="2:6" x14ac:dyDescent="0.2">
      <c r="B228" s="4"/>
      <c r="F228" s="4"/>
    </row>
    <row r="229" spans="2:6" x14ac:dyDescent="0.2">
      <c r="B229" s="4"/>
      <c r="F229" s="4"/>
    </row>
    <row r="230" spans="2:6" x14ac:dyDescent="0.2">
      <c r="B230" s="4"/>
      <c r="F230" s="4"/>
    </row>
    <row r="231" spans="2:6" x14ac:dyDescent="0.2">
      <c r="B231" s="4"/>
      <c r="F231" s="4"/>
    </row>
    <row r="232" spans="2:6" x14ac:dyDescent="0.2">
      <c r="B232" s="4"/>
      <c r="F232" s="4"/>
    </row>
    <row r="233" spans="2:6" x14ac:dyDescent="0.2">
      <c r="B233" s="4"/>
      <c r="F233" s="4"/>
    </row>
    <row r="234" spans="2:6" x14ac:dyDescent="0.2">
      <c r="B234" s="4"/>
      <c r="F234" s="4"/>
    </row>
    <row r="235" spans="2:6" x14ac:dyDescent="0.2">
      <c r="B235" s="4"/>
      <c r="F235" s="4"/>
    </row>
    <row r="236" spans="2:6" x14ac:dyDescent="0.2">
      <c r="B236" s="4"/>
      <c r="F236" s="4"/>
    </row>
    <row r="237" spans="2:6" x14ac:dyDescent="0.2">
      <c r="B237" s="4"/>
      <c r="F237" s="4"/>
    </row>
    <row r="238" spans="2:6" x14ac:dyDescent="0.2">
      <c r="B238" s="4"/>
      <c r="F238" s="4"/>
    </row>
    <row r="239" spans="2:6" x14ac:dyDescent="0.2">
      <c r="B239" s="4"/>
      <c r="F239" s="4"/>
    </row>
    <row r="240" spans="2:6" x14ac:dyDescent="0.2">
      <c r="B240" s="4"/>
      <c r="F240" s="4"/>
    </row>
    <row r="241" spans="2:6" x14ac:dyDescent="0.2">
      <c r="B241" s="4"/>
      <c r="F241" s="4"/>
    </row>
    <row r="242" spans="2:6" x14ac:dyDescent="0.2">
      <c r="B242" s="4"/>
      <c r="F242" s="4"/>
    </row>
    <row r="243" spans="2:6" x14ac:dyDescent="0.2">
      <c r="B243" s="4"/>
      <c r="F243" s="4"/>
    </row>
    <row r="244" spans="2:6" x14ac:dyDescent="0.2">
      <c r="B244" s="4"/>
      <c r="F244" s="4"/>
    </row>
    <row r="245" spans="2:6" x14ac:dyDescent="0.2">
      <c r="B245" s="4"/>
      <c r="F245" s="4"/>
    </row>
    <row r="246" spans="2:6" x14ac:dyDescent="0.2">
      <c r="B246" s="4"/>
      <c r="F246" s="4"/>
    </row>
    <row r="247" spans="2:6" x14ac:dyDescent="0.2">
      <c r="B247" s="4"/>
      <c r="F247" s="4"/>
    </row>
    <row r="248" spans="2:6" x14ac:dyDescent="0.2">
      <c r="B248" s="4"/>
      <c r="F248" s="4"/>
    </row>
    <row r="249" spans="2:6" x14ac:dyDescent="0.2">
      <c r="B249" s="4"/>
      <c r="F249" s="4"/>
    </row>
    <row r="250" spans="2:6" x14ac:dyDescent="0.2">
      <c r="B250" s="4"/>
      <c r="F250" s="4"/>
    </row>
    <row r="251" spans="2:6" x14ac:dyDescent="0.2">
      <c r="B251" s="4"/>
      <c r="F251" s="4"/>
    </row>
    <row r="252" spans="2:6" x14ac:dyDescent="0.2">
      <c r="B252" s="4"/>
      <c r="F252" s="4"/>
    </row>
    <row r="253" spans="2:6" x14ac:dyDescent="0.2">
      <c r="B253" s="4"/>
      <c r="F253" s="4"/>
    </row>
    <row r="254" spans="2:6" x14ac:dyDescent="0.2">
      <c r="B254" s="4"/>
      <c r="F254" s="4"/>
    </row>
    <row r="255" spans="2:6" x14ac:dyDescent="0.2">
      <c r="B255" s="4"/>
      <c r="F255" s="4"/>
    </row>
    <row r="256" spans="2:6" x14ac:dyDescent="0.2">
      <c r="B256" s="4"/>
      <c r="F256" s="4"/>
    </row>
    <row r="257" spans="2:6" x14ac:dyDescent="0.2">
      <c r="B257" s="4"/>
      <c r="F257" s="4"/>
    </row>
    <row r="258" spans="2:6" x14ac:dyDescent="0.2">
      <c r="B258" s="4"/>
      <c r="F258" s="4"/>
    </row>
    <row r="259" spans="2:6" x14ac:dyDescent="0.2">
      <c r="B259" s="4"/>
      <c r="F259" s="4"/>
    </row>
    <row r="260" spans="2:6" x14ac:dyDescent="0.2">
      <c r="B260" s="4"/>
      <c r="F260" s="4"/>
    </row>
    <row r="261" spans="2:6" x14ac:dyDescent="0.2">
      <c r="B261" s="4"/>
      <c r="F261" s="4"/>
    </row>
    <row r="262" spans="2:6" x14ac:dyDescent="0.2">
      <c r="B262" s="4"/>
      <c r="F262" s="4"/>
    </row>
    <row r="263" spans="2:6" x14ac:dyDescent="0.2">
      <c r="B263" s="4"/>
      <c r="F263" s="4"/>
    </row>
    <row r="264" spans="2:6" x14ac:dyDescent="0.2">
      <c r="B264" s="4"/>
      <c r="F264" s="4"/>
    </row>
    <row r="265" spans="2:6" x14ac:dyDescent="0.2">
      <c r="B265" s="4"/>
      <c r="F265" s="4"/>
    </row>
    <row r="266" spans="2:6" x14ac:dyDescent="0.2">
      <c r="B266" s="4"/>
      <c r="F266" s="4"/>
    </row>
    <row r="267" spans="2:6" x14ac:dyDescent="0.2">
      <c r="B267" s="4"/>
      <c r="F267" s="4"/>
    </row>
    <row r="268" spans="2:6" x14ac:dyDescent="0.2">
      <c r="B268" s="4"/>
      <c r="F268" s="4"/>
    </row>
    <row r="269" spans="2:6" x14ac:dyDescent="0.2">
      <c r="B269" s="4"/>
      <c r="F269" s="4"/>
    </row>
    <row r="270" spans="2:6" x14ac:dyDescent="0.2">
      <c r="B270" s="4"/>
      <c r="F270" s="4"/>
    </row>
    <row r="271" spans="2:6" x14ac:dyDescent="0.2">
      <c r="B271" s="4"/>
      <c r="F271" s="4"/>
    </row>
    <row r="272" spans="2:6" x14ac:dyDescent="0.2">
      <c r="B272" s="4"/>
      <c r="F272" s="4"/>
    </row>
    <row r="273" spans="2:6" x14ac:dyDescent="0.2">
      <c r="B273" s="4"/>
      <c r="F273" s="4"/>
    </row>
    <row r="274" spans="2:6" x14ac:dyDescent="0.2">
      <c r="B274" s="4"/>
      <c r="F274" s="4"/>
    </row>
    <row r="275" spans="2:6" x14ac:dyDescent="0.2">
      <c r="B275" s="4"/>
      <c r="F275" s="4"/>
    </row>
    <row r="276" spans="2:6" x14ac:dyDescent="0.2">
      <c r="B276" s="4"/>
      <c r="F276" s="4"/>
    </row>
    <row r="277" spans="2:6" x14ac:dyDescent="0.2">
      <c r="B277" s="4"/>
      <c r="F277" s="4"/>
    </row>
    <row r="278" spans="2:6" x14ac:dyDescent="0.2">
      <c r="B278" s="4"/>
      <c r="F278" s="4"/>
    </row>
    <row r="279" spans="2:6" x14ac:dyDescent="0.2">
      <c r="B279" s="4"/>
      <c r="F279" s="4"/>
    </row>
    <row r="280" spans="2:6" x14ac:dyDescent="0.2">
      <c r="B280" s="4"/>
      <c r="F280" s="4"/>
    </row>
    <row r="281" spans="2:6" x14ac:dyDescent="0.2">
      <c r="B281" s="4"/>
      <c r="F281" s="4"/>
    </row>
    <row r="282" spans="2:6" x14ac:dyDescent="0.2">
      <c r="B282" s="4"/>
      <c r="F282" s="4"/>
    </row>
    <row r="283" spans="2:6" x14ac:dyDescent="0.2">
      <c r="B283" s="4"/>
      <c r="F283" s="4"/>
    </row>
    <row r="284" spans="2:6" x14ac:dyDescent="0.2">
      <c r="B284" s="4"/>
      <c r="F284" s="4"/>
    </row>
    <row r="285" spans="2:6" x14ac:dyDescent="0.2">
      <c r="B285" s="4"/>
      <c r="F285" s="4"/>
    </row>
    <row r="286" spans="2:6" x14ac:dyDescent="0.2">
      <c r="B286" s="4"/>
      <c r="F286" s="4"/>
    </row>
    <row r="287" spans="2:6" x14ac:dyDescent="0.2">
      <c r="B287" s="4"/>
      <c r="F287" s="4"/>
    </row>
    <row r="288" spans="2:6" x14ac:dyDescent="0.2">
      <c r="B288" s="4"/>
      <c r="F288" s="4"/>
    </row>
    <row r="289" spans="2:6" x14ac:dyDescent="0.2">
      <c r="B289" s="4"/>
      <c r="F289" s="4"/>
    </row>
    <row r="290" spans="2:6" x14ac:dyDescent="0.2">
      <c r="B290" s="4"/>
      <c r="F290" s="4"/>
    </row>
    <row r="291" spans="2:6" x14ac:dyDescent="0.2">
      <c r="B291" s="4"/>
      <c r="F291" s="4"/>
    </row>
    <row r="292" spans="2:6" x14ac:dyDescent="0.2">
      <c r="B292" s="4"/>
      <c r="F292" s="4"/>
    </row>
    <row r="293" spans="2:6" x14ac:dyDescent="0.2">
      <c r="B293" s="4"/>
      <c r="F293" s="4"/>
    </row>
    <row r="294" spans="2:6" x14ac:dyDescent="0.2">
      <c r="B294" s="4"/>
      <c r="F294" s="4"/>
    </row>
    <row r="295" spans="2:6" x14ac:dyDescent="0.2">
      <c r="B295" s="4"/>
      <c r="F295" s="4"/>
    </row>
    <row r="296" spans="2:6" x14ac:dyDescent="0.2">
      <c r="B296" s="4"/>
      <c r="F296" s="4"/>
    </row>
    <row r="297" spans="2:6" x14ac:dyDescent="0.2">
      <c r="B297" s="4"/>
      <c r="F297" s="4"/>
    </row>
    <row r="298" spans="2:6" x14ac:dyDescent="0.2">
      <c r="B298" s="4"/>
      <c r="F298" s="4"/>
    </row>
    <row r="299" spans="2:6" x14ac:dyDescent="0.2">
      <c r="B299" s="4"/>
      <c r="F299" s="4"/>
    </row>
    <row r="300" spans="2:6" x14ac:dyDescent="0.2">
      <c r="B300" s="4"/>
      <c r="F300" s="4"/>
    </row>
    <row r="301" spans="2:6" x14ac:dyDescent="0.2">
      <c r="B301" s="4"/>
      <c r="F301" s="4"/>
    </row>
    <row r="302" spans="2:6" x14ac:dyDescent="0.2">
      <c r="B302" s="4"/>
      <c r="F302" s="4"/>
    </row>
    <row r="303" spans="2:6" x14ac:dyDescent="0.2">
      <c r="B303" s="4"/>
      <c r="F303" s="4"/>
    </row>
    <row r="304" spans="2:6" x14ac:dyDescent="0.2">
      <c r="B304" s="4"/>
      <c r="F304" s="4"/>
    </row>
    <row r="305" spans="2:6" x14ac:dyDescent="0.2">
      <c r="B305" s="4"/>
      <c r="F305" s="4"/>
    </row>
    <row r="306" spans="2:6" x14ac:dyDescent="0.2">
      <c r="B306" s="4"/>
      <c r="F306" s="4"/>
    </row>
    <row r="307" spans="2:6" x14ac:dyDescent="0.2">
      <c r="B307" s="4"/>
      <c r="F307" s="4"/>
    </row>
    <row r="308" spans="2:6" x14ac:dyDescent="0.2">
      <c r="B308" s="4"/>
      <c r="F308" s="4"/>
    </row>
    <row r="309" spans="2:6" x14ac:dyDescent="0.2">
      <c r="B309" s="4"/>
      <c r="F309" s="4"/>
    </row>
    <row r="310" spans="2:6" x14ac:dyDescent="0.2">
      <c r="B310" s="4"/>
      <c r="F310" s="4"/>
    </row>
    <row r="311" spans="2:6" x14ac:dyDescent="0.2">
      <c r="B311" s="4"/>
      <c r="F311" s="4"/>
    </row>
    <row r="312" spans="2:6" x14ac:dyDescent="0.2">
      <c r="B312" s="4"/>
      <c r="F312" s="4"/>
    </row>
    <row r="313" spans="2:6" x14ac:dyDescent="0.2">
      <c r="B313" s="4"/>
      <c r="F313" s="4"/>
    </row>
    <row r="314" spans="2:6" x14ac:dyDescent="0.2">
      <c r="B314" s="4"/>
      <c r="F314" s="4"/>
    </row>
    <row r="315" spans="2:6" x14ac:dyDescent="0.2">
      <c r="B315" s="4"/>
      <c r="F315" s="4"/>
    </row>
    <row r="316" spans="2:6" x14ac:dyDescent="0.2">
      <c r="B316" s="4"/>
      <c r="F316" s="4"/>
    </row>
    <row r="317" spans="2:6" x14ac:dyDescent="0.2">
      <c r="B317" s="4"/>
      <c r="F317" s="4"/>
    </row>
    <row r="318" spans="2:6" x14ac:dyDescent="0.2">
      <c r="B318" s="4"/>
      <c r="F318" s="4"/>
    </row>
    <row r="319" spans="2:6" x14ac:dyDescent="0.2">
      <c r="B319" s="4"/>
      <c r="F319" s="4"/>
    </row>
    <row r="320" spans="2:6" x14ac:dyDescent="0.2">
      <c r="B320" s="4"/>
      <c r="F320" s="4"/>
    </row>
    <row r="321" spans="2:6" x14ac:dyDescent="0.2">
      <c r="B321" s="4"/>
      <c r="F321" s="4"/>
    </row>
    <row r="322" spans="2:6" x14ac:dyDescent="0.2">
      <c r="B322" s="4"/>
      <c r="F322" s="4"/>
    </row>
    <row r="323" spans="2:6" x14ac:dyDescent="0.2">
      <c r="B323" s="4"/>
      <c r="F323" s="4"/>
    </row>
    <row r="324" spans="2:6" x14ac:dyDescent="0.2">
      <c r="B324" s="4"/>
      <c r="F324" s="4"/>
    </row>
    <row r="325" spans="2:6" x14ac:dyDescent="0.2">
      <c r="B325" s="4"/>
      <c r="F325" s="4"/>
    </row>
    <row r="326" spans="2:6" x14ac:dyDescent="0.2">
      <c r="B326" s="4"/>
      <c r="F326" s="4"/>
    </row>
    <row r="327" spans="2:6" x14ac:dyDescent="0.2">
      <c r="B327" s="4"/>
      <c r="F327" s="4"/>
    </row>
    <row r="328" spans="2:6" x14ac:dyDescent="0.2">
      <c r="B328" s="4"/>
      <c r="F328" s="4"/>
    </row>
    <row r="329" spans="2:6" x14ac:dyDescent="0.2">
      <c r="B329" s="4"/>
      <c r="F329" s="4"/>
    </row>
    <row r="330" spans="2:6" x14ac:dyDescent="0.2">
      <c r="B330" s="4"/>
      <c r="F330" s="4"/>
    </row>
    <row r="331" spans="2:6" x14ac:dyDescent="0.2">
      <c r="B331" s="4"/>
      <c r="F331" s="4"/>
    </row>
    <row r="332" spans="2:6" x14ac:dyDescent="0.2">
      <c r="B332" s="4"/>
      <c r="F332" s="4"/>
    </row>
    <row r="333" spans="2:6" x14ac:dyDescent="0.2">
      <c r="B333" s="4"/>
      <c r="F333" s="4"/>
    </row>
    <row r="334" spans="2:6" x14ac:dyDescent="0.2">
      <c r="B334" s="4"/>
      <c r="F334" s="4"/>
    </row>
    <row r="335" spans="2:6" x14ac:dyDescent="0.2">
      <c r="B335" s="4"/>
      <c r="F335" s="4"/>
    </row>
    <row r="336" spans="2:6" x14ac:dyDescent="0.2">
      <c r="B336" s="4"/>
      <c r="F336" s="4"/>
    </row>
    <row r="337" spans="2:6" x14ac:dyDescent="0.2">
      <c r="B337" s="4"/>
      <c r="F337" s="4"/>
    </row>
    <row r="338" spans="2:6" x14ac:dyDescent="0.2">
      <c r="B338" s="4"/>
      <c r="F338" s="4"/>
    </row>
    <row r="339" spans="2:6" x14ac:dyDescent="0.2">
      <c r="B339" s="4"/>
      <c r="F339" s="4"/>
    </row>
    <row r="340" spans="2:6" x14ac:dyDescent="0.2">
      <c r="B340" s="4"/>
      <c r="F340" s="4"/>
    </row>
    <row r="341" spans="2:6" x14ac:dyDescent="0.2">
      <c r="B341" s="4"/>
      <c r="F341" s="4"/>
    </row>
    <row r="342" spans="2:6" x14ac:dyDescent="0.2">
      <c r="B342" s="4"/>
      <c r="F342" s="4"/>
    </row>
    <row r="343" spans="2:6" x14ac:dyDescent="0.2">
      <c r="B343" s="4"/>
      <c r="F343" s="4"/>
    </row>
    <row r="344" spans="2:6" x14ac:dyDescent="0.2">
      <c r="B344" s="4"/>
      <c r="F344" s="4"/>
    </row>
    <row r="345" spans="2:6" x14ac:dyDescent="0.2">
      <c r="B345" s="4"/>
      <c r="F345" s="4"/>
    </row>
    <row r="346" spans="2:6" x14ac:dyDescent="0.2">
      <c r="B346" s="4"/>
      <c r="F346" s="4"/>
    </row>
    <row r="347" spans="2:6" x14ac:dyDescent="0.2">
      <c r="B347" s="4"/>
      <c r="F347" s="4"/>
    </row>
    <row r="348" spans="2:6" x14ac:dyDescent="0.2">
      <c r="B348" s="4"/>
      <c r="F348" s="4"/>
    </row>
    <row r="349" spans="2:6" x14ac:dyDescent="0.2">
      <c r="B349" s="4"/>
      <c r="F349" s="4"/>
    </row>
    <row r="350" spans="2:6" x14ac:dyDescent="0.2">
      <c r="B350" s="4"/>
      <c r="F350" s="4"/>
    </row>
    <row r="351" spans="2:6" x14ac:dyDescent="0.2">
      <c r="B351" s="4"/>
      <c r="F351" s="4"/>
    </row>
    <row r="352" spans="2:6" x14ac:dyDescent="0.2">
      <c r="B352" s="4"/>
      <c r="F352" s="4"/>
    </row>
    <row r="353" spans="2:6" x14ac:dyDescent="0.2">
      <c r="B353" s="4"/>
      <c r="F353" s="4"/>
    </row>
    <row r="354" spans="2:6" x14ac:dyDescent="0.2">
      <c r="B354" s="4"/>
      <c r="F354" s="4"/>
    </row>
    <row r="355" spans="2:6" x14ac:dyDescent="0.2">
      <c r="B355" s="4"/>
      <c r="F355" s="4"/>
    </row>
    <row r="356" spans="2:6" x14ac:dyDescent="0.2">
      <c r="B356" s="4"/>
      <c r="F356" s="4"/>
    </row>
    <row r="357" spans="2:6" x14ac:dyDescent="0.2">
      <c r="B357" s="4"/>
      <c r="F357" s="4"/>
    </row>
    <row r="358" spans="2:6" x14ac:dyDescent="0.2">
      <c r="B358" s="4"/>
      <c r="F358" s="4"/>
    </row>
    <row r="359" spans="2:6" x14ac:dyDescent="0.2">
      <c r="B359" s="4"/>
      <c r="F359" s="4"/>
    </row>
    <row r="360" spans="2:6" x14ac:dyDescent="0.2">
      <c r="B360" s="4"/>
      <c r="F360" s="4"/>
    </row>
    <row r="361" spans="2:6" x14ac:dyDescent="0.2">
      <c r="B361" s="4"/>
      <c r="F361" s="4"/>
    </row>
    <row r="362" spans="2:6" x14ac:dyDescent="0.2">
      <c r="B362" s="4"/>
      <c r="F362" s="4"/>
    </row>
    <row r="363" spans="2:6" x14ac:dyDescent="0.2">
      <c r="B363" s="4"/>
      <c r="F363" s="4"/>
    </row>
    <row r="364" spans="2:6" x14ac:dyDescent="0.2">
      <c r="B364" s="4"/>
      <c r="F364" s="4"/>
    </row>
    <row r="365" spans="2:6" x14ac:dyDescent="0.2">
      <c r="B365" s="4"/>
      <c r="F365" s="4"/>
    </row>
    <row r="366" spans="2:6" x14ac:dyDescent="0.2">
      <c r="B366" s="4"/>
      <c r="F366" s="4"/>
    </row>
    <row r="367" spans="2:6" x14ac:dyDescent="0.2">
      <c r="B367" s="4"/>
      <c r="F367" s="4"/>
    </row>
    <row r="368" spans="2:6" x14ac:dyDescent="0.2">
      <c r="B368" s="4"/>
      <c r="F368" s="4"/>
    </row>
    <row r="369" spans="2:6" x14ac:dyDescent="0.2">
      <c r="B369" s="4"/>
      <c r="F369" s="4"/>
    </row>
    <row r="370" spans="2:6" x14ac:dyDescent="0.2">
      <c r="B370" s="4"/>
      <c r="F370" s="4"/>
    </row>
    <row r="371" spans="2:6" x14ac:dyDescent="0.2">
      <c r="B371" s="4"/>
      <c r="F371" s="4"/>
    </row>
    <row r="372" spans="2:6" x14ac:dyDescent="0.2">
      <c r="B372" s="4"/>
      <c r="F372" s="4"/>
    </row>
    <row r="373" spans="2:6" x14ac:dyDescent="0.2">
      <c r="B373" s="4"/>
      <c r="F373" s="4"/>
    </row>
    <row r="374" spans="2:6" x14ac:dyDescent="0.2">
      <c r="B374" s="4"/>
      <c r="F374" s="4"/>
    </row>
    <row r="375" spans="2:6" x14ac:dyDescent="0.2">
      <c r="B375" s="4"/>
      <c r="F375" s="4"/>
    </row>
    <row r="376" spans="2:6" x14ac:dyDescent="0.2">
      <c r="B376" s="4"/>
      <c r="F376" s="4"/>
    </row>
    <row r="377" spans="2:6" x14ac:dyDescent="0.2">
      <c r="B377" s="4"/>
      <c r="F377" s="4"/>
    </row>
    <row r="378" spans="2:6" x14ac:dyDescent="0.2">
      <c r="B378" s="4"/>
      <c r="F378" s="4"/>
    </row>
    <row r="379" spans="2:6" x14ac:dyDescent="0.2">
      <c r="B379" s="4"/>
      <c r="F379" s="4"/>
    </row>
    <row r="380" spans="2:6" x14ac:dyDescent="0.2">
      <c r="B380" s="4"/>
      <c r="F380" s="4"/>
    </row>
    <row r="381" spans="2:6" x14ac:dyDescent="0.2">
      <c r="B381" s="4"/>
      <c r="F381" s="4"/>
    </row>
    <row r="382" spans="2:6" x14ac:dyDescent="0.2">
      <c r="B382" s="4"/>
      <c r="F382" s="4"/>
    </row>
    <row r="383" spans="2:6" x14ac:dyDescent="0.2">
      <c r="B383" s="4"/>
      <c r="F383" s="4"/>
    </row>
    <row r="384" spans="2: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</sheetData>
  <phoneticPr fontId="7" type="noConversion"/>
  <hyperlinks>
    <hyperlink ref="P37" r:id="rId1" display="http://www.konkoly.hu/cgi-bin/IBVS?5263" xr:uid="{00000000-0004-0000-0100-000000000000}"/>
    <hyperlink ref="P38" r:id="rId2" display="http://www.konkoly.hu/cgi-bin/IBVS?5287" xr:uid="{00000000-0004-0000-0100-000001000000}"/>
    <hyperlink ref="P39" r:id="rId3" display="http://www.konkoly.hu/cgi-bin/IBVS?5287" xr:uid="{00000000-0004-0000-0100-000002000000}"/>
    <hyperlink ref="P40" r:id="rId4" display="http://www.bav-astro.de/sfs/BAVM_link.php?BAVMnr=158" xr:uid="{00000000-0004-0000-0100-000003000000}"/>
    <hyperlink ref="P41" r:id="rId5" display="http://www.bav-astro.de/sfs/BAVM_link.php?BAVMnr=172" xr:uid="{00000000-0004-0000-0100-000004000000}"/>
    <hyperlink ref="P42" r:id="rId6" display="http://www.bav-astro.de/sfs/BAVM_link.php?BAVMnr=172" xr:uid="{00000000-0004-0000-0100-000005000000}"/>
    <hyperlink ref="P43" r:id="rId7" display="http://www.bav-astro.de/sfs/BAVM_link.php?BAVMnr=172" xr:uid="{00000000-0004-0000-0100-000006000000}"/>
    <hyperlink ref="P44" r:id="rId8" display="http://www.bav-astro.de/sfs/BAVM_link.php?BAVMnr=172" xr:uid="{00000000-0004-0000-0100-000007000000}"/>
    <hyperlink ref="P45" r:id="rId9" display="http://www.bav-astro.de/sfs/BAVM_link.php?BAVMnr=172" xr:uid="{00000000-0004-0000-0100-000008000000}"/>
    <hyperlink ref="P46" r:id="rId10" display="http://www.bav-astro.de/sfs/BAVM_link.php?BAVMnr=173" xr:uid="{00000000-0004-0000-0100-000009000000}"/>
    <hyperlink ref="P47" r:id="rId11" display="http://www.bav-astro.de/sfs/BAVM_link.php?BAVMnr=172" xr:uid="{00000000-0004-0000-0100-00000A000000}"/>
    <hyperlink ref="P48" r:id="rId12" display="http://www.bav-astro.de/sfs/BAVM_link.php?BAVMnr=172" xr:uid="{00000000-0004-0000-0100-00000B000000}"/>
    <hyperlink ref="P49" r:id="rId13" display="http://www.bav-astro.de/sfs/BAVM_link.php?BAVMnr=172" xr:uid="{00000000-0004-0000-0100-00000C000000}"/>
    <hyperlink ref="P50" r:id="rId14" display="http://www.konkoly.hu/cgi-bin/IBVS?5603" xr:uid="{00000000-0004-0000-0100-00000D000000}"/>
    <hyperlink ref="P51" r:id="rId15" display="http://www.bav-astro.de/sfs/BAVM_link.php?BAVMnr=178" xr:uid="{00000000-0004-0000-0100-00000E000000}"/>
    <hyperlink ref="P93" r:id="rId16" display="http://www.konkoly.hu/cgi-bin/IBVS?5806" xr:uid="{00000000-0004-0000-0100-00000F000000}"/>
    <hyperlink ref="P52" r:id="rId17" display="http://www.aavso.org/sites/default/files/jaavso/v36n2/171.pdf" xr:uid="{00000000-0004-0000-0100-000010000000}"/>
    <hyperlink ref="P53" r:id="rId18" display="http://www.aavso.org/sites/default/files/jaavso/v36n2/186.pdf" xr:uid="{00000000-0004-0000-0100-000011000000}"/>
    <hyperlink ref="P54" r:id="rId19" display="http://www.aavso.org/sites/default/files/jaavso/v36n2/186.pdf" xr:uid="{00000000-0004-0000-0100-000012000000}"/>
    <hyperlink ref="P97" r:id="rId20" display="http://www.bav-astro.de/sfs/BAVM_link.php?BAVMnr=203" xr:uid="{00000000-0004-0000-0100-000013000000}"/>
    <hyperlink ref="P55" r:id="rId21" display="http://www.aavso.org/sites/default/files/jaavso/v36n2/186.pdf" xr:uid="{00000000-0004-0000-0100-000014000000}"/>
    <hyperlink ref="P56" r:id="rId22" display="http://www.aavso.org/sites/default/files/jaavso/v36n2/186.pdf" xr:uid="{00000000-0004-0000-0100-000015000000}"/>
    <hyperlink ref="P98" r:id="rId23" display="http://www.bav-astro.de/sfs/BAVM_link.php?BAVMnr=203" xr:uid="{00000000-0004-0000-0100-000016000000}"/>
    <hyperlink ref="P57" r:id="rId24" display="http://www.aavso.org/sites/default/files/jaavso/v37n1/44.pdf" xr:uid="{00000000-0004-0000-0100-000017000000}"/>
    <hyperlink ref="P99" r:id="rId25" display="http://www.bav-astro.de/sfs/BAVM_link.php?BAVMnr=212" xr:uid="{00000000-0004-0000-0100-000018000000}"/>
    <hyperlink ref="P100" r:id="rId26" display="http://www.bav-astro.de/sfs/BAVM_link.php?BAVMnr=212" xr:uid="{00000000-0004-0000-0100-000019000000}"/>
    <hyperlink ref="P63" r:id="rId27" display="http://www.bav-astro.de/sfs/BAVM_link.php?BAVMnr=214" xr:uid="{00000000-0004-0000-0100-00001A000000}"/>
    <hyperlink ref="P67" r:id="rId28" display="http://www.bav-astro.de/sfs/BAVM_link.php?BAVMnr=220" xr:uid="{00000000-0004-0000-0100-00001B000000}"/>
    <hyperlink ref="P68" r:id="rId29" display="http://www.konkoly.hu/cgi-bin/IBVS?6011" xr:uid="{00000000-0004-0000-0100-00001C000000}"/>
    <hyperlink ref="P69" r:id="rId30" display="http://www.konkoly.hu/cgi-bin/IBVS?6042" xr:uid="{00000000-0004-0000-0100-00001D000000}"/>
    <hyperlink ref="P71" r:id="rId31" display="http://www.bav-astro.de/sfs/BAVM_link.php?BAVMnr=238" xr:uid="{00000000-0004-0000-0100-00001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2023-08-06T08:46:00Z</dcterms:modified>
</cp:coreProperties>
</file>