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E01D6E98-5C6B-4CBE-8EA7-29F09A0EED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194" i="1" l="1"/>
  <c r="F194" i="1" s="1"/>
  <c r="G194" i="1" s="1"/>
  <c r="Q194" i="1"/>
  <c r="E192" i="1"/>
  <c r="F192" i="1" s="1"/>
  <c r="G192" i="1" s="1"/>
  <c r="Q192" i="1"/>
  <c r="E193" i="1"/>
  <c r="F193" i="1" s="1"/>
  <c r="G193" i="1" s="1"/>
  <c r="Q193" i="1"/>
  <c r="E188" i="1"/>
  <c r="F188" i="1" s="1"/>
  <c r="G188" i="1" s="1"/>
  <c r="Q188" i="1"/>
  <c r="E189" i="1"/>
  <c r="F189" i="1" s="1"/>
  <c r="G189" i="1" s="1"/>
  <c r="Q189" i="1"/>
  <c r="E190" i="1"/>
  <c r="F190" i="1" s="1"/>
  <c r="G190" i="1" s="1"/>
  <c r="Q190" i="1"/>
  <c r="E191" i="1"/>
  <c r="F191" i="1" s="1"/>
  <c r="G191" i="1" s="1"/>
  <c r="Q191" i="1"/>
  <c r="Q185" i="1"/>
  <c r="Q186" i="1"/>
  <c r="Q187" i="1"/>
  <c r="C13" i="1"/>
  <c r="Q179" i="1"/>
  <c r="Q180" i="1"/>
  <c r="Q181" i="1"/>
  <c r="Q182" i="1"/>
  <c r="Q183" i="1"/>
  <c r="Q184" i="1"/>
  <c r="Q177" i="1"/>
  <c r="D14" i="1"/>
  <c r="D13" i="1"/>
  <c r="Q175" i="1"/>
  <c r="Q176" i="1"/>
  <c r="Q178" i="1"/>
  <c r="C7" i="1"/>
  <c r="E185" i="1"/>
  <c r="F185" i="1"/>
  <c r="C8" i="1"/>
  <c r="E129" i="1"/>
  <c r="F129" i="1"/>
  <c r="E133" i="1"/>
  <c r="F133" i="1"/>
  <c r="G133" i="1"/>
  <c r="R133" i="1"/>
  <c r="E135" i="1"/>
  <c r="F135" i="1"/>
  <c r="G135" i="1"/>
  <c r="R135" i="1"/>
  <c r="E136" i="1"/>
  <c r="F136" i="1"/>
  <c r="G136" i="1"/>
  <c r="R136" i="1"/>
  <c r="E139" i="1"/>
  <c r="F139" i="1"/>
  <c r="G139" i="1"/>
  <c r="R139" i="1"/>
  <c r="E142" i="1"/>
  <c r="F142" i="1"/>
  <c r="G142" i="1"/>
  <c r="R142" i="1"/>
  <c r="E143" i="1"/>
  <c r="F143" i="1"/>
  <c r="G143" i="1"/>
  <c r="R143" i="1"/>
  <c r="E144" i="1"/>
  <c r="F144" i="1"/>
  <c r="G144" i="1"/>
  <c r="R144" i="1"/>
  <c r="E146" i="1"/>
  <c r="F146" i="1"/>
  <c r="G146" i="1"/>
  <c r="R146" i="1"/>
  <c r="E152" i="1"/>
  <c r="F152" i="1"/>
  <c r="E113" i="1"/>
  <c r="F113" i="1"/>
  <c r="G113" i="1"/>
  <c r="R113" i="1"/>
  <c r="E114" i="1"/>
  <c r="F114" i="1"/>
  <c r="G114" i="1"/>
  <c r="R114" i="1"/>
  <c r="E21" i="1"/>
  <c r="F21" i="1"/>
  <c r="E23" i="1"/>
  <c r="F23" i="1"/>
  <c r="E25" i="1"/>
  <c r="F25" i="1"/>
  <c r="E26" i="1"/>
  <c r="F26" i="1"/>
  <c r="E28" i="1"/>
  <c r="F28" i="1"/>
  <c r="G28" i="1"/>
  <c r="S28" i="1"/>
  <c r="E29" i="1"/>
  <c r="F29" i="1"/>
  <c r="E35" i="1"/>
  <c r="F35" i="1"/>
  <c r="G35" i="1"/>
  <c r="E36" i="1"/>
  <c r="F36" i="1"/>
  <c r="E38" i="1"/>
  <c r="F38" i="1"/>
  <c r="G38" i="1"/>
  <c r="S38" i="1"/>
  <c r="E41" i="1"/>
  <c r="F41" i="1"/>
  <c r="E43" i="1"/>
  <c r="F43" i="1"/>
  <c r="E47" i="1"/>
  <c r="F47" i="1"/>
  <c r="E49" i="1"/>
  <c r="F49" i="1"/>
  <c r="G49" i="1"/>
  <c r="S49" i="1"/>
  <c r="E50" i="1"/>
  <c r="F50" i="1"/>
  <c r="E55" i="1"/>
  <c r="F55" i="1"/>
  <c r="G55" i="1"/>
  <c r="E56" i="1"/>
  <c r="F56" i="1"/>
  <c r="E58" i="1"/>
  <c r="F58" i="1"/>
  <c r="G58" i="1"/>
  <c r="S58" i="1"/>
  <c r="E60" i="1"/>
  <c r="F60" i="1"/>
  <c r="E61" i="1"/>
  <c r="F61" i="1"/>
  <c r="G61" i="1"/>
  <c r="E62" i="1"/>
  <c r="F62" i="1"/>
  <c r="E67" i="1"/>
  <c r="F67" i="1"/>
  <c r="G67" i="1"/>
  <c r="S67" i="1"/>
  <c r="E68" i="1"/>
  <c r="F68" i="1"/>
  <c r="E74" i="1"/>
  <c r="F74" i="1"/>
  <c r="G74" i="1"/>
  <c r="E75" i="1"/>
  <c r="F75" i="1"/>
  <c r="E77" i="1"/>
  <c r="F77" i="1"/>
  <c r="G77" i="1"/>
  <c r="S77" i="1"/>
  <c r="E83" i="1"/>
  <c r="F83" i="1"/>
  <c r="G83" i="1"/>
  <c r="E84" i="1"/>
  <c r="F84" i="1"/>
  <c r="G84" i="1"/>
  <c r="E85" i="1"/>
  <c r="F85" i="1"/>
  <c r="E115" i="1"/>
  <c r="F115" i="1"/>
  <c r="E64" i="1"/>
  <c r="F64" i="1"/>
  <c r="E65" i="1"/>
  <c r="F65" i="1"/>
  <c r="G65" i="1"/>
  <c r="S65" i="1"/>
  <c r="E80" i="1"/>
  <c r="F80" i="1"/>
  <c r="E82" i="1"/>
  <c r="F82" i="1"/>
  <c r="E89" i="1"/>
  <c r="F89" i="1"/>
  <c r="G89" i="1"/>
  <c r="S89" i="1"/>
  <c r="E92" i="1"/>
  <c r="F92" i="1"/>
  <c r="G92" i="1"/>
  <c r="S92" i="1"/>
  <c r="E90" i="1"/>
  <c r="F90" i="1"/>
  <c r="E94" i="1"/>
  <c r="F94" i="1"/>
  <c r="G94" i="1"/>
  <c r="S94" i="1"/>
  <c r="E95" i="1"/>
  <c r="F95" i="1"/>
  <c r="E97" i="1"/>
  <c r="F97" i="1"/>
  <c r="E99" i="1"/>
  <c r="F99" i="1"/>
  <c r="E103" i="1"/>
  <c r="F103" i="1"/>
  <c r="G103" i="1"/>
  <c r="S103" i="1"/>
  <c r="E104" i="1"/>
  <c r="F104" i="1"/>
  <c r="G104" i="1"/>
  <c r="E105" i="1"/>
  <c r="F105" i="1"/>
  <c r="E107" i="1"/>
  <c r="F107" i="1"/>
  <c r="E108" i="1"/>
  <c r="F108" i="1"/>
  <c r="G108" i="1"/>
  <c r="S108" i="1"/>
  <c r="E81" i="1"/>
  <c r="F81" i="1"/>
  <c r="E91" i="1"/>
  <c r="F91" i="1"/>
  <c r="G91" i="1"/>
  <c r="S91" i="1"/>
  <c r="E109" i="1"/>
  <c r="F109" i="1"/>
  <c r="E110" i="1"/>
  <c r="F110" i="1"/>
  <c r="E111" i="1"/>
  <c r="F111" i="1"/>
  <c r="G111" i="1"/>
  <c r="S111" i="1"/>
  <c r="E118" i="1"/>
  <c r="F118" i="1"/>
  <c r="G118" i="1"/>
  <c r="S118" i="1"/>
  <c r="E121" i="1"/>
  <c r="F121" i="1"/>
  <c r="E123" i="1"/>
  <c r="F123" i="1"/>
  <c r="G123" i="1"/>
  <c r="S123" i="1"/>
  <c r="E124" i="1"/>
  <c r="F124" i="1"/>
  <c r="E125" i="1"/>
  <c r="F125" i="1"/>
  <c r="E126" i="1"/>
  <c r="F126" i="1"/>
  <c r="G126" i="1"/>
  <c r="S126" i="1"/>
  <c r="E128" i="1"/>
  <c r="F128" i="1"/>
  <c r="E130" i="1"/>
  <c r="F130" i="1"/>
  <c r="G130" i="1"/>
  <c r="S130" i="1"/>
  <c r="E132" i="1"/>
  <c r="F132" i="1"/>
  <c r="E134" i="1"/>
  <c r="F134" i="1"/>
  <c r="E137" i="1"/>
  <c r="F137" i="1"/>
  <c r="E138" i="1"/>
  <c r="F138" i="1"/>
  <c r="E140" i="1"/>
  <c r="F140" i="1"/>
  <c r="E141" i="1"/>
  <c r="F141" i="1"/>
  <c r="G141" i="1"/>
  <c r="S141" i="1"/>
  <c r="E145" i="1"/>
  <c r="F145" i="1"/>
  <c r="E147" i="1"/>
  <c r="F147" i="1"/>
  <c r="G147" i="1"/>
  <c r="S147" i="1"/>
  <c r="E148" i="1"/>
  <c r="F148" i="1"/>
  <c r="G148" i="1"/>
  <c r="S148" i="1"/>
  <c r="E149" i="1"/>
  <c r="F149" i="1"/>
  <c r="E150" i="1"/>
  <c r="F150" i="1"/>
  <c r="E151" i="1"/>
  <c r="F151" i="1"/>
  <c r="E153" i="1"/>
  <c r="F153" i="1"/>
  <c r="C14" i="1"/>
  <c r="E39" i="1"/>
  <c r="F39" i="1"/>
  <c r="G39" i="1"/>
  <c r="R39" i="1"/>
  <c r="E40" i="1"/>
  <c r="F40" i="1"/>
  <c r="G40" i="1"/>
  <c r="R40" i="1"/>
  <c r="E42" i="1"/>
  <c r="F42" i="1"/>
  <c r="G42" i="1"/>
  <c r="R42" i="1"/>
  <c r="E44" i="1"/>
  <c r="F44" i="1"/>
  <c r="G44" i="1"/>
  <c r="H44" i="1"/>
  <c r="R44" i="1"/>
  <c r="E45" i="1"/>
  <c r="F45" i="1"/>
  <c r="G45" i="1"/>
  <c r="R45" i="1"/>
  <c r="E46" i="1"/>
  <c r="F46" i="1"/>
  <c r="G46" i="1"/>
  <c r="R46" i="1"/>
  <c r="E48" i="1"/>
  <c r="F48" i="1"/>
  <c r="G48" i="1"/>
  <c r="R48" i="1"/>
  <c r="E88" i="1"/>
  <c r="F88" i="1"/>
  <c r="G88" i="1"/>
  <c r="G23" i="1"/>
  <c r="S23" i="1"/>
  <c r="G25" i="1"/>
  <c r="S25" i="1"/>
  <c r="G26" i="1"/>
  <c r="S26" i="1"/>
  <c r="G29" i="1"/>
  <c r="S29" i="1"/>
  <c r="G36" i="1"/>
  <c r="S36" i="1"/>
  <c r="G41" i="1"/>
  <c r="S41" i="1"/>
  <c r="G43" i="1"/>
  <c r="S43" i="1"/>
  <c r="G47" i="1"/>
  <c r="S47" i="1"/>
  <c r="G50" i="1"/>
  <c r="S50" i="1"/>
  <c r="G56" i="1"/>
  <c r="S56" i="1"/>
  <c r="G60" i="1"/>
  <c r="S60" i="1"/>
  <c r="G62" i="1"/>
  <c r="S62" i="1"/>
  <c r="G68" i="1"/>
  <c r="S68" i="1"/>
  <c r="G75" i="1"/>
  <c r="S75" i="1"/>
  <c r="G81" i="1"/>
  <c r="S81" i="1"/>
  <c r="S84" i="1"/>
  <c r="G85" i="1"/>
  <c r="S85" i="1"/>
  <c r="G90" i="1"/>
  <c r="S90" i="1"/>
  <c r="G95" i="1"/>
  <c r="S95" i="1"/>
  <c r="G97" i="1"/>
  <c r="S97" i="1"/>
  <c r="G99" i="1"/>
  <c r="S99" i="1"/>
  <c r="G105" i="1"/>
  <c r="S105" i="1"/>
  <c r="G107" i="1"/>
  <c r="S107" i="1"/>
  <c r="G115" i="1"/>
  <c r="S115" i="1"/>
  <c r="G21" i="1"/>
  <c r="S21" i="1"/>
  <c r="G64" i="1"/>
  <c r="S64" i="1"/>
  <c r="G80" i="1"/>
  <c r="S80" i="1"/>
  <c r="G82" i="1"/>
  <c r="S82" i="1"/>
  <c r="G109" i="1"/>
  <c r="S109" i="1"/>
  <c r="G110" i="1"/>
  <c r="S110" i="1"/>
  <c r="G121" i="1"/>
  <c r="S121" i="1"/>
  <c r="G124" i="1"/>
  <c r="S124" i="1"/>
  <c r="G125" i="1"/>
  <c r="S125" i="1"/>
  <c r="G128" i="1"/>
  <c r="S128" i="1"/>
  <c r="G132" i="1"/>
  <c r="S132" i="1"/>
  <c r="G134" i="1"/>
  <c r="S134" i="1"/>
  <c r="G137" i="1"/>
  <c r="S137" i="1"/>
  <c r="G138" i="1"/>
  <c r="S138" i="1"/>
  <c r="G140" i="1"/>
  <c r="S140" i="1"/>
  <c r="G145" i="1"/>
  <c r="S145" i="1"/>
  <c r="Q23" i="1"/>
  <c r="Q25" i="1"/>
  <c r="Q26" i="1"/>
  <c r="Q28" i="1"/>
  <c r="Q29" i="1"/>
  <c r="Q35" i="1"/>
  <c r="Q36" i="1"/>
  <c r="Q38" i="1"/>
  <c r="Q41" i="1"/>
  <c r="Q43" i="1"/>
  <c r="Q47" i="1"/>
  <c r="Q49" i="1"/>
  <c r="Q50" i="1"/>
  <c r="Q55" i="1"/>
  <c r="Q56" i="1"/>
  <c r="Q58" i="1"/>
  <c r="Q60" i="1"/>
  <c r="Q61" i="1"/>
  <c r="Q62" i="1"/>
  <c r="Q67" i="1"/>
  <c r="Q68" i="1"/>
  <c r="Q74" i="1"/>
  <c r="Q75" i="1"/>
  <c r="Q77" i="1"/>
  <c r="Q81" i="1"/>
  <c r="Q83" i="1"/>
  <c r="Q84" i="1"/>
  <c r="Q85" i="1"/>
  <c r="Q88" i="1"/>
  <c r="Q90" i="1"/>
  <c r="Q91" i="1"/>
  <c r="Q94" i="1"/>
  <c r="Q95" i="1"/>
  <c r="Q97" i="1"/>
  <c r="Q99" i="1"/>
  <c r="Q103" i="1"/>
  <c r="Q104" i="1"/>
  <c r="Q105" i="1"/>
  <c r="Q107" i="1"/>
  <c r="Q108" i="1"/>
  <c r="Q115" i="1"/>
  <c r="Q173" i="1"/>
  <c r="Q174" i="1"/>
  <c r="Q21" i="1"/>
  <c r="E22" i="1"/>
  <c r="F22" i="1"/>
  <c r="G22" i="1"/>
  <c r="E24" i="1"/>
  <c r="F24" i="1"/>
  <c r="G24" i="1"/>
  <c r="H24" i="1"/>
  <c r="E27" i="1"/>
  <c r="F27" i="1"/>
  <c r="G27" i="1"/>
  <c r="E30" i="1"/>
  <c r="F30" i="1"/>
  <c r="G30" i="1"/>
  <c r="H30" i="1"/>
  <c r="E31" i="1"/>
  <c r="F31" i="1"/>
  <c r="G31" i="1"/>
  <c r="E32" i="1"/>
  <c r="F32" i="1"/>
  <c r="G32" i="1"/>
  <c r="H32" i="1"/>
  <c r="E33" i="1"/>
  <c r="F33" i="1"/>
  <c r="G33" i="1"/>
  <c r="E34" i="1"/>
  <c r="F34" i="1"/>
  <c r="G34" i="1"/>
  <c r="H34" i="1"/>
  <c r="E37" i="1"/>
  <c r="F37" i="1"/>
  <c r="G37" i="1"/>
  <c r="H40" i="1"/>
  <c r="H42" i="1"/>
  <c r="H45" i="1"/>
  <c r="H46" i="1"/>
  <c r="H48" i="1"/>
  <c r="I114" i="1"/>
  <c r="H25" i="1"/>
  <c r="H26" i="1"/>
  <c r="H28" i="1"/>
  <c r="H29" i="1"/>
  <c r="H36" i="1"/>
  <c r="H38" i="1"/>
  <c r="H43" i="1"/>
  <c r="H47" i="1"/>
  <c r="H49" i="1"/>
  <c r="H50" i="1"/>
  <c r="H56" i="1"/>
  <c r="H58" i="1"/>
  <c r="H62" i="1"/>
  <c r="H67" i="1"/>
  <c r="H68" i="1"/>
  <c r="H75" i="1"/>
  <c r="H77" i="1"/>
  <c r="H84" i="1"/>
  <c r="H85" i="1"/>
  <c r="H90" i="1"/>
  <c r="H91" i="1"/>
  <c r="H94" i="1"/>
  <c r="H95" i="1"/>
  <c r="H99" i="1"/>
  <c r="H103" i="1"/>
  <c r="H107" i="1"/>
  <c r="H115" i="1"/>
  <c r="Q172" i="1"/>
  <c r="R24" i="1"/>
  <c r="R34" i="1"/>
  <c r="Q165" i="1"/>
  <c r="Q114" i="1"/>
  <c r="Q106" i="1"/>
  <c r="Q102" i="1"/>
  <c r="Q101" i="1"/>
  <c r="Q98" i="1"/>
  <c r="Q96" i="1"/>
  <c r="Q93" i="1"/>
  <c r="Q87" i="1"/>
  <c r="Q86" i="1"/>
  <c r="Q79" i="1"/>
  <c r="Q76" i="1"/>
  <c r="Q70" i="1"/>
  <c r="Q69" i="1"/>
  <c r="Q63" i="1"/>
  <c r="Q59" i="1"/>
  <c r="Q57" i="1"/>
  <c r="Q54" i="1"/>
  <c r="Q53" i="1"/>
  <c r="Q52" i="1"/>
  <c r="Q51" i="1"/>
  <c r="Q48" i="1"/>
  <c r="Q46" i="1"/>
  <c r="Q45" i="1"/>
  <c r="Q44" i="1"/>
  <c r="Q42" i="1"/>
  <c r="Q40" i="1"/>
  <c r="Q39" i="1"/>
  <c r="Q37" i="1"/>
  <c r="Q34" i="1"/>
  <c r="Q33" i="1"/>
  <c r="Q32" i="1"/>
  <c r="Q31" i="1"/>
  <c r="Q30" i="1"/>
  <c r="Q27" i="1"/>
  <c r="Q24" i="1"/>
  <c r="Q22" i="1"/>
  <c r="G162" i="2"/>
  <c r="C162" i="2"/>
  <c r="G161" i="2"/>
  <c r="C161" i="2"/>
  <c r="G160" i="2"/>
  <c r="C160" i="2"/>
  <c r="G73" i="2"/>
  <c r="C73" i="2"/>
  <c r="G72" i="2"/>
  <c r="C72" i="2"/>
  <c r="G71" i="2"/>
  <c r="C71" i="2"/>
  <c r="G70" i="2"/>
  <c r="C70" i="2"/>
  <c r="G69" i="2"/>
  <c r="C69" i="2"/>
  <c r="G68" i="2"/>
  <c r="C68" i="2"/>
  <c r="G159" i="2"/>
  <c r="C159" i="2"/>
  <c r="G67" i="2"/>
  <c r="C67" i="2"/>
  <c r="G66" i="2"/>
  <c r="C66" i="2"/>
  <c r="G158" i="2"/>
  <c r="C158" i="2"/>
  <c r="E158" i="2"/>
  <c r="G157" i="2"/>
  <c r="C157" i="2"/>
  <c r="E157" i="2"/>
  <c r="G156" i="2"/>
  <c r="C156" i="2"/>
  <c r="E156" i="2"/>
  <c r="G155" i="2"/>
  <c r="C155" i="2"/>
  <c r="E155" i="2"/>
  <c r="G154" i="2"/>
  <c r="C154" i="2"/>
  <c r="E154" i="2"/>
  <c r="G153" i="2"/>
  <c r="C153" i="2"/>
  <c r="E153" i="2"/>
  <c r="G65" i="2"/>
  <c r="C65" i="2"/>
  <c r="G64" i="2"/>
  <c r="C64" i="2"/>
  <c r="G63" i="2"/>
  <c r="C63" i="2"/>
  <c r="G62" i="2"/>
  <c r="C62" i="2"/>
  <c r="E62" i="2"/>
  <c r="G61" i="2"/>
  <c r="C61" i="2"/>
  <c r="E61" i="2"/>
  <c r="G60" i="2"/>
  <c r="C60" i="2"/>
  <c r="E60" i="2"/>
  <c r="G59" i="2"/>
  <c r="C59" i="2"/>
  <c r="E59" i="2"/>
  <c r="G58" i="2"/>
  <c r="C58" i="2"/>
  <c r="E58" i="2"/>
  <c r="G57" i="2"/>
  <c r="C57" i="2"/>
  <c r="E57" i="2"/>
  <c r="G56" i="2"/>
  <c r="C56" i="2"/>
  <c r="E56" i="2"/>
  <c r="G55" i="2"/>
  <c r="C55" i="2"/>
  <c r="E55" i="2"/>
  <c r="G54" i="2"/>
  <c r="C54" i="2"/>
  <c r="E54" i="2"/>
  <c r="G53" i="2"/>
  <c r="C53" i="2"/>
  <c r="E53" i="2"/>
  <c r="G52" i="2"/>
  <c r="C52" i="2"/>
  <c r="E52" i="2"/>
  <c r="G51" i="2"/>
  <c r="C51" i="2"/>
  <c r="E51" i="2"/>
  <c r="G50" i="2"/>
  <c r="C50" i="2"/>
  <c r="E50" i="2"/>
  <c r="G49" i="2"/>
  <c r="C49" i="2"/>
  <c r="E49" i="2"/>
  <c r="G48" i="2"/>
  <c r="C48" i="2"/>
  <c r="E48" i="2"/>
  <c r="G47" i="2"/>
  <c r="C47" i="2"/>
  <c r="E47" i="2"/>
  <c r="G46" i="2"/>
  <c r="C46" i="2"/>
  <c r="E46" i="2"/>
  <c r="G45" i="2"/>
  <c r="C45" i="2"/>
  <c r="E45" i="2"/>
  <c r="G44" i="2"/>
  <c r="C44" i="2"/>
  <c r="E44" i="2"/>
  <c r="G43" i="2"/>
  <c r="C43" i="2"/>
  <c r="E43" i="2"/>
  <c r="G42" i="2"/>
  <c r="C42" i="2"/>
  <c r="E42" i="2"/>
  <c r="G41" i="2"/>
  <c r="C41" i="2"/>
  <c r="E41" i="2"/>
  <c r="G40" i="2"/>
  <c r="C40" i="2"/>
  <c r="G39" i="2"/>
  <c r="C39" i="2"/>
  <c r="E39" i="2"/>
  <c r="G38" i="2"/>
  <c r="C38" i="2"/>
  <c r="E38" i="2"/>
  <c r="G37" i="2"/>
  <c r="C37" i="2"/>
  <c r="E37" i="2"/>
  <c r="G36" i="2"/>
  <c r="C36" i="2"/>
  <c r="G35" i="2"/>
  <c r="C35" i="2"/>
  <c r="E35" i="2"/>
  <c r="G34" i="2"/>
  <c r="C34" i="2"/>
  <c r="E34" i="2"/>
  <c r="G33" i="2"/>
  <c r="C33" i="2"/>
  <c r="E33" i="2"/>
  <c r="G32" i="2"/>
  <c r="C32" i="2"/>
  <c r="E32" i="2"/>
  <c r="G31" i="2"/>
  <c r="C31" i="2"/>
  <c r="G30" i="2"/>
  <c r="C30" i="2"/>
  <c r="E30" i="2"/>
  <c r="G29" i="2"/>
  <c r="C29" i="2"/>
  <c r="G28" i="2"/>
  <c r="C28" i="2"/>
  <c r="G27" i="2"/>
  <c r="C27" i="2"/>
  <c r="E27" i="2"/>
  <c r="G26" i="2"/>
  <c r="C26" i="2"/>
  <c r="G25" i="2"/>
  <c r="C25" i="2"/>
  <c r="G24" i="2"/>
  <c r="C24" i="2"/>
  <c r="G152" i="2"/>
  <c r="C152" i="2"/>
  <c r="E152" i="2"/>
  <c r="G151" i="2"/>
  <c r="C151" i="2"/>
  <c r="E151" i="2"/>
  <c r="G23" i="2"/>
  <c r="C23" i="2"/>
  <c r="G22" i="2"/>
  <c r="C22" i="2"/>
  <c r="G21" i="2"/>
  <c r="C21" i="2"/>
  <c r="E21" i="2"/>
  <c r="G20" i="2"/>
  <c r="C20" i="2"/>
  <c r="E20" i="2"/>
  <c r="G150" i="2"/>
  <c r="C150" i="2"/>
  <c r="E150" i="2"/>
  <c r="G149" i="2"/>
  <c r="C149" i="2"/>
  <c r="E149" i="2"/>
  <c r="G148" i="2"/>
  <c r="C148" i="2"/>
  <c r="E148" i="2"/>
  <c r="G147" i="2"/>
  <c r="C147" i="2"/>
  <c r="G146" i="2"/>
  <c r="C146" i="2"/>
  <c r="E146" i="2"/>
  <c r="G145" i="2"/>
  <c r="C145" i="2"/>
  <c r="E145" i="2"/>
  <c r="G144" i="2"/>
  <c r="C144" i="2"/>
  <c r="E144" i="2"/>
  <c r="G143" i="2"/>
  <c r="C143" i="2"/>
  <c r="G142" i="2"/>
  <c r="C142" i="2"/>
  <c r="G141" i="2"/>
  <c r="C141" i="2"/>
  <c r="E141" i="2"/>
  <c r="G140" i="2"/>
  <c r="C140" i="2"/>
  <c r="G139" i="2"/>
  <c r="C139" i="2"/>
  <c r="E139" i="2"/>
  <c r="G138" i="2"/>
  <c r="C138" i="2"/>
  <c r="G137" i="2"/>
  <c r="C137" i="2"/>
  <c r="E137" i="2"/>
  <c r="G136" i="2"/>
  <c r="C136" i="2"/>
  <c r="E136" i="2"/>
  <c r="G135" i="2"/>
  <c r="C135" i="2"/>
  <c r="G134" i="2"/>
  <c r="C134" i="2"/>
  <c r="E134" i="2"/>
  <c r="G133" i="2"/>
  <c r="C133" i="2"/>
  <c r="E133" i="2"/>
  <c r="G19" i="2"/>
  <c r="C19" i="2"/>
  <c r="E19" i="2"/>
  <c r="G132" i="2"/>
  <c r="C132" i="2"/>
  <c r="E132" i="2"/>
  <c r="G131" i="2"/>
  <c r="C131" i="2"/>
  <c r="G130" i="2"/>
  <c r="C130" i="2"/>
  <c r="G129" i="2"/>
  <c r="C129" i="2"/>
  <c r="E129" i="2"/>
  <c r="G128" i="2"/>
  <c r="C128" i="2"/>
  <c r="E128" i="2"/>
  <c r="G127" i="2"/>
  <c r="C127" i="2"/>
  <c r="E127" i="2"/>
  <c r="G18" i="2"/>
  <c r="C18" i="2"/>
  <c r="E18" i="2"/>
  <c r="G126" i="2"/>
  <c r="C126" i="2"/>
  <c r="E126" i="2"/>
  <c r="G125" i="2"/>
  <c r="C125" i="2"/>
  <c r="G17" i="2"/>
  <c r="C17" i="2"/>
  <c r="G124" i="2"/>
  <c r="C124" i="2"/>
  <c r="E124" i="2"/>
  <c r="G123" i="2"/>
  <c r="C123" i="2"/>
  <c r="G122" i="2"/>
  <c r="C122" i="2"/>
  <c r="E122" i="2"/>
  <c r="G121" i="2"/>
  <c r="C121" i="2"/>
  <c r="E121" i="2"/>
  <c r="G16" i="2"/>
  <c r="C16" i="2"/>
  <c r="G15" i="2"/>
  <c r="C15" i="2"/>
  <c r="G14" i="2"/>
  <c r="C14" i="2"/>
  <c r="G120" i="2"/>
  <c r="C120" i="2"/>
  <c r="G119" i="2"/>
  <c r="C119" i="2"/>
  <c r="G118" i="2"/>
  <c r="C118" i="2"/>
  <c r="E118" i="2"/>
  <c r="G117" i="2"/>
  <c r="C117" i="2"/>
  <c r="E117" i="2"/>
  <c r="G13" i="2"/>
  <c r="C13" i="2"/>
  <c r="G12" i="2"/>
  <c r="C12" i="2"/>
  <c r="E12" i="2"/>
  <c r="G11" i="2"/>
  <c r="C11" i="2"/>
  <c r="E11" i="2"/>
  <c r="G116" i="2"/>
  <c r="C116" i="2"/>
  <c r="G115" i="2"/>
  <c r="C115" i="2"/>
  <c r="E115" i="2"/>
  <c r="G114" i="2"/>
  <c r="C114" i="2"/>
  <c r="E114" i="2"/>
  <c r="G113" i="2"/>
  <c r="C113" i="2"/>
  <c r="E113" i="2"/>
  <c r="G112" i="2"/>
  <c r="C112" i="2"/>
  <c r="G111" i="2"/>
  <c r="C111" i="2"/>
  <c r="E111" i="2"/>
  <c r="G110" i="2"/>
  <c r="C110" i="2"/>
  <c r="G109" i="2"/>
  <c r="C109" i="2"/>
  <c r="E109" i="2"/>
  <c r="G108" i="2"/>
  <c r="C108" i="2"/>
  <c r="E108" i="2"/>
  <c r="G107" i="2"/>
  <c r="C107" i="2"/>
  <c r="G106" i="2"/>
  <c r="C106" i="2"/>
  <c r="G105" i="2"/>
  <c r="C105" i="2"/>
  <c r="G104" i="2"/>
  <c r="C104" i="2"/>
  <c r="G103" i="2"/>
  <c r="C103" i="2"/>
  <c r="E103" i="2"/>
  <c r="G102" i="2"/>
  <c r="C102" i="2"/>
  <c r="E102" i="2"/>
  <c r="G101" i="2"/>
  <c r="C101" i="2"/>
  <c r="E101" i="2"/>
  <c r="G100" i="2"/>
  <c r="C100" i="2"/>
  <c r="E100" i="2"/>
  <c r="G99" i="2"/>
  <c r="C99" i="2"/>
  <c r="E99" i="2"/>
  <c r="G98" i="2"/>
  <c r="C98" i="2"/>
  <c r="E98" i="2"/>
  <c r="G97" i="2"/>
  <c r="C97" i="2"/>
  <c r="E97" i="2"/>
  <c r="G96" i="2"/>
  <c r="C96" i="2"/>
  <c r="E96" i="2"/>
  <c r="G95" i="2"/>
  <c r="C95" i="2"/>
  <c r="E95" i="2"/>
  <c r="G94" i="2"/>
  <c r="C94" i="2"/>
  <c r="E94" i="2"/>
  <c r="G93" i="2"/>
  <c r="C93" i="2"/>
  <c r="E93" i="2"/>
  <c r="G92" i="2"/>
  <c r="C92" i="2"/>
  <c r="E92" i="2"/>
  <c r="G91" i="2"/>
  <c r="C91" i="2"/>
  <c r="E91" i="2"/>
  <c r="G90" i="2"/>
  <c r="C90" i="2"/>
  <c r="E90" i="2"/>
  <c r="G89" i="2"/>
  <c r="C89" i="2"/>
  <c r="E89" i="2"/>
  <c r="G88" i="2"/>
  <c r="C88" i="2"/>
  <c r="E88" i="2"/>
  <c r="G87" i="2"/>
  <c r="C87" i="2"/>
  <c r="E87" i="2"/>
  <c r="G86" i="2"/>
  <c r="C86" i="2"/>
  <c r="E86" i="2"/>
  <c r="G85" i="2"/>
  <c r="C85" i="2"/>
  <c r="E85" i="2"/>
  <c r="G84" i="2"/>
  <c r="C84" i="2"/>
  <c r="E84" i="2"/>
  <c r="G83" i="2"/>
  <c r="C83" i="2"/>
  <c r="E83" i="2"/>
  <c r="G82" i="2"/>
  <c r="C82" i="2"/>
  <c r="E82" i="2"/>
  <c r="G81" i="2"/>
  <c r="C81" i="2"/>
  <c r="E81" i="2"/>
  <c r="G80" i="2"/>
  <c r="C80" i="2"/>
  <c r="E80" i="2"/>
  <c r="G79" i="2"/>
  <c r="C79" i="2"/>
  <c r="E79" i="2"/>
  <c r="G78" i="2"/>
  <c r="C78" i="2"/>
  <c r="E78" i="2"/>
  <c r="G77" i="2"/>
  <c r="C77" i="2"/>
  <c r="E77" i="2"/>
  <c r="G76" i="2"/>
  <c r="C76" i="2"/>
  <c r="E76" i="2"/>
  <c r="G75" i="2"/>
  <c r="C75" i="2"/>
  <c r="E75" i="2"/>
  <c r="G74" i="2"/>
  <c r="C74" i="2"/>
  <c r="E74" i="2"/>
  <c r="H162" i="2"/>
  <c r="B162" i="2"/>
  <c r="D162" i="2"/>
  <c r="A162" i="2"/>
  <c r="H161" i="2"/>
  <c r="D161" i="2"/>
  <c r="B161" i="2"/>
  <c r="A161" i="2"/>
  <c r="H160" i="2"/>
  <c r="B160" i="2"/>
  <c r="D160" i="2"/>
  <c r="A160" i="2"/>
  <c r="H73" i="2"/>
  <c r="D73" i="2"/>
  <c r="B73" i="2"/>
  <c r="A73" i="2"/>
  <c r="H72" i="2"/>
  <c r="B72" i="2"/>
  <c r="D72" i="2"/>
  <c r="A72" i="2"/>
  <c r="H71" i="2"/>
  <c r="D71" i="2"/>
  <c r="B71" i="2"/>
  <c r="A71" i="2"/>
  <c r="H70" i="2"/>
  <c r="B70" i="2"/>
  <c r="D70" i="2"/>
  <c r="A70" i="2"/>
  <c r="H69" i="2"/>
  <c r="D69" i="2"/>
  <c r="B69" i="2"/>
  <c r="A69" i="2"/>
  <c r="H68" i="2"/>
  <c r="B68" i="2"/>
  <c r="D68" i="2"/>
  <c r="A68" i="2"/>
  <c r="H159" i="2"/>
  <c r="D159" i="2"/>
  <c r="B159" i="2"/>
  <c r="A159" i="2"/>
  <c r="H67" i="2"/>
  <c r="B67" i="2"/>
  <c r="D67" i="2"/>
  <c r="A67" i="2"/>
  <c r="H66" i="2"/>
  <c r="D66" i="2"/>
  <c r="B66" i="2"/>
  <c r="A66" i="2"/>
  <c r="H158" i="2"/>
  <c r="B158" i="2"/>
  <c r="D158" i="2"/>
  <c r="A158" i="2"/>
  <c r="H157" i="2"/>
  <c r="D157" i="2"/>
  <c r="B157" i="2"/>
  <c r="A157" i="2"/>
  <c r="H156" i="2"/>
  <c r="B156" i="2"/>
  <c r="D156" i="2"/>
  <c r="A156" i="2"/>
  <c r="H155" i="2"/>
  <c r="D155" i="2"/>
  <c r="B155" i="2"/>
  <c r="A155" i="2"/>
  <c r="H154" i="2"/>
  <c r="B154" i="2"/>
  <c r="D154" i="2"/>
  <c r="A154" i="2"/>
  <c r="H153" i="2"/>
  <c r="D153" i="2"/>
  <c r="B153" i="2"/>
  <c r="A153" i="2"/>
  <c r="H65" i="2"/>
  <c r="B65" i="2"/>
  <c r="D65" i="2"/>
  <c r="A65" i="2"/>
  <c r="H64" i="2"/>
  <c r="D64" i="2"/>
  <c r="B64" i="2"/>
  <c r="A64" i="2"/>
  <c r="H63" i="2"/>
  <c r="B63" i="2"/>
  <c r="D63" i="2"/>
  <c r="A63" i="2"/>
  <c r="H62" i="2"/>
  <c r="D62" i="2"/>
  <c r="B62" i="2"/>
  <c r="A62" i="2"/>
  <c r="H61" i="2"/>
  <c r="B61" i="2"/>
  <c r="D61" i="2"/>
  <c r="A61" i="2"/>
  <c r="H60" i="2"/>
  <c r="B60" i="2"/>
  <c r="D60" i="2"/>
  <c r="A60" i="2"/>
  <c r="H59" i="2"/>
  <c r="B59" i="2"/>
  <c r="D59" i="2"/>
  <c r="A59" i="2"/>
  <c r="H58" i="2"/>
  <c r="B58" i="2"/>
  <c r="D58" i="2"/>
  <c r="A58" i="2"/>
  <c r="H57" i="2"/>
  <c r="B57" i="2"/>
  <c r="D57" i="2"/>
  <c r="A57" i="2"/>
  <c r="H56" i="2"/>
  <c r="B56" i="2"/>
  <c r="D56" i="2"/>
  <c r="A56" i="2"/>
  <c r="H55" i="2"/>
  <c r="B55" i="2"/>
  <c r="D55" i="2"/>
  <c r="A55" i="2"/>
  <c r="H54" i="2"/>
  <c r="B54" i="2"/>
  <c r="D54" i="2"/>
  <c r="A54" i="2"/>
  <c r="H53" i="2"/>
  <c r="B53" i="2"/>
  <c r="D53" i="2"/>
  <c r="A53" i="2"/>
  <c r="H52" i="2"/>
  <c r="B52" i="2"/>
  <c r="D52" i="2"/>
  <c r="A52" i="2"/>
  <c r="H51" i="2"/>
  <c r="B51" i="2"/>
  <c r="D51" i="2"/>
  <c r="A51" i="2"/>
  <c r="H50" i="2"/>
  <c r="B50" i="2"/>
  <c r="D50" i="2"/>
  <c r="A50" i="2"/>
  <c r="H49" i="2"/>
  <c r="B49" i="2"/>
  <c r="D49" i="2"/>
  <c r="A49" i="2"/>
  <c r="H48" i="2"/>
  <c r="B48" i="2"/>
  <c r="D48" i="2"/>
  <c r="A48" i="2"/>
  <c r="H47" i="2"/>
  <c r="B47" i="2"/>
  <c r="D47" i="2"/>
  <c r="A47" i="2"/>
  <c r="H46" i="2"/>
  <c r="B46" i="2"/>
  <c r="D46" i="2"/>
  <c r="A46" i="2"/>
  <c r="H45" i="2"/>
  <c r="B45" i="2"/>
  <c r="D45" i="2"/>
  <c r="A45" i="2"/>
  <c r="H44" i="2"/>
  <c r="B44" i="2"/>
  <c r="D44" i="2"/>
  <c r="A44" i="2"/>
  <c r="H43" i="2"/>
  <c r="B43" i="2"/>
  <c r="D43" i="2"/>
  <c r="A43" i="2"/>
  <c r="H42" i="2"/>
  <c r="B42" i="2"/>
  <c r="D42" i="2"/>
  <c r="A42" i="2"/>
  <c r="H41" i="2"/>
  <c r="B41" i="2"/>
  <c r="D41" i="2"/>
  <c r="A41" i="2"/>
  <c r="H40" i="2"/>
  <c r="B40" i="2"/>
  <c r="D40" i="2"/>
  <c r="A40" i="2"/>
  <c r="H39" i="2"/>
  <c r="B39" i="2"/>
  <c r="D39" i="2"/>
  <c r="A39" i="2"/>
  <c r="H38" i="2"/>
  <c r="B38" i="2"/>
  <c r="D38" i="2"/>
  <c r="A38" i="2"/>
  <c r="H37" i="2"/>
  <c r="B37" i="2"/>
  <c r="D37" i="2"/>
  <c r="A37" i="2"/>
  <c r="H36" i="2"/>
  <c r="B36" i="2"/>
  <c r="D36" i="2"/>
  <c r="A36" i="2"/>
  <c r="H35" i="2"/>
  <c r="B35" i="2"/>
  <c r="D35" i="2"/>
  <c r="A35" i="2"/>
  <c r="H34" i="2"/>
  <c r="B34" i="2"/>
  <c r="D34" i="2"/>
  <c r="A34" i="2"/>
  <c r="H33" i="2"/>
  <c r="B33" i="2"/>
  <c r="D33" i="2"/>
  <c r="A33" i="2"/>
  <c r="H32" i="2"/>
  <c r="B32" i="2"/>
  <c r="D32" i="2"/>
  <c r="A32" i="2"/>
  <c r="H31" i="2"/>
  <c r="B31" i="2"/>
  <c r="D31" i="2"/>
  <c r="A31" i="2"/>
  <c r="H30" i="2"/>
  <c r="B30" i="2"/>
  <c r="D30" i="2"/>
  <c r="A30" i="2"/>
  <c r="H29" i="2"/>
  <c r="B29" i="2"/>
  <c r="D29" i="2"/>
  <c r="A29" i="2"/>
  <c r="H28" i="2"/>
  <c r="B28" i="2"/>
  <c r="D28" i="2"/>
  <c r="A28" i="2"/>
  <c r="H27" i="2"/>
  <c r="B27" i="2"/>
  <c r="D27" i="2"/>
  <c r="A27" i="2"/>
  <c r="H26" i="2"/>
  <c r="B26" i="2"/>
  <c r="D26" i="2"/>
  <c r="A26" i="2"/>
  <c r="H25" i="2"/>
  <c r="B25" i="2"/>
  <c r="D25" i="2"/>
  <c r="A25" i="2"/>
  <c r="H24" i="2"/>
  <c r="B24" i="2"/>
  <c r="D24" i="2"/>
  <c r="A24" i="2"/>
  <c r="H152" i="2"/>
  <c r="B152" i="2"/>
  <c r="D152" i="2"/>
  <c r="A152" i="2"/>
  <c r="H151" i="2"/>
  <c r="B151" i="2"/>
  <c r="D151" i="2"/>
  <c r="A151" i="2"/>
  <c r="H23" i="2"/>
  <c r="B23" i="2"/>
  <c r="D23" i="2"/>
  <c r="A23" i="2"/>
  <c r="H22" i="2"/>
  <c r="B22" i="2"/>
  <c r="D22" i="2"/>
  <c r="A22" i="2"/>
  <c r="H21" i="2"/>
  <c r="B21" i="2"/>
  <c r="D21" i="2"/>
  <c r="A21" i="2"/>
  <c r="H20" i="2"/>
  <c r="B20" i="2"/>
  <c r="D20" i="2"/>
  <c r="A20" i="2"/>
  <c r="H150" i="2"/>
  <c r="B150" i="2"/>
  <c r="D150" i="2"/>
  <c r="A150" i="2"/>
  <c r="H149" i="2"/>
  <c r="B149" i="2"/>
  <c r="D149" i="2"/>
  <c r="A149" i="2"/>
  <c r="H148" i="2"/>
  <c r="B148" i="2"/>
  <c r="D148" i="2"/>
  <c r="A148" i="2"/>
  <c r="H147" i="2"/>
  <c r="B147" i="2"/>
  <c r="D147" i="2"/>
  <c r="A147" i="2"/>
  <c r="H146" i="2"/>
  <c r="B146" i="2"/>
  <c r="D146" i="2"/>
  <c r="A146" i="2"/>
  <c r="H145" i="2"/>
  <c r="B145" i="2"/>
  <c r="D145" i="2"/>
  <c r="A145" i="2"/>
  <c r="H144" i="2"/>
  <c r="B144" i="2"/>
  <c r="D144" i="2"/>
  <c r="A144" i="2"/>
  <c r="H143" i="2"/>
  <c r="B143" i="2"/>
  <c r="D143" i="2"/>
  <c r="A143" i="2"/>
  <c r="H142" i="2"/>
  <c r="B142" i="2"/>
  <c r="D142" i="2"/>
  <c r="A142" i="2"/>
  <c r="H141" i="2"/>
  <c r="B141" i="2"/>
  <c r="D141" i="2"/>
  <c r="A141" i="2"/>
  <c r="H140" i="2"/>
  <c r="B140" i="2"/>
  <c r="D140" i="2"/>
  <c r="A140" i="2"/>
  <c r="H139" i="2"/>
  <c r="B139" i="2"/>
  <c r="D139" i="2"/>
  <c r="A139" i="2"/>
  <c r="H138" i="2"/>
  <c r="B138" i="2"/>
  <c r="D138" i="2"/>
  <c r="A138" i="2"/>
  <c r="H137" i="2"/>
  <c r="B137" i="2"/>
  <c r="D137" i="2"/>
  <c r="A137" i="2"/>
  <c r="H136" i="2"/>
  <c r="B136" i="2"/>
  <c r="F136" i="2"/>
  <c r="D136" i="2"/>
  <c r="A136" i="2"/>
  <c r="H135" i="2"/>
  <c r="B135" i="2"/>
  <c r="F135" i="2"/>
  <c r="D135" i="2"/>
  <c r="A135" i="2"/>
  <c r="H134" i="2"/>
  <c r="F134" i="2"/>
  <c r="D134" i="2"/>
  <c r="B134" i="2"/>
  <c r="A134" i="2"/>
  <c r="H133" i="2"/>
  <c r="F133" i="2"/>
  <c r="D133" i="2"/>
  <c r="B133" i="2"/>
  <c r="A133" i="2"/>
  <c r="H19" i="2"/>
  <c r="B19" i="2"/>
  <c r="F19" i="2"/>
  <c r="D19" i="2"/>
  <c r="A19" i="2"/>
  <c r="H132" i="2"/>
  <c r="B132" i="2"/>
  <c r="D132" i="2"/>
  <c r="A132" i="2"/>
  <c r="H131" i="2"/>
  <c r="B131" i="2"/>
  <c r="D131" i="2"/>
  <c r="A131" i="2"/>
  <c r="H130" i="2"/>
  <c r="B130" i="2"/>
  <c r="D130" i="2"/>
  <c r="A130" i="2"/>
  <c r="H129" i="2"/>
  <c r="B129" i="2"/>
  <c r="D129" i="2"/>
  <c r="A129" i="2"/>
  <c r="H128" i="2"/>
  <c r="B128" i="2"/>
  <c r="D128" i="2"/>
  <c r="A128" i="2"/>
  <c r="H127" i="2"/>
  <c r="B127" i="2"/>
  <c r="D127" i="2"/>
  <c r="A127" i="2"/>
  <c r="H18" i="2"/>
  <c r="B18" i="2"/>
  <c r="D18" i="2"/>
  <c r="A18" i="2"/>
  <c r="H126" i="2"/>
  <c r="B126" i="2"/>
  <c r="D126" i="2"/>
  <c r="A126" i="2"/>
  <c r="H125" i="2"/>
  <c r="B125" i="2"/>
  <c r="D125" i="2"/>
  <c r="A125" i="2"/>
  <c r="H17" i="2"/>
  <c r="B17" i="2"/>
  <c r="D17" i="2"/>
  <c r="A17" i="2"/>
  <c r="H124" i="2"/>
  <c r="B124" i="2"/>
  <c r="D124" i="2"/>
  <c r="A124" i="2"/>
  <c r="H123" i="2"/>
  <c r="B123" i="2"/>
  <c r="D123" i="2"/>
  <c r="A123" i="2"/>
  <c r="H122" i="2"/>
  <c r="D122" i="2"/>
  <c r="B122" i="2"/>
  <c r="A122" i="2"/>
  <c r="H121" i="2"/>
  <c r="B121" i="2"/>
  <c r="D121" i="2"/>
  <c r="A121" i="2"/>
  <c r="H16" i="2"/>
  <c r="D16" i="2"/>
  <c r="B16" i="2"/>
  <c r="A16" i="2"/>
  <c r="H15" i="2"/>
  <c r="D15" i="2"/>
  <c r="B15" i="2"/>
  <c r="A15" i="2"/>
  <c r="H14" i="2"/>
  <c r="D14" i="2"/>
  <c r="B14" i="2"/>
  <c r="A14" i="2"/>
  <c r="H120" i="2"/>
  <c r="D120" i="2"/>
  <c r="B120" i="2"/>
  <c r="A120" i="2"/>
  <c r="H119" i="2"/>
  <c r="D119" i="2"/>
  <c r="B119" i="2"/>
  <c r="A119" i="2"/>
  <c r="H118" i="2"/>
  <c r="D118" i="2"/>
  <c r="B118" i="2"/>
  <c r="A118" i="2"/>
  <c r="H117" i="2"/>
  <c r="D117" i="2"/>
  <c r="B117" i="2"/>
  <c r="A117" i="2"/>
  <c r="H13" i="2"/>
  <c r="D13" i="2"/>
  <c r="B13" i="2"/>
  <c r="A13" i="2"/>
  <c r="H12" i="2"/>
  <c r="D12" i="2"/>
  <c r="B12" i="2"/>
  <c r="A12" i="2"/>
  <c r="H11" i="2"/>
  <c r="D11" i="2"/>
  <c r="B11" i="2"/>
  <c r="A11" i="2"/>
  <c r="H116" i="2"/>
  <c r="D116" i="2"/>
  <c r="B116" i="2"/>
  <c r="A116" i="2"/>
  <c r="H115" i="2"/>
  <c r="D115" i="2"/>
  <c r="B115" i="2"/>
  <c r="A115" i="2"/>
  <c r="H114" i="2"/>
  <c r="D114" i="2"/>
  <c r="B114" i="2"/>
  <c r="A114" i="2"/>
  <c r="H113" i="2"/>
  <c r="D113" i="2"/>
  <c r="B113" i="2"/>
  <c r="A113" i="2"/>
  <c r="H112" i="2"/>
  <c r="D112" i="2"/>
  <c r="B112" i="2"/>
  <c r="A112" i="2"/>
  <c r="H111" i="2"/>
  <c r="D111" i="2"/>
  <c r="B111" i="2"/>
  <c r="A111" i="2"/>
  <c r="H110" i="2"/>
  <c r="D110" i="2"/>
  <c r="B110" i="2"/>
  <c r="A110" i="2"/>
  <c r="H109" i="2"/>
  <c r="D109" i="2"/>
  <c r="B109" i="2"/>
  <c r="A109" i="2"/>
  <c r="H108" i="2"/>
  <c r="D108" i="2"/>
  <c r="B108" i="2"/>
  <c r="A108" i="2"/>
  <c r="H107" i="2"/>
  <c r="D107" i="2"/>
  <c r="B107" i="2"/>
  <c r="A107" i="2"/>
  <c r="H106" i="2"/>
  <c r="D106" i="2"/>
  <c r="B106" i="2"/>
  <c r="A106" i="2"/>
  <c r="H105" i="2"/>
  <c r="D105" i="2"/>
  <c r="B105" i="2"/>
  <c r="A105" i="2"/>
  <c r="H104" i="2"/>
  <c r="D104" i="2"/>
  <c r="B104" i="2"/>
  <c r="A104" i="2"/>
  <c r="H103" i="2"/>
  <c r="D103" i="2"/>
  <c r="B103" i="2"/>
  <c r="A103" i="2"/>
  <c r="H102" i="2"/>
  <c r="D102" i="2"/>
  <c r="B102" i="2"/>
  <c r="A102" i="2"/>
  <c r="H101" i="2"/>
  <c r="D101" i="2"/>
  <c r="B101" i="2"/>
  <c r="A101" i="2"/>
  <c r="H100" i="2"/>
  <c r="D100" i="2"/>
  <c r="B100" i="2"/>
  <c r="A100" i="2"/>
  <c r="H99" i="2"/>
  <c r="D99" i="2"/>
  <c r="B99" i="2"/>
  <c r="A99" i="2"/>
  <c r="H98" i="2"/>
  <c r="D98" i="2"/>
  <c r="B98" i="2"/>
  <c r="A98" i="2"/>
  <c r="H97" i="2"/>
  <c r="D97" i="2"/>
  <c r="B97" i="2"/>
  <c r="A97" i="2"/>
  <c r="H96" i="2"/>
  <c r="D96" i="2"/>
  <c r="B96" i="2"/>
  <c r="A96" i="2"/>
  <c r="H95" i="2"/>
  <c r="D95" i="2"/>
  <c r="B95" i="2"/>
  <c r="A95" i="2"/>
  <c r="H94" i="2"/>
  <c r="D94" i="2"/>
  <c r="B94" i="2"/>
  <c r="A94" i="2"/>
  <c r="H93" i="2"/>
  <c r="D93" i="2"/>
  <c r="B93" i="2"/>
  <c r="A93" i="2"/>
  <c r="H92" i="2"/>
  <c r="D92" i="2"/>
  <c r="B92" i="2"/>
  <c r="A92" i="2"/>
  <c r="H91" i="2"/>
  <c r="D91" i="2"/>
  <c r="B91" i="2"/>
  <c r="A91" i="2"/>
  <c r="H90" i="2"/>
  <c r="D90" i="2"/>
  <c r="B90" i="2"/>
  <c r="A90" i="2"/>
  <c r="H89" i="2"/>
  <c r="D89" i="2"/>
  <c r="B89" i="2"/>
  <c r="A89" i="2"/>
  <c r="H88" i="2"/>
  <c r="D88" i="2"/>
  <c r="B88" i="2"/>
  <c r="A88" i="2"/>
  <c r="H87" i="2"/>
  <c r="D87" i="2"/>
  <c r="B87" i="2"/>
  <c r="A87" i="2"/>
  <c r="H86" i="2"/>
  <c r="D86" i="2"/>
  <c r="B86" i="2"/>
  <c r="A86" i="2"/>
  <c r="H85" i="2"/>
  <c r="D85" i="2"/>
  <c r="B85" i="2"/>
  <c r="A85" i="2"/>
  <c r="H84" i="2"/>
  <c r="D84" i="2"/>
  <c r="B84" i="2"/>
  <c r="A84" i="2"/>
  <c r="H83" i="2"/>
  <c r="D83" i="2"/>
  <c r="B83" i="2"/>
  <c r="A83" i="2"/>
  <c r="H82" i="2"/>
  <c r="D82" i="2"/>
  <c r="B82" i="2"/>
  <c r="A82" i="2"/>
  <c r="H81" i="2"/>
  <c r="D81" i="2"/>
  <c r="B81" i="2"/>
  <c r="A81" i="2"/>
  <c r="H80" i="2"/>
  <c r="D80" i="2"/>
  <c r="B80" i="2"/>
  <c r="A80" i="2"/>
  <c r="H79" i="2"/>
  <c r="D79" i="2"/>
  <c r="B79" i="2"/>
  <c r="A79" i="2"/>
  <c r="H78" i="2"/>
  <c r="D78" i="2"/>
  <c r="B78" i="2"/>
  <c r="A78" i="2"/>
  <c r="H77" i="2"/>
  <c r="D77" i="2"/>
  <c r="B77" i="2"/>
  <c r="A77" i="2"/>
  <c r="H76" i="2"/>
  <c r="D76" i="2"/>
  <c r="B76" i="2"/>
  <c r="A76" i="2"/>
  <c r="H75" i="2"/>
  <c r="D75" i="2"/>
  <c r="B75" i="2"/>
  <c r="A75" i="2"/>
  <c r="H74" i="2"/>
  <c r="D74" i="2"/>
  <c r="B74" i="2"/>
  <c r="A74" i="2"/>
  <c r="Q171" i="1"/>
  <c r="H65" i="1"/>
  <c r="Q65" i="1"/>
  <c r="Q66" i="1"/>
  <c r="Q71" i="1"/>
  <c r="Q72" i="1"/>
  <c r="Q73" i="1"/>
  <c r="Q78" i="1"/>
  <c r="H80" i="1"/>
  <c r="Q80" i="1"/>
  <c r="H82" i="1"/>
  <c r="Q82" i="1"/>
  <c r="H89" i="1"/>
  <c r="Q89" i="1"/>
  <c r="H92" i="1"/>
  <c r="Q92" i="1"/>
  <c r="Q100" i="1"/>
  <c r="J109" i="1"/>
  <c r="Q109" i="1"/>
  <c r="J110" i="1"/>
  <c r="Q110" i="1"/>
  <c r="K111" i="1"/>
  <c r="Q111" i="1"/>
  <c r="Q112" i="1"/>
  <c r="I113" i="1"/>
  <c r="Q113" i="1"/>
  <c r="Q116" i="1"/>
  <c r="Q117" i="1"/>
  <c r="K118" i="1"/>
  <c r="Q118" i="1"/>
  <c r="Q119" i="1"/>
  <c r="Q120" i="1"/>
  <c r="K121" i="1"/>
  <c r="Q121" i="1"/>
  <c r="Q122" i="1"/>
  <c r="K123" i="1"/>
  <c r="Q123" i="1"/>
  <c r="K124" i="1"/>
  <c r="Q124" i="1"/>
  <c r="K125" i="1"/>
  <c r="Q125" i="1"/>
  <c r="K126" i="1"/>
  <c r="Q126" i="1"/>
  <c r="Q127" i="1"/>
  <c r="K128" i="1"/>
  <c r="Q128" i="1"/>
  <c r="Q129" i="1"/>
  <c r="K130" i="1"/>
  <c r="Q130" i="1"/>
  <c r="Q131" i="1"/>
  <c r="K132" i="1"/>
  <c r="Q132" i="1"/>
  <c r="K133" i="1"/>
  <c r="Q133" i="1"/>
  <c r="K134" i="1"/>
  <c r="Q134" i="1"/>
  <c r="K135" i="1"/>
  <c r="Q135" i="1"/>
  <c r="K136" i="1"/>
  <c r="Q136" i="1"/>
  <c r="K137" i="1"/>
  <c r="Q137" i="1"/>
  <c r="K138" i="1"/>
  <c r="Q138" i="1"/>
  <c r="K139" i="1"/>
  <c r="Q139" i="1"/>
  <c r="K140" i="1"/>
  <c r="Q140" i="1"/>
  <c r="K141" i="1"/>
  <c r="Q141" i="1"/>
  <c r="K142" i="1"/>
  <c r="Q142" i="1"/>
  <c r="K143" i="1"/>
  <c r="Q143" i="1"/>
  <c r="K144" i="1"/>
  <c r="Q144" i="1"/>
  <c r="K145" i="1"/>
  <c r="Q145" i="1"/>
  <c r="K146" i="1"/>
  <c r="Q146" i="1"/>
  <c r="K147" i="1"/>
  <c r="Q147" i="1"/>
  <c r="K148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6" i="1"/>
  <c r="Q167" i="1"/>
  <c r="Q168" i="1"/>
  <c r="Q169" i="1"/>
  <c r="Q170" i="1"/>
  <c r="F12" i="1"/>
  <c r="F13" i="1" s="1"/>
  <c r="C17" i="1"/>
  <c r="Q64" i="1"/>
  <c r="H64" i="1"/>
  <c r="E22" i="2"/>
  <c r="R33" i="1"/>
  <c r="H33" i="1"/>
  <c r="R27" i="1"/>
  <c r="H27" i="1"/>
  <c r="E14" i="2"/>
  <c r="E64" i="2"/>
  <c r="S104" i="1"/>
  <c r="H104" i="1"/>
  <c r="S74" i="1"/>
  <c r="H74" i="1"/>
  <c r="E16" i="2"/>
  <c r="E65" i="2"/>
  <c r="S55" i="1"/>
  <c r="H55" i="1"/>
  <c r="E120" i="2"/>
  <c r="R37" i="1"/>
  <c r="H37" i="1"/>
  <c r="H31" i="1"/>
  <c r="R31" i="1"/>
  <c r="R22" i="1"/>
  <c r="H22" i="1"/>
  <c r="E40" i="2"/>
  <c r="E68" i="2"/>
  <c r="S83" i="1"/>
  <c r="H83" i="1"/>
  <c r="S35" i="1"/>
  <c r="H35" i="1"/>
  <c r="E69" i="2"/>
  <c r="S88" i="1"/>
  <c r="I88" i="1"/>
  <c r="S61" i="1"/>
  <c r="H61" i="1"/>
  <c r="R32" i="1"/>
  <c r="H39" i="1"/>
  <c r="H97" i="1"/>
  <c r="R30" i="1"/>
  <c r="H81" i="1"/>
  <c r="H60" i="1"/>
  <c r="H41" i="1"/>
  <c r="H23" i="1"/>
  <c r="H108" i="1"/>
  <c r="H21" i="1"/>
  <c r="H105" i="1"/>
  <c r="G183" i="1"/>
  <c r="G181" i="1"/>
  <c r="G129" i="1"/>
  <c r="G106" i="1"/>
  <c r="G101" i="1"/>
  <c r="G96" i="1"/>
  <c r="G57" i="1"/>
  <c r="G150" i="1"/>
  <c r="E173" i="1"/>
  <c r="E162" i="1"/>
  <c r="F162" i="1"/>
  <c r="G162" i="1"/>
  <c r="E158" i="1"/>
  <c r="F158" i="1"/>
  <c r="G158" i="1"/>
  <c r="G155" i="1"/>
  <c r="G152" i="1"/>
  <c r="E187" i="1"/>
  <c r="F187" i="1"/>
  <c r="G187" i="1"/>
  <c r="E183" i="1"/>
  <c r="F183" i="1"/>
  <c r="E181" i="1"/>
  <c r="F181" i="1"/>
  <c r="E122" i="1"/>
  <c r="E119" i="1"/>
  <c r="F119" i="1"/>
  <c r="G119" i="1"/>
  <c r="E112" i="1"/>
  <c r="F112" i="1"/>
  <c r="G112" i="1"/>
  <c r="E106" i="1"/>
  <c r="F106" i="1"/>
  <c r="E101" i="1"/>
  <c r="F101" i="1"/>
  <c r="E96" i="1"/>
  <c r="F96" i="1"/>
  <c r="E78" i="1"/>
  <c r="F78" i="1"/>
  <c r="G78" i="1"/>
  <c r="E72" i="1"/>
  <c r="F72" i="1"/>
  <c r="G72" i="1"/>
  <c r="E66" i="1"/>
  <c r="F66" i="1"/>
  <c r="G66" i="1"/>
  <c r="E87" i="1"/>
  <c r="F87" i="1"/>
  <c r="G87" i="1"/>
  <c r="E79" i="1"/>
  <c r="F79" i="1"/>
  <c r="G79" i="1"/>
  <c r="E70" i="1"/>
  <c r="F70" i="1"/>
  <c r="G70" i="1"/>
  <c r="E63" i="1"/>
  <c r="F63" i="1"/>
  <c r="G63" i="1"/>
  <c r="E57" i="1"/>
  <c r="F57" i="1"/>
  <c r="E53" i="1"/>
  <c r="F53" i="1"/>
  <c r="G53" i="1"/>
  <c r="E51" i="1"/>
  <c r="G171" i="1"/>
  <c r="G161" i="1"/>
  <c r="G149" i="1"/>
  <c r="E171" i="1"/>
  <c r="F171" i="1"/>
  <c r="E161" i="1"/>
  <c r="F161" i="1"/>
  <c r="E157" i="1"/>
  <c r="F157" i="1"/>
  <c r="G157" i="1"/>
  <c r="E178" i="1"/>
  <c r="F178" i="1"/>
  <c r="G178" i="1"/>
  <c r="E176" i="1"/>
  <c r="F176" i="1"/>
  <c r="G176" i="1"/>
  <c r="E172" i="1"/>
  <c r="F172" i="1"/>
  <c r="G172" i="1"/>
  <c r="E168" i="1"/>
  <c r="F168" i="1"/>
  <c r="G168" i="1"/>
  <c r="E165" i="1"/>
  <c r="E163" i="1"/>
  <c r="F163" i="1"/>
  <c r="G163" i="1"/>
  <c r="E155" i="1"/>
  <c r="F155" i="1"/>
  <c r="E179" i="1"/>
  <c r="F179" i="1"/>
  <c r="G179" i="1"/>
  <c r="E186" i="1"/>
  <c r="F186" i="1"/>
  <c r="G186" i="1"/>
  <c r="G160" i="1"/>
  <c r="G153" i="1"/>
  <c r="E170" i="1"/>
  <c r="E160" i="1"/>
  <c r="F160" i="1"/>
  <c r="G177" i="1"/>
  <c r="G175" i="1"/>
  <c r="G164" i="1"/>
  <c r="G156" i="1"/>
  <c r="G185" i="1"/>
  <c r="E184" i="1"/>
  <c r="F184" i="1"/>
  <c r="G184" i="1"/>
  <c r="E182" i="1"/>
  <c r="F182" i="1"/>
  <c r="G182" i="1"/>
  <c r="E180" i="1"/>
  <c r="F180" i="1"/>
  <c r="G180" i="1"/>
  <c r="E131" i="1"/>
  <c r="F131" i="1"/>
  <c r="G131" i="1"/>
  <c r="E127" i="1"/>
  <c r="F127" i="1"/>
  <c r="G127" i="1"/>
  <c r="E120" i="1"/>
  <c r="F120" i="1"/>
  <c r="E116" i="1"/>
  <c r="F116" i="1"/>
  <c r="G116" i="1"/>
  <c r="E117" i="1"/>
  <c r="E102" i="1"/>
  <c r="E98" i="1"/>
  <c r="E93" i="1"/>
  <c r="E73" i="1"/>
  <c r="F73" i="1"/>
  <c r="G73" i="1"/>
  <c r="E71" i="1"/>
  <c r="F71" i="1"/>
  <c r="G71" i="1"/>
  <c r="E100" i="1"/>
  <c r="F100" i="1"/>
  <c r="G100" i="1"/>
  <c r="E86" i="1"/>
  <c r="F86" i="1"/>
  <c r="G86" i="1"/>
  <c r="E76" i="1"/>
  <c r="F76" i="1"/>
  <c r="G76" i="1"/>
  <c r="E69" i="1"/>
  <c r="F69" i="1"/>
  <c r="G69" i="1"/>
  <c r="E59" i="1"/>
  <c r="E54" i="1"/>
  <c r="F54" i="1"/>
  <c r="G54" i="1"/>
  <c r="E52" i="1"/>
  <c r="F52" i="1"/>
  <c r="G52" i="1"/>
  <c r="G174" i="1"/>
  <c r="G167" i="1"/>
  <c r="G159" i="1"/>
  <c r="G151" i="1"/>
  <c r="E174" i="1"/>
  <c r="F174" i="1"/>
  <c r="E167" i="1"/>
  <c r="F167" i="1"/>
  <c r="E159" i="1"/>
  <c r="F159" i="1"/>
  <c r="E177" i="1"/>
  <c r="F177" i="1"/>
  <c r="E175" i="1"/>
  <c r="F175" i="1"/>
  <c r="E169" i="1"/>
  <c r="F169" i="1"/>
  <c r="G169" i="1"/>
  <c r="E166" i="1"/>
  <c r="F166" i="1"/>
  <c r="G166" i="1"/>
  <c r="E164" i="1"/>
  <c r="F164" i="1"/>
  <c r="E156" i="1"/>
  <c r="F156" i="1"/>
  <c r="E154" i="1"/>
  <c r="S158" i="1"/>
  <c r="K158" i="1"/>
  <c r="R119" i="1"/>
  <c r="K119" i="1"/>
  <c r="R163" i="1"/>
  <c r="J163" i="1"/>
  <c r="R70" i="1"/>
  <c r="H70" i="1"/>
  <c r="S182" i="1"/>
  <c r="K182" i="1"/>
  <c r="R79" i="1"/>
  <c r="H79" i="1"/>
  <c r="S162" i="1"/>
  <c r="K162" i="1"/>
  <c r="S184" i="1"/>
  <c r="K184" i="1"/>
  <c r="K176" i="1"/>
  <c r="R176" i="1"/>
  <c r="R72" i="1"/>
  <c r="H72" i="1"/>
  <c r="R180" i="1"/>
  <c r="K180" i="1"/>
  <c r="R168" i="1"/>
  <c r="K168" i="1"/>
  <c r="R66" i="1"/>
  <c r="H66" i="1"/>
  <c r="K178" i="1"/>
  <c r="R178" i="1"/>
  <c r="R78" i="1"/>
  <c r="H78" i="1"/>
  <c r="R112" i="1"/>
  <c r="K112" i="1"/>
  <c r="R87" i="1"/>
  <c r="H87" i="1"/>
  <c r="R172" i="1"/>
  <c r="H172" i="1"/>
  <c r="R166" i="1"/>
  <c r="J166" i="1"/>
  <c r="K186" i="1"/>
  <c r="S186" i="1"/>
  <c r="R53" i="1"/>
  <c r="H53" i="1"/>
  <c r="R169" i="1"/>
  <c r="K169" i="1"/>
  <c r="S179" i="1"/>
  <c r="K179" i="1"/>
  <c r="S157" i="1"/>
  <c r="K157" i="1"/>
  <c r="K187" i="1"/>
  <c r="R187" i="1"/>
  <c r="R63" i="1"/>
  <c r="H63" i="1"/>
  <c r="R86" i="1"/>
  <c r="H86" i="1"/>
  <c r="R177" i="1"/>
  <c r="K177" i="1"/>
  <c r="R155" i="1"/>
  <c r="K155" i="1"/>
  <c r="R57" i="1"/>
  <c r="H57" i="1"/>
  <c r="G120" i="1"/>
  <c r="F122" i="1"/>
  <c r="E31" i="2"/>
  <c r="R101" i="1"/>
  <c r="H101" i="1"/>
  <c r="E25" i="2"/>
  <c r="S174" i="1"/>
  <c r="J174" i="1"/>
  <c r="R71" i="1"/>
  <c r="H71" i="1"/>
  <c r="R127" i="1"/>
  <c r="K127" i="1"/>
  <c r="F170" i="1"/>
  <c r="G170" i="1"/>
  <c r="E72" i="2"/>
  <c r="F51" i="1"/>
  <c r="G51" i="1"/>
  <c r="E104" i="2"/>
  <c r="S150" i="1"/>
  <c r="K150" i="1"/>
  <c r="R106" i="1"/>
  <c r="H106" i="1"/>
  <c r="E116" i="2"/>
  <c r="E36" i="2"/>
  <c r="E131" i="2"/>
  <c r="E147" i="2"/>
  <c r="E119" i="2"/>
  <c r="E23" i="2"/>
  <c r="E70" i="2"/>
  <c r="S161" i="1"/>
  <c r="K161" i="1"/>
  <c r="E130" i="2"/>
  <c r="R100" i="1"/>
  <c r="H100" i="1"/>
  <c r="K185" i="1"/>
  <c r="R185" i="1"/>
  <c r="S171" i="1"/>
  <c r="J171" i="1"/>
  <c r="F173" i="1"/>
  <c r="G173" i="1"/>
  <c r="E161" i="2"/>
  <c r="R52" i="1"/>
  <c r="H52" i="1"/>
  <c r="R73" i="1"/>
  <c r="H73" i="1"/>
  <c r="R131" i="1"/>
  <c r="K131" i="1"/>
  <c r="R156" i="1"/>
  <c r="K156" i="1"/>
  <c r="S153" i="1"/>
  <c r="K153" i="1"/>
  <c r="E125" i="2"/>
  <c r="E17" i="2"/>
  <c r="E142" i="2"/>
  <c r="E123" i="2"/>
  <c r="E66" i="2"/>
  <c r="F93" i="1"/>
  <c r="G93" i="1"/>
  <c r="E135" i="2"/>
  <c r="E138" i="2"/>
  <c r="E105" i="2"/>
  <c r="E29" i="2"/>
  <c r="R164" i="1"/>
  <c r="J164" i="1"/>
  <c r="R116" i="1"/>
  <c r="K116" i="1"/>
  <c r="S183" i="1"/>
  <c r="K183" i="1"/>
  <c r="R54" i="1"/>
  <c r="H54" i="1"/>
  <c r="S160" i="1"/>
  <c r="K160" i="1"/>
  <c r="E107" i="2"/>
  <c r="E110" i="2"/>
  <c r="E160" i="2"/>
  <c r="R69" i="1"/>
  <c r="H69" i="1"/>
  <c r="F102" i="1"/>
  <c r="G102" i="1"/>
  <c r="E143" i="2"/>
  <c r="F165" i="1"/>
  <c r="G165" i="1"/>
  <c r="E159" i="2"/>
  <c r="S149" i="1"/>
  <c r="K149" i="1"/>
  <c r="R129" i="1"/>
  <c r="K129" i="1"/>
  <c r="E106" i="2"/>
  <c r="E162" i="2"/>
  <c r="E24" i="2"/>
  <c r="F154" i="1"/>
  <c r="G154" i="1"/>
  <c r="E63" i="2"/>
  <c r="F59" i="1"/>
  <c r="G59" i="1"/>
  <c r="E112" i="2"/>
  <c r="F98" i="1"/>
  <c r="G98" i="1"/>
  <c r="E140" i="2"/>
  <c r="S151" i="1"/>
  <c r="K151" i="1"/>
  <c r="R76" i="1"/>
  <c r="H76" i="1"/>
  <c r="F117" i="1"/>
  <c r="G117" i="1"/>
  <c r="E26" i="2"/>
  <c r="K175" i="1"/>
  <c r="R175" i="1"/>
  <c r="R152" i="1"/>
  <c r="K152" i="1"/>
  <c r="S181" i="1"/>
  <c r="K181" i="1"/>
  <c r="E73" i="2"/>
  <c r="E67" i="2"/>
  <c r="E71" i="2"/>
  <c r="E15" i="2"/>
  <c r="S159" i="1"/>
  <c r="K159" i="1"/>
  <c r="R96" i="1"/>
  <c r="H96" i="1"/>
  <c r="S167" i="1"/>
  <c r="J167" i="1"/>
  <c r="E28" i="2"/>
  <c r="E13" i="2"/>
  <c r="R165" i="1"/>
  <c r="H165" i="1"/>
  <c r="R102" i="1"/>
  <c r="H102" i="1"/>
  <c r="G122" i="1"/>
  <c r="R59" i="1"/>
  <c r="H59" i="1"/>
  <c r="R120" i="1"/>
  <c r="K120" i="1"/>
  <c r="R117" i="1"/>
  <c r="J117" i="1"/>
  <c r="R154" i="1"/>
  <c r="K154" i="1"/>
  <c r="R51" i="1"/>
  <c r="H51" i="1"/>
  <c r="R98" i="1"/>
  <c r="H98" i="1"/>
  <c r="R93" i="1"/>
  <c r="H93" i="1"/>
  <c r="S173" i="1"/>
  <c r="J173" i="1"/>
  <c r="S170" i="1"/>
  <c r="K170" i="1"/>
  <c r="R122" i="1"/>
  <c r="K122" i="1"/>
  <c r="K194" i="1" l="1"/>
  <c r="R194" i="1"/>
  <c r="K193" i="1"/>
  <c r="R193" i="1"/>
  <c r="K192" i="1"/>
  <c r="R192" i="1"/>
  <c r="K191" i="1"/>
  <c r="S191" i="1"/>
  <c r="K190" i="1"/>
  <c r="R190" i="1"/>
  <c r="K189" i="1"/>
  <c r="R189" i="1"/>
  <c r="K188" i="1"/>
  <c r="S188" i="1"/>
  <c r="C12" i="1"/>
  <c r="C11" i="1"/>
  <c r="D12" i="1"/>
  <c r="D11" i="1"/>
  <c r="O194" i="1" l="1"/>
  <c r="P194" i="1"/>
  <c r="O192" i="1"/>
  <c r="O193" i="1"/>
  <c r="P192" i="1"/>
  <c r="P193" i="1"/>
  <c r="P27" i="1"/>
  <c r="P171" i="1"/>
  <c r="P70" i="1"/>
  <c r="P124" i="1"/>
  <c r="P182" i="1"/>
  <c r="P102" i="1"/>
  <c r="P168" i="1"/>
  <c r="P173" i="1"/>
  <c r="P160" i="1"/>
  <c r="P85" i="1"/>
  <c r="P63" i="1"/>
  <c r="P183" i="1"/>
  <c r="P108" i="1"/>
  <c r="P141" i="1"/>
  <c r="P177" i="1"/>
  <c r="P165" i="1"/>
  <c r="P143" i="1"/>
  <c r="P43" i="1"/>
  <c r="D15" i="1"/>
  <c r="C19" i="1" s="1"/>
  <c r="P22" i="1"/>
  <c r="P175" i="1"/>
  <c r="P157" i="1"/>
  <c r="P178" i="1"/>
  <c r="P62" i="1"/>
  <c r="P40" i="1"/>
  <c r="P176" i="1"/>
  <c r="P132" i="1"/>
  <c r="P134" i="1"/>
  <c r="P152" i="1"/>
  <c r="P136" i="1"/>
  <c r="P81" i="1"/>
  <c r="P135" i="1"/>
  <c r="P79" i="1"/>
  <c r="P169" i="1"/>
  <c r="P26" i="1"/>
  <c r="P144" i="1"/>
  <c r="P69" i="1"/>
  <c r="P28" i="1"/>
  <c r="P34" i="1"/>
  <c r="P131" i="1"/>
  <c r="P107" i="1"/>
  <c r="P140" i="1"/>
  <c r="P95" i="1"/>
  <c r="P105" i="1"/>
  <c r="P51" i="1"/>
  <c r="P88" i="1"/>
  <c r="P113" i="1"/>
  <c r="P130" i="1"/>
  <c r="P47" i="1"/>
  <c r="P159" i="1"/>
  <c r="P32" i="1"/>
  <c r="P42" i="1"/>
  <c r="P138" i="1"/>
  <c r="P166" i="1"/>
  <c r="P35" i="1"/>
  <c r="P53" i="1"/>
  <c r="P191" i="1"/>
  <c r="P151" i="1"/>
  <c r="P117" i="1"/>
  <c r="P127" i="1"/>
  <c r="P186" i="1"/>
  <c r="P57" i="1"/>
  <c r="P147" i="1"/>
  <c r="P83" i="1"/>
  <c r="P156" i="1"/>
  <c r="P49" i="1"/>
  <c r="P126" i="1"/>
  <c r="P179" i="1"/>
  <c r="P77" i="1"/>
  <c r="P137" i="1"/>
  <c r="P45" i="1"/>
  <c r="P146" i="1"/>
  <c r="P86" i="1"/>
  <c r="P39" i="1"/>
  <c r="P121" i="1"/>
  <c r="P54" i="1"/>
  <c r="P24" i="1"/>
  <c r="P116" i="1"/>
  <c r="P87" i="1"/>
  <c r="P184" i="1"/>
  <c r="P106" i="1"/>
  <c r="P103" i="1"/>
  <c r="P46" i="1"/>
  <c r="P48" i="1"/>
  <c r="P33" i="1"/>
  <c r="P84" i="1"/>
  <c r="P119" i="1"/>
  <c r="P41" i="1"/>
  <c r="P148" i="1"/>
  <c r="P37" i="1"/>
  <c r="P129" i="1"/>
  <c r="P90" i="1"/>
  <c r="P114" i="1"/>
  <c r="P161" i="1"/>
  <c r="P60" i="1"/>
  <c r="P99" i="1"/>
  <c r="P163" i="1"/>
  <c r="P50" i="1"/>
  <c r="P120" i="1"/>
  <c r="P93" i="1"/>
  <c r="P142" i="1"/>
  <c r="P25" i="1"/>
  <c r="P153" i="1"/>
  <c r="P162" i="1"/>
  <c r="P21" i="1"/>
  <c r="P55" i="1"/>
  <c r="P150" i="1"/>
  <c r="P91" i="1"/>
  <c r="P29" i="1"/>
  <c r="P172" i="1"/>
  <c r="P187" i="1"/>
  <c r="P98" i="1"/>
  <c r="P188" i="1"/>
  <c r="P30" i="1"/>
  <c r="P74" i="1"/>
  <c r="P185" i="1"/>
  <c r="P38" i="1"/>
  <c r="P133" i="1"/>
  <c r="P97" i="1"/>
  <c r="P158" i="1"/>
  <c r="P115" i="1"/>
  <c r="P76" i="1"/>
  <c r="P170" i="1"/>
  <c r="P104" i="1"/>
  <c r="P123" i="1"/>
  <c r="P36" i="1"/>
  <c r="P56" i="1"/>
  <c r="P190" i="1"/>
  <c r="P155" i="1"/>
  <c r="P154" i="1"/>
  <c r="P59" i="1"/>
  <c r="P125" i="1"/>
  <c r="P145" i="1"/>
  <c r="P189" i="1"/>
  <c r="P101" i="1"/>
  <c r="P122" i="1"/>
  <c r="P180" i="1"/>
  <c r="P44" i="1"/>
  <c r="P149" i="1"/>
  <c r="P68" i="1"/>
  <c r="P118" i="1"/>
  <c r="P67" i="1"/>
  <c r="P96" i="1"/>
  <c r="P181" i="1"/>
  <c r="P94" i="1"/>
  <c r="P139" i="1"/>
  <c r="P23" i="1"/>
  <c r="P174" i="1"/>
  <c r="P58" i="1"/>
  <c r="P128" i="1"/>
  <c r="P164" i="1"/>
  <c r="P167" i="1"/>
  <c r="P61" i="1"/>
  <c r="P31" i="1"/>
  <c r="P52" i="1"/>
  <c r="P75" i="1"/>
  <c r="D16" i="1"/>
  <c r="D19" i="1" s="1"/>
  <c r="S19" i="1"/>
  <c r="E19" i="1" s="1"/>
  <c r="C16" i="1"/>
  <c r="D18" i="1" s="1"/>
  <c r="O188" i="1"/>
  <c r="O189" i="1"/>
  <c r="O190" i="1"/>
  <c r="O191" i="1"/>
  <c r="O107" i="1"/>
  <c r="O39" i="1"/>
  <c r="O185" i="1"/>
  <c r="O99" i="1"/>
  <c r="O152" i="1"/>
  <c r="O136" i="1"/>
  <c r="O101" i="1"/>
  <c r="O118" i="1"/>
  <c r="O49" i="1"/>
  <c r="O87" i="1"/>
  <c r="O186" i="1"/>
  <c r="O48" i="1"/>
  <c r="C15" i="1"/>
  <c r="C18" i="1" s="1"/>
  <c r="O156" i="1"/>
  <c r="O158" i="1"/>
  <c r="O93" i="1"/>
  <c r="O143" i="1"/>
  <c r="O106" i="1"/>
  <c r="O105" i="1"/>
  <c r="O184" i="1"/>
  <c r="O32" i="1"/>
  <c r="O95" i="1"/>
  <c r="O94" i="1"/>
  <c r="O43" i="1"/>
  <c r="O63" i="1"/>
  <c r="O83" i="1"/>
  <c r="O117" i="1"/>
  <c r="O23" i="1"/>
  <c r="O90" i="1"/>
  <c r="O142" i="1"/>
  <c r="O151" i="1"/>
  <c r="O88" i="1"/>
  <c r="O137" i="1"/>
  <c r="O33" i="1"/>
  <c r="O115" i="1"/>
  <c r="O67" i="1"/>
  <c r="O57" i="1"/>
  <c r="O169" i="1"/>
  <c r="O145" i="1"/>
  <c r="O124" i="1"/>
  <c r="O108" i="1"/>
  <c r="O159" i="1"/>
  <c r="O55" i="1"/>
  <c r="O135" i="1"/>
  <c r="O183" i="1"/>
  <c r="O148" i="1"/>
  <c r="O50" i="1"/>
  <c r="O173" i="1"/>
  <c r="O165" i="1"/>
  <c r="O77" i="1"/>
  <c r="O172" i="1"/>
  <c r="O59" i="1"/>
  <c r="O75" i="1"/>
  <c r="O182" i="1"/>
  <c r="O126" i="1"/>
  <c r="O149" i="1"/>
  <c r="O25" i="1"/>
  <c r="O174" i="1"/>
  <c r="O28" i="1"/>
  <c r="O131" i="1"/>
  <c r="O96" i="1"/>
  <c r="O60" i="1"/>
  <c r="O144" i="1"/>
  <c r="O146" i="1"/>
  <c r="O58" i="1"/>
  <c r="O153" i="1"/>
  <c r="O42" i="1"/>
  <c r="O167" i="1"/>
  <c r="O56" i="1"/>
  <c r="O102" i="1"/>
  <c r="O181" i="1"/>
  <c r="O140" i="1"/>
  <c r="O187" i="1"/>
  <c r="O47" i="1"/>
  <c r="O132" i="1"/>
  <c r="O52" i="1"/>
  <c r="O168" i="1"/>
  <c r="O84" i="1"/>
  <c r="O133" i="1"/>
  <c r="O35" i="1"/>
  <c r="O154" i="1"/>
  <c r="O155" i="1"/>
  <c r="O141" i="1"/>
  <c r="O38" i="1"/>
  <c r="O76" i="1"/>
  <c r="O74" i="1"/>
  <c r="O134" i="1"/>
  <c r="O46" i="1"/>
  <c r="O178" i="1"/>
  <c r="O157" i="1"/>
  <c r="O138" i="1"/>
  <c r="O45" i="1"/>
  <c r="O147" i="1"/>
  <c r="O114" i="1"/>
  <c r="O24" i="1"/>
  <c r="O179" i="1"/>
  <c r="O175" i="1"/>
  <c r="O27" i="1"/>
  <c r="O170" i="1"/>
  <c r="O70" i="1"/>
  <c r="O123" i="1"/>
  <c r="O30" i="1"/>
  <c r="O113" i="1"/>
  <c r="O103" i="1"/>
  <c r="O119" i="1"/>
  <c r="O180" i="1"/>
  <c r="O34" i="1"/>
  <c r="O122" i="1"/>
  <c r="O129" i="1"/>
  <c r="O162" i="1"/>
  <c r="O79" i="1"/>
  <c r="O163" i="1"/>
  <c r="O97" i="1"/>
  <c r="O120" i="1"/>
  <c r="O86" i="1"/>
  <c r="O177" i="1"/>
  <c r="O98" i="1"/>
  <c r="O164" i="1"/>
  <c r="O104" i="1"/>
  <c r="O139" i="1"/>
  <c r="O51" i="1"/>
  <c r="O125" i="1"/>
  <c r="O61" i="1"/>
  <c r="O26" i="1"/>
  <c r="O85" i="1"/>
  <c r="O44" i="1"/>
  <c r="O116" i="1"/>
  <c r="O161" i="1"/>
  <c r="O121" i="1"/>
  <c r="O21" i="1"/>
  <c r="O41" i="1"/>
  <c r="O130" i="1"/>
  <c r="O53" i="1"/>
  <c r="O166" i="1"/>
  <c r="O81" i="1"/>
  <c r="O54" i="1"/>
  <c r="O150" i="1"/>
  <c r="O176" i="1"/>
  <c r="O69" i="1"/>
  <c r="O36" i="1"/>
  <c r="O29" i="1"/>
  <c r="O128" i="1"/>
  <c r="O31" i="1"/>
  <c r="O171" i="1"/>
  <c r="O37" i="1"/>
  <c r="O127" i="1"/>
  <c r="O22" i="1"/>
  <c r="O68" i="1"/>
  <c r="O40" i="1"/>
  <c r="O160" i="1"/>
  <c r="O62" i="1"/>
  <c r="O91" i="1"/>
  <c r="R19" i="1"/>
  <c r="E18" i="1" s="1"/>
  <c r="F14" i="1" l="1"/>
  <c r="F15" i="1" s="1"/>
</calcChain>
</file>

<file path=xl/sharedStrings.xml><?xml version="1.0" encoding="utf-8"?>
<sst xmlns="http://schemas.openxmlformats.org/spreadsheetml/2006/main" count="1675" uniqueCount="611">
  <si>
    <t>IBVS 6244</t>
  </si>
  <si>
    <t>IBVS 6196</t>
  </si>
  <si>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</si>
  <si>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</si>
  <si>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</si>
  <si>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</si>
  <si>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</si>
  <si>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</si>
  <si>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</si>
  <si>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</si>
  <si>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</si>
  <si>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</si>
  <si>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</si>
  <si>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GCVS 4</t>
  </si>
  <si>
    <t>error</t>
  </si>
  <si>
    <t>Date</t>
  </si>
  <si>
    <t>LS Intercept =</t>
  </si>
  <si>
    <t>LS Slope =</t>
  </si>
  <si>
    <t>New epoch =</t>
  </si>
  <si>
    <t>System Type:</t>
  </si>
  <si>
    <t>S6</t>
  </si>
  <si>
    <t>Primary</t>
  </si>
  <si>
    <t>Secondary</t>
  </si>
  <si>
    <t>Misc</t>
  </si>
  <si>
    <t>Prim. Ephem. =</t>
  </si>
  <si>
    <t>Sec. Ephem. =</t>
  </si>
  <si>
    <t>Prim. Fit</t>
  </si>
  <si>
    <t>Sec. Fit</t>
  </si>
  <si>
    <t>S5</t>
  </si>
  <si>
    <t>na</t>
  </si>
  <si>
    <t># of data points =</t>
  </si>
  <si>
    <t>Start of Lin fit (row)</t>
  </si>
  <si>
    <t>Start cell (x)</t>
  </si>
  <si>
    <t>Start cell (y)</t>
  </si>
  <si>
    <t>My time zone &gt;&gt;&gt;&gt;&gt;</t>
  </si>
  <si>
    <t>(PST=8, PDT=MDT=7, MDT=CST=6, etc.)</t>
  </si>
  <si>
    <t>Local time</t>
  </si>
  <si>
    <t>Add cycle</t>
  </si>
  <si>
    <t>JD today</t>
  </si>
  <si>
    <t>Old Cycle</t>
  </si>
  <si>
    <t>New Cycle</t>
  </si>
  <si>
    <t>Next ToM</t>
  </si>
  <si>
    <t>EA</t>
  </si>
  <si>
    <t>IBVS 0145</t>
  </si>
  <si>
    <t>I</t>
  </si>
  <si>
    <t>pg</t>
  </si>
  <si>
    <t>IBVS 3615</t>
  </si>
  <si>
    <t>II</t>
  </si>
  <si>
    <t>PE</t>
  </si>
  <si>
    <t>IBVS 6114</t>
  </si>
  <si>
    <t>VS Bulletin 40</t>
  </si>
  <si>
    <t>IBVS 5761</t>
  </si>
  <si>
    <t>OEJV 0094</t>
  </si>
  <si>
    <t>IBVS 5959</t>
  </si>
  <si>
    <t>IBVS 6010</t>
  </si>
  <si>
    <t>IBVS 6070</t>
  </si>
  <si>
    <t>IBVS 6084</t>
  </si>
  <si>
    <t>OEJV 0160</t>
  </si>
  <si>
    <t>IBVS 6149</t>
  </si>
  <si>
    <t>Minima from the Lichtenknecker Database of the BAV</t>
  </si>
  <si>
    <t>C</t>
  </si>
  <si>
    <t>CCD</t>
  </si>
  <si>
    <t>E</t>
  </si>
  <si>
    <t>http://www.bav-astro.de/LkDB/index.php?lang=en&amp;sprache_dial=en</t>
  </si>
  <si>
    <t>F</t>
  </si>
  <si>
    <t>P</t>
  </si>
  <si>
    <t>V</t>
  </si>
  <si>
    <t>vis</t>
  </si>
  <si>
    <t>2415633.714 </t>
  </si>
  <si>
    <t> 06.09.1901 05:08 </t>
  </si>
  <si>
    <t> -0.131 </t>
  </si>
  <si>
    <t>P </t>
  </si>
  <si>
    <t> H.Bauernfeind </t>
  </si>
  <si>
    <t> VB 7.72 </t>
  </si>
  <si>
    <t>2415662.573 </t>
  </si>
  <si>
    <t> 05.10.1901 01:45 </t>
  </si>
  <si>
    <t> -0.054 </t>
  </si>
  <si>
    <t>2416433.471 </t>
  </si>
  <si>
    <t> 14.11.1903 23:18 </t>
  </si>
  <si>
    <t> -0.044 </t>
  </si>
  <si>
    <t>2417488.546 </t>
  </si>
  <si>
    <t> 05.10.1906 01:06 </t>
  </si>
  <si>
    <t> 0.007 </t>
  </si>
  <si>
    <t>2417816.585 </t>
  </si>
  <si>
    <t> 29.08.1907 02:02 </t>
  </si>
  <si>
    <t> -0.063 </t>
  </si>
  <si>
    <t>2417856.588 </t>
  </si>
  <si>
    <t> 08.10.1907 02:06 </t>
  </si>
  <si>
    <t> -0.043 </t>
  </si>
  <si>
    <t>2418218.647 </t>
  </si>
  <si>
    <t> 04.10.1908 03:31 </t>
  </si>
  <si>
    <t> 0.039 </t>
  </si>
  <si>
    <t>2418546.633 </t>
  </si>
  <si>
    <t> 28.08.1909 03:11 </t>
  </si>
  <si>
    <t> -0.084 </t>
  </si>
  <si>
    <t>2418586.601 </t>
  </si>
  <si>
    <t> 07.10.1909 02:25 </t>
  </si>
  <si>
    <t> -0.099 </t>
  </si>
  <si>
    <t>2418733.905 </t>
  </si>
  <si>
    <t> 03.03.1910 09:43 </t>
  </si>
  <si>
    <t> -0.046 </t>
  </si>
  <si>
    <t>2419924.626 </t>
  </si>
  <si>
    <t> 06.06.1913 03:01 </t>
  </si>
  <si>
    <t> 0.055 </t>
  </si>
  <si>
    <t>2420056.900 </t>
  </si>
  <si>
    <t> 16.10.1913 09:36 </t>
  </si>
  <si>
    <t> 0.532 </t>
  </si>
  <si>
    <t>2420605.799 </t>
  </si>
  <si>
    <t> 18.04.1915 07:10 </t>
  </si>
  <si>
    <t> 0.028 </t>
  </si>
  <si>
    <t>2420863.446 </t>
  </si>
  <si>
    <t> 31.12.1915 22:42 </t>
  </si>
  <si>
    <t> 0.004 </t>
  </si>
  <si>
    <t>2421272.953 </t>
  </si>
  <si>
    <t> 13.02.1917 10:52 </t>
  </si>
  <si>
    <t> -0.045 </t>
  </si>
  <si>
    <t>2421444.738 </t>
  </si>
  <si>
    <t> 04.08.1917 05:42 </t>
  </si>
  <si>
    <t> -0.041 </t>
  </si>
  <si>
    <t>2421824.604 </t>
  </si>
  <si>
    <t> 19.08.1918 02:29 </t>
  </si>
  <si>
    <t> 0.077 </t>
  </si>
  <si>
    <t>2422002.890 </t>
  </si>
  <si>
    <t> 13.02.1919 09:21 </t>
  </si>
  <si>
    <t> -0.177 </t>
  </si>
  <si>
    <t>2422252.545 </t>
  </si>
  <si>
    <t> 21.10.1919 01:04 </t>
  </si>
  <si>
    <t> 0.047 </t>
  </si>
  <si>
    <t>2422557.621 </t>
  </si>
  <si>
    <t> 21.08.1920 02:54 </t>
  </si>
  <si>
    <t> 0.064 </t>
  </si>
  <si>
    <t>2423307.573 </t>
  </si>
  <si>
    <t> 10.09.1922 01:45 </t>
  </si>
  <si>
    <t> -0.141 </t>
  </si>
  <si>
    <t>2423506.865 </t>
  </si>
  <si>
    <t> 28.03.1923 08:45 </t>
  </si>
  <si>
    <t> 0.070 </t>
  </si>
  <si>
    <t>2423609.689 </t>
  </si>
  <si>
    <t> 09.07.1923 04:32 </t>
  </si>
  <si>
    <t> -0.122 </t>
  </si>
  <si>
    <t>2423638.620 </t>
  </si>
  <si>
    <t> 07.08.1923 02:52 </t>
  </si>
  <si>
    <t>2423937.785 </t>
  </si>
  <si>
    <t> 01.06.1924 06:50 </t>
  </si>
  <si>
    <t> 0.057 </t>
  </si>
  <si>
    <t>2424029.586 </t>
  </si>
  <si>
    <t> 01.09.1924 02:03 </t>
  </si>
  <si>
    <t> 0.044 </t>
  </si>
  <si>
    <t>2424049.557 </t>
  </si>
  <si>
    <t> 21.09.1924 01:22 </t>
  </si>
  <si>
    <t> -0.072 </t>
  </si>
  <si>
    <t>2424276.821 </t>
  </si>
  <si>
    <t> 06.05.1925 07:42 </t>
  </si>
  <si>
    <t> -0.026 </t>
  </si>
  <si>
    <t>2424342.683 </t>
  </si>
  <si>
    <t> 11.07.1925 04:23 </t>
  </si>
  <si>
    <t> -0.159 </t>
  </si>
  <si>
    <t>2424391.602 </t>
  </si>
  <si>
    <t> 29.08.1925 02:26 </t>
  </si>
  <si>
    <t> -0.108 </t>
  </si>
  <si>
    <t>2424420.513 </t>
  </si>
  <si>
    <t> 27.09.1925 00:18 </t>
  </si>
  <si>
    <t> 0.021 </t>
  </si>
  <si>
    <t>2424423.542 </t>
  </si>
  <si>
    <t> 30.09.1925 01:00 </t>
  </si>
  <si>
    <t> 0.088 </t>
  </si>
  <si>
    <t>2424670.720 </t>
  </si>
  <si>
    <t> 04.06.1926 05:16 </t>
  </si>
  <si>
    <t> -0.039 </t>
  </si>
  <si>
    <t>2424670.763 </t>
  </si>
  <si>
    <t> 04.06.1926 06:18 </t>
  </si>
  <si>
    <t>2425038.753 </t>
  </si>
  <si>
    <t> 07.06.1927 06:04 </t>
  </si>
  <si>
    <t> -0.098 </t>
  </si>
  <si>
    <t>2425038.808 </t>
  </si>
  <si>
    <t> 07.06.1927 07:23 </t>
  </si>
  <si>
    <t>2425153.542 </t>
  </si>
  <si>
    <t> 30.09.1927 01:00 </t>
  </si>
  <si>
    <t> 0.020 </t>
  </si>
  <si>
    <t>2425728.805 </t>
  </si>
  <si>
    <t> 27.04.1929 07:19 </t>
  </si>
  <si>
    <t>2425745.796 </t>
  </si>
  <si>
    <t> 14.05.1929 07:06 </t>
  </si>
  <si>
    <t> -0.074 </t>
  </si>
  <si>
    <t>2425774.776 </t>
  </si>
  <si>
    <t> 12.06.1929 06:37 </t>
  </si>
  <si>
    <t> -0.067 </t>
  </si>
  <si>
    <t>2425820.670 </t>
  </si>
  <si>
    <t> 28.07.1929 04:04 </t>
  </si>
  <si>
    <t> -0.080 </t>
  </si>
  <si>
    <t>2426199.693 </t>
  </si>
  <si>
    <t> 11.08.1930 04:37 </t>
  </si>
  <si>
    <t> -0.160 </t>
  </si>
  <si>
    <t>2426228.638 </t>
  </si>
  <si>
    <t> 09.09.1930 03:18 </t>
  </si>
  <si>
    <t>2426620.317 </t>
  </si>
  <si>
    <t> 05.10.1931 19:36 </t>
  </si>
  <si>
    <t> -0.103 </t>
  </si>
  <si>
    <t> W.Strohmeier </t>
  </si>
  <si>
    <t>IBVS 145 </t>
  </si>
  <si>
    <t>2426620.359 </t>
  </si>
  <si>
    <t> 05.10.1931 20:36 </t>
  </si>
  <si>
    <t> -0.061 </t>
  </si>
  <si>
    <t>2426810.580 </t>
  </si>
  <si>
    <t> 13.04.1932 01:55 </t>
  </si>
  <si>
    <t> -0.036 </t>
  </si>
  <si>
    <t>2426913.588 </t>
  </si>
  <si>
    <t> 25.07.1932 02:06 </t>
  </si>
  <si>
    <t>2426996.521 </t>
  </si>
  <si>
    <t> 16.10.1932 00:30 </t>
  </si>
  <si>
    <t> -0.040 </t>
  </si>
  <si>
    <t>2427266.726 </t>
  </si>
  <si>
    <t> 13.07.1933 05:25 </t>
  </si>
  <si>
    <t> 0.002 </t>
  </si>
  <si>
    <t>2427315.591 </t>
  </si>
  <si>
    <t> 31.08.1933 02:11 </t>
  </si>
  <si>
    <t> -0.002 </t>
  </si>
  <si>
    <t>2427327.388 </t>
  </si>
  <si>
    <t> 11.09.1933 21:18 </t>
  </si>
  <si>
    <t> -0.052 </t>
  </si>
  <si>
    <t>2427330.343 </t>
  </si>
  <si>
    <t> 14.09.1933 20:13 </t>
  </si>
  <si>
    <t> -0.058 </t>
  </si>
  <si>
    <t>2427333.356 </t>
  </si>
  <si>
    <t> 17.09.1933 20:32 </t>
  </si>
  <si>
    <t> -0.007 </t>
  </si>
  <si>
    <t>2427585.773 </t>
  </si>
  <si>
    <t> 28.05.1934 06:33 </t>
  </si>
  <si>
    <t> -0.174 </t>
  </si>
  <si>
    <t>2427594.756 </t>
  </si>
  <si>
    <t> 06.06.1934 06:08 </t>
  </si>
  <si>
    <t> -0.076 </t>
  </si>
  <si>
    <t>2427657.651 </t>
  </si>
  <si>
    <t> 08.08.1934 03:37 </t>
  </si>
  <si>
    <t> -0.023 </t>
  </si>
  <si>
    <t>2427933.828 </t>
  </si>
  <si>
    <t> 11.05.1935 07:52 </t>
  </si>
  <si>
    <t> -0.123 </t>
  </si>
  <si>
    <t>2428020.522 </t>
  </si>
  <si>
    <t> 06.08.1935 00:31 </t>
  </si>
  <si>
    <t> 0.035 </t>
  </si>
  <si>
    <t>2428649.792 </t>
  </si>
  <si>
    <t> 26.04.1937 07:00 </t>
  </si>
  <si>
    <t> -0.065 </t>
  </si>
  <si>
    <t>2428779.435 </t>
  </si>
  <si>
    <t> 02.09.1937 22:26 </t>
  </si>
  <si>
    <t> -0.093 </t>
  </si>
  <si>
    <t>2429050.467 </t>
  </si>
  <si>
    <t> 31.05.1938 23:12 </t>
  </si>
  <si>
    <t> -0.060 </t>
  </si>
  <si>
    <t>2429152.582 </t>
  </si>
  <si>
    <t> 11.09.1938 01:58 </t>
  </si>
  <si>
    <t> -0.125 </t>
  </si>
  <si>
    <t>2429198.519 </t>
  </si>
  <si>
    <t> 27.10.1938 00:27 </t>
  </si>
  <si>
    <t> -0.095 </t>
  </si>
  <si>
    <t>2431231.765 </t>
  </si>
  <si>
    <t> 21.05.1944 06:21 </t>
  </si>
  <si>
    <t>2433074.722 </t>
  </si>
  <si>
    <t> 07.06.1949 05:19 </t>
  </si>
  <si>
    <t> 0.026 </t>
  </si>
  <si>
    <t>2433114.673 </t>
  </si>
  <si>
    <t> 17.07.1949 04:09 </t>
  </si>
  <si>
    <t>2435961.417 </t>
  </si>
  <si>
    <t> 02.05.1957 22:00 </t>
  </si>
  <si>
    <t> -0.331 </t>
  </si>
  <si>
    <t>V </t>
  </si>
  <si>
    <t> W.Zessewitsch </t>
  </si>
  <si>
    <t> AC 173.15 </t>
  </si>
  <si>
    <t>2436789.439 </t>
  </si>
  <si>
    <t> 08.08.1959 22:32 </t>
  </si>
  <si>
    <t> -0.115 </t>
  </si>
  <si>
    <t>2436817.545 </t>
  </si>
  <si>
    <t> 06.09.1959 01:04 </t>
  </si>
  <si>
    <t> -0.146 </t>
  </si>
  <si>
    <t> H.Busch </t>
  </si>
  <si>
    <t>IBVS 144 </t>
  </si>
  <si>
    <t>2436841.294 </t>
  </si>
  <si>
    <t> 29.09.1959 19:03 </t>
  </si>
  <si>
    <t> -0.090 </t>
  </si>
  <si>
    <t>2436898.284 </t>
  </si>
  <si>
    <t> 25.11.1959 18:48 </t>
  </si>
  <si>
    <t> -0.018 </t>
  </si>
  <si>
    <t>2437189.354 </t>
  </si>
  <si>
    <t> 11.09.1960 20:29 </t>
  </si>
  <si>
    <t> -0.035 </t>
  </si>
  <si>
    <t>2437192.341 </t>
  </si>
  <si>
    <t> 14.09.1960 20:11 </t>
  </si>
  <si>
    <t> -0.010 </t>
  </si>
  <si>
    <t>2437249.300 </t>
  </si>
  <si>
    <t> 10.11.1960 19:12 </t>
  </si>
  <si>
    <t> 0.031 </t>
  </si>
  <si>
    <t>2437913.424 </t>
  </si>
  <si>
    <t> 05.09.1962 22:10 </t>
  </si>
  <si>
    <t> -0.110 </t>
  </si>
  <si>
    <t>2437939.369 </t>
  </si>
  <si>
    <t> 01.10.1962 20:51 </t>
  </si>
  <si>
    <t> 0.015 </t>
  </si>
  <si>
    <t>2437959.355 </t>
  </si>
  <si>
    <t> 21.10.1962 20:31 </t>
  </si>
  <si>
    <t> -0.086 </t>
  </si>
  <si>
    <t>2438232.532 </t>
  </si>
  <si>
    <t> 22.07.1963 00:46 </t>
  </si>
  <si>
    <t> -0.034 </t>
  </si>
  <si>
    <t>2438235.510 </t>
  </si>
  <si>
    <t> 25.07.1963 00:14 </t>
  </si>
  <si>
    <t>2438255.495 </t>
  </si>
  <si>
    <t> 13.08.1963 23:52 </t>
  </si>
  <si>
    <t> -0.120 </t>
  </si>
  <si>
    <t>2438640.491 </t>
  </si>
  <si>
    <t> 01.09.1964 23:47 </t>
  </si>
  <si>
    <t> -0.151 </t>
  </si>
  <si>
    <t>2438652.399 </t>
  </si>
  <si>
    <t> 13.09.1964 21:34 </t>
  </si>
  <si>
    <t> -0.089 </t>
  </si>
  <si>
    <t>2438669.388 </t>
  </si>
  <si>
    <t> 30.09.1964 21:18 </t>
  </si>
  <si>
    <t>2439049.266 </t>
  </si>
  <si>
    <t> 15.10.1965 18:23 </t>
  </si>
  <si>
    <t> -0.096 </t>
  </si>
  <si>
    <t>2439052.276 </t>
  </si>
  <si>
    <t> 18.10.1965 18:37 </t>
  </si>
  <si>
    <t> -0.047 </t>
  </si>
  <si>
    <t>2448134.3796 </t>
  </si>
  <si>
    <t> 30.08.1990 21:06 </t>
  </si>
  <si>
    <t> -0.1195 </t>
  </si>
  <si>
    <t>E </t>
  </si>
  <si>
    <t>?</t>
  </si>
  <si>
    <t> D.Hanzl </t>
  </si>
  <si>
    <t>IBVS 3615 </t>
  </si>
  <si>
    <t>2451275.34192 </t>
  </si>
  <si>
    <t> 06.04.1999 20:12 </t>
  </si>
  <si>
    <t> -0.08245 </t>
  </si>
  <si>
    <t>C </t>
  </si>
  <si>
    <t> P.Zasche et al. </t>
  </si>
  <si>
    <t>IBVS 6114 </t>
  </si>
  <si>
    <t> – </t>
  </si>
  <si>
    <t>2451276.03205 </t>
  </si>
  <si>
    <t> 07.04.1999 12:46 </t>
  </si>
  <si>
    <t> -0.03724 </t>
  </si>
  <si>
    <t>2452434.0629 </t>
  </si>
  <si>
    <t> 08.06.2002 13:30 </t>
  </si>
  <si>
    <t> -0.0467 </t>
  </si>
  <si>
    <t> Nakajima </t>
  </si>
  <si>
    <t>VSB 40 </t>
  </si>
  <si>
    <t>2452547.397 </t>
  </si>
  <si>
    <t> 29.09.2002 21:31 </t>
  </si>
  <si>
    <t> R.Meyer </t>
  </si>
  <si>
    <t>BAVM 157 </t>
  </si>
  <si>
    <t>2453128.59346 </t>
  </si>
  <si>
    <t> 03.05.2004 02:14 </t>
  </si>
  <si>
    <t> -0.04420 </t>
  </si>
  <si>
    <t>W</t>
  </si>
  <si>
    <t>2454002.3148 </t>
  </si>
  <si>
    <t> 23.09.2006 19:33 </t>
  </si>
  <si>
    <t> -0.0362 </t>
  </si>
  <si>
    <t>-I</t>
  </si>
  <si>
    <t> F. Agerer </t>
  </si>
  <si>
    <t>BAVM 183 </t>
  </si>
  <si>
    <t>2454232.63881 </t>
  </si>
  <si>
    <t> 12.05.2007 03:19 </t>
  </si>
  <si>
    <t>10963.5</t>
  </si>
  <si>
    <t> -0.08295 </t>
  </si>
  <si>
    <t>2454249.62796 </t>
  </si>
  <si>
    <t> 29.05.2007 03:04 </t>
  </si>
  <si>
    <t>10975</t>
  </si>
  <si>
    <t> -0.02829 </t>
  </si>
  <si>
    <t>2454252.58835 </t>
  </si>
  <si>
    <t> 01.06.2007 02:07 </t>
  </si>
  <si>
    <t>10977</t>
  </si>
  <si>
    <t> -0.02964 </t>
  </si>
  <si>
    <t>2454260.776 </t>
  </si>
  <si>
    <t> 09.06.2007 06:37 </t>
  </si>
  <si>
    <t>10982.5</t>
  </si>
  <si>
    <t> -0.082 </t>
  </si>
  <si>
    <t>2454261.47377 </t>
  </si>
  <si>
    <t> 09.06.2007 23:22 </t>
  </si>
  <si>
    <t>10983</t>
  </si>
  <si>
    <t> -0.02944 </t>
  </si>
  <si>
    <t>2454269.65701 </t>
  </si>
  <si>
    <t> 18.06.2007 03:46 </t>
  </si>
  <si>
    <t>10988.5</t>
  </si>
  <si>
    <t> -0.08650 </t>
  </si>
  <si>
    <t>2454272.61719 </t>
  </si>
  <si>
    <t> 21.06.2007 02:48 </t>
  </si>
  <si>
    <t>10990.5</t>
  </si>
  <si>
    <t> -0.08806 </t>
  </si>
  <si>
    <t>2454275.57953 </t>
  </si>
  <si>
    <t> 24.06.2007 01:54 </t>
  </si>
  <si>
    <t>10992.5</t>
  </si>
  <si>
    <t> -0.08746 </t>
  </si>
  <si>
    <t>2454278.54265 </t>
  </si>
  <si>
    <t> 27.06.2007 01:01 </t>
  </si>
  <si>
    <t>10994.5</t>
  </si>
  <si>
    <t> -0.08608 </t>
  </si>
  <si>
    <t>2454280.72737 </t>
  </si>
  <si>
    <t> 29.06.2007 05:27 </t>
  </si>
  <si>
    <t>10996</t>
  </si>
  <si>
    <t> -0.02715 </t>
  </si>
  <si>
    <t>2454281.50339 </t>
  </si>
  <si>
    <t> 30.06.2007 00:04 </t>
  </si>
  <si>
    <t>10996.5</t>
  </si>
  <si>
    <t> -0.08708 </t>
  </si>
  <si>
    <t>2454283.68759 </t>
  </si>
  <si>
    <t> 02.07.2007 04:30 </t>
  </si>
  <si>
    <t>10998</t>
  </si>
  <si>
    <t> -0.02867 </t>
  </si>
  <si>
    <t>2454284.46353 </t>
  </si>
  <si>
    <t> 02.07.2007 23:07 </t>
  </si>
  <si>
    <t>10998.5</t>
  </si>
  <si>
    <t> -0.08868 </t>
  </si>
  <si>
    <t>2454286.64854 </t>
  </si>
  <si>
    <t> 05.07.2007 03:33 </t>
  </si>
  <si>
    <t>11000</t>
  </si>
  <si>
    <t> -0.02946 </t>
  </si>
  <si>
    <t>2454287.42867 </t>
  </si>
  <si>
    <t> 05.07.2007 22:17 </t>
  </si>
  <si>
    <t>11000.5</t>
  </si>
  <si>
    <t> -0.08528 </t>
  </si>
  <si>
    <t>2454289.60962 </t>
  </si>
  <si>
    <t> 08.07.2007 02:37 </t>
  </si>
  <si>
    <t>11002</t>
  </si>
  <si>
    <t> -0.03012 </t>
  </si>
  <si>
    <t>2454290.38939 </t>
  </si>
  <si>
    <t> 08.07.2007 21:20 </t>
  </si>
  <si>
    <t>11002.5</t>
  </si>
  <si>
    <t> -0.08630 </t>
  </si>
  <si>
    <t>2454292.57242 </t>
  </si>
  <si>
    <t> 11.07.2007 01:44 </t>
  </si>
  <si>
    <t>11004</t>
  </si>
  <si>
    <t> -0.02906 </t>
  </si>
  <si>
    <t>2454606.52007 </t>
  </si>
  <si>
    <t> 20.05.2008 00:28 </t>
  </si>
  <si>
    <t>11216</t>
  </si>
  <si>
    <t> -0.02585 </t>
  </si>
  <si>
    <t>2454608.76715 </t>
  </si>
  <si>
    <t> 22.05.2008 06:24 </t>
  </si>
  <si>
    <t>11217.5</t>
  </si>
  <si>
    <t> -0.09559 </t>
  </si>
  <si>
    <t>2454629.5012 </t>
  </si>
  <si>
    <t> 12.06.2008 00:01 </t>
  </si>
  <si>
    <t>11231.5</t>
  </si>
  <si>
    <t> -0.0937 </t>
  </si>
  <si>
    <t>2454631.69083 </t>
  </si>
  <si>
    <t> 14.06.2008 04:34 </t>
  </si>
  <si>
    <t>11233</t>
  </si>
  <si>
    <t> -0.02988 </t>
  </si>
  <si>
    <t>2454632.46578 </t>
  </si>
  <si>
    <t> 14.06.2008 23:10 </t>
  </si>
  <si>
    <t>11233.5</t>
  </si>
  <si>
    <t> -0.09088 </t>
  </si>
  <si>
    <t>2454635.4242 </t>
  </si>
  <si>
    <t> 17.06.2008 22:10 </t>
  </si>
  <si>
    <t>11235.5</t>
  </si>
  <si>
    <t> -0.0942 </t>
  </si>
  <si>
    <t>2454637.62028 </t>
  </si>
  <si>
    <t> 20.06.2008 02:53 </t>
  </si>
  <si>
    <t>11237</t>
  </si>
  <si>
    <t> -0.02391 </t>
  </si>
  <si>
    <t>2454640.58241 </t>
  </si>
  <si>
    <t> 23.06.2008 01:58 </t>
  </si>
  <si>
    <t>11239</t>
  </si>
  <si>
    <t> -0.02352 </t>
  </si>
  <si>
    <t>2454643.54231 </t>
  </si>
  <si>
    <t> 26.06.2008 01:00 </t>
  </si>
  <si>
    <t>11241</t>
  </si>
  <si>
    <t> -0.02536 </t>
  </si>
  <si>
    <t>2454645.78778 </t>
  </si>
  <si>
    <t> 28.06.2008 06:54 </t>
  </si>
  <si>
    <t>11242.5</t>
  </si>
  <si>
    <t> -0.09671 </t>
  </si>
  <si>
    <t>2454646.50625 </t>
  </si>
  <si>
    <t> 29.06.2008 00:09 </t>
  </si>
  <si>
    <t>11243</t>
  </si>
  <si>
    <t> -0.02316 </t>
  </si>
  <si>
    <t>2454657.63733 </t>
  </si>
  <si>
    <t> 10.07.2008 03:17 </t>
  </si>
  <si>
    <t>11250.5</t>
  </si>
  <si>
    <t> -0.09412 </t>
  </si>
  <si>
    <t>2454660.59886 </t>
  </si>
  <si>
    <t> 13.07.2008 02:22 </t>
  </si>
  <si>
    <t>11252.5</t>
  </si>
  <si>
    <t> -0.09433 </t>
  </si>
  <si>
    <t>2454663.5628 </t>
  </si>
  <si>
    <t> 16.07.2008 01:30 </t>
  </si>
  <si>
    <t>11254.5</t>
  </si>
  <si>
    <t> -0.0921 </t>
  </si>
  <si>
    <t>2454666.52437 </t>
  </si>
  <si>
    <t> 19.07.2008 00:35 </t>
  </si>
  <si>
    <t>11256.5</t>
  </si>
  <si>
    <t> -0.09230 </t>
  </si>
  <si>
    <t>2454669.48535 </t>
  </si>
  <si>
    <t> 21.07.2008 23:38 </t>
  </si>
  <si>
    <t>11258.5</t>
  </si>
  <si>
    <t> -0.09306 </t>
  </si>
  <si>
    <t>2454671.68293 </t>
  </si>
  <si>
    <t> 24.07.2008 04:23 </t>
  </si>
  <si>
    <t>11260</t>
  </si>
  <si>
    <t> -0.02127 </t>
  </si>
  <si>
    <t>2454672.44591 </t>
  </si>
  <si>
    <t> 24.07.2008 22:42 </t>
  </si>
  <si>
    <t>11260.5</t>
  </si>
  <si>
    <t> -0.09424 </t>
  </si>
  <si>
    <t>2454674.64323 </t>
  </si>
  <si>
    <t> 27.07.2008 03:26 </t>
  </si>
  <si>
    <t>11262</t>
  </si>
  <si>
    <t> -0.02271 </t>
  </si>
  <si>
    <t>2454683.527 </t>
  </si>
  <si>
    <t> 05.08.2008 00:38 </t>
  </si>
  <si>
    <t>11268</t>
  </si>
  <si>
    <t> -0.024 </t>
  </si>
  <si>
    <t>2454686.48992 </t>
  </si>
  <si>
    <t> 07.08.2008 23:45 </t>
  </si>
  <si>
    <t>11270</t>
  </si>
  <si>
    <t> -0.02298 </t>
  </si>
  <si>
    <t>2454709.4686 </t>
  </si>
  <si>
    <t> 30.08.2008 23:14 </t>
  </si>
  <si>
    <t>11285.5</t>
  </si>
  <si>
    <t> -0.0933 </t>
  </si>
  <si>
    <t>B</t>
  </si>
  <si>
    <t> P.Svoboda </t>
  </si>
  <si>
    <t>OEJV 0094 </t>
  </si>
  <si>
    <t>2454709.4697 </t>
  </si>
  <si>
    <t> 30.08.2008 23:16 </t>
  </si>
  <si>
    <t> -0.0922 </t>
  </si>
  <si>
    <t>R</t>
  </si>
  <si>
    <t>2454709.4715 </t>
  </si>
  <si>
    <t> 30.08.2008 23:18 </t>
  </si>
  <si>
    <t> -0.0904 </t>
  </si>
  <si>
    <t>2454712.4310 </t>
  </si>
  <si>
    <t> 02.09.2008 22:20 </t>
  </si>
  <si>
    <t>11287.5</t>
  </si>
  <si>
    <t> -0.0926 </t>
  </si>
  <si>
    <t>2454712.4328 </t>
  </si>
  <si>
    <t> 02.09.2008 22:23 </t>
  </si>
  <si>
    <t> -0.0908 </t>
  </si>
  <si>
    <t>2454712.4344 </t>
  </si>
  <si>
    <t> 02.09.2008 22:25 </t>
  </si>
  <si>
    <t> -0.0892 </t>
  </si>
  <si>
    <t>2455074.4847 </t>
  </si>
  <si>
    <t> 30.08.2009 23:37 </t>
  </si>
  <si>
    <t>11532</t>
  </si>
  <si>
    <t> -0.0161 </t>
  </si>
  <si>
    <t> M.Rätz &amp; K.Rätz </t>
  </si>
  <si>
    <t>BAVM 214 </t>
  </si>
  <si>
    <t>2455687.5756 </t>
  </si>
  <si>
    <t> 06.05.2011 01:48 </t>
  </si>
  <si>
    <t>11946</t>
  </si>
  <si>
    <t> -0.0054 </t>
  </si>
  <si>
    <t> F.Agerer </t>
  </si>
  <si>
    <t>BAVM 220 </t>
  </si>
  <si>
    <t>2455776.4318 </t>
  </si>
  <si>
    <t> 02.08.2011 22:21 </t>
  </si>
  <si>
    <t>12006</t>
  </si>
  <si>
    <t> -0.0014 </t>
  </si>
  <si>
    <t>-U;-I</t>
  </si>
  <si>
    <t> M.&amp; K.Rätz </t>
  </si>
  <si>
    <t>BAVM 225 </t>
  </si>
  <si>
    <t>2456158.4978 </t>
  </si>
  <si>
    <t> 18.08.2012 23:56 </t>
  </si>
  <si>
    <t>12264</t>
  </si>
  <si>
    <t> 0.0001 </t>
  </si>
  <si>
    <t>o</t>
  </si>
  <si>
    <t> U.Schmidt </t>
  </si>
  <si>
    <t>BAVM 231 </t>
  </si>
  <si>
    <t>2456489.4434 </t>
  </si>
  <si>
    <t> 15.07.2013 22:38 </t>
  </si>
  <si>
    <t>12487.5</t>
  </si>
  <si>
    <t> -0.1242 </t>
  </si>
  <si>
    <t>BAVM 232 </t>
  </si>
  <si>
    <t>2456512.43232 </t>
  </si>
  <si>
    <t> 07.08.2013 22:22 </t>
  </si>
  <si>
    <t>12503</t>
  </si>
  <si>
    <t> 0.00671 </t>
  </si>
  <si>
    <t> L.Šmelcer </t>
  </si>
  <si>
    <t>OEJV 0160 </t>
  </si>
  <si>
    <t>2456512.43264 </t>
  </si>
  <si>
    <t> 07.08.2013 22:23 </t>
  </si>
  <si>
    <t> 0.00703 </t>
  </si>
  <si>
    <t>2456520.53885 </t>
  </si>
  <si>
    <t> 16.08.2013 00:55 </t>
  </si>
  <si>
    <t>12508.5</t>
  </si>
  <si>
    <t> -0.12706 </t>
  </si>
  <si>
    <t> K.Ho?kova </t>
  </si>
  <si>
    <t>2456834.4788 </t>
  </si>
  <si>
    <t> 25.06.2014 23:29 </t>
  </si>
  <si>
    <t>12720.5</t>
  </si>
  <si>
    <t> -0.1316 </t>
  </si>
  <si>
    <t>BAVM 238 </t>
  </si>
  <si>
    <t>2457205.4882 </t>
  </si>
  <si>
    <t> 01.07.2015 23:43 </t>
  </si>
  <si>
    <t>12971</t>
  </si>
  <si>
    <t> 0.0154 </t>
  </si>
  <si>
    <t>BAVM 241 (=IBVS 6157) </t>
  </si>
  <si>
    <t>2457219.4992 </t>
  </si>
  <si>
    <t> 15.07.2015 23:58 </t>
  </si>
  <si>
    <t>12980.5</t>
  </si>
  <si>
    <t> -0.1374 </t>
  </si>
  <si>
    <t>2457225.424 </t>
  </si>
  <si>
    <t> 21.07.2015 22:10 </t>
  </si>
  <si>
    <t>12984.5</t>
  </si>
  <si>
    <t> -0.136 </t>
  </si>
  <si>
    <t>IBVS 6157</t>
  </si>
  <si>
    <t>IBVS 0144 </t>
  </si>
  <si>
    <t>OEJV 0179</t>
  </si>
  <si>
    <t>OEJV 0205</t>
  </si>
  <si>
    <t>OEJV 0211</t>
  </si>
  <si>
    <t>JBAV, 60</t>
  </si>
  <si>
    <t>VSB, 108</t>
  </si>
  <si>
    <t xml:space="preserve">V0796 Cyg / GSC 03560-00777 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</si>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</sst>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3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34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6" fillId="0" borderId="0"/>
    <xf numFmtId="0" fontId="22" fillId="0" borderId="0"/>
    <xf numFmtId="0" fontId="22" fillId="23" borderId="5" applyNumberFormat="0" applyFont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34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77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>
      <alignment horizontal="center"/>
    </xf>
    <xf numFmtId="0" fontId="7" fillId="0" borderId="0" xfId="0" applyFont="1" applyAlignment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>
      <alignment vertical="top"/>
    </xf>
    <xf numFmtId="0" fontId="5" fillId="0" borderId="0" xfId="0" applyFont="1" applyAlignment="1">
      <alignment horizontal="left" vertical="center"/>
    </xf>
    <xf numFmtId="0" fontId="9" fillId="0" borderId="0" xfId="0" applyFont="1" applyAlignment="1"/>
    <xf numFmtId="0" fontId="9" fillId="0" borderId="0" xfId="0" applyFont="1">
      <alignment vertical="top"/>
    </xf>
    <xf numFmtId="0" fontId="9" fillId="0" borderId="0" xfId="0" applyFont="1" applyAlignment="1">
      <alignment horizontal="center"/>
    </xf>
    <xf numFmtId="0" fontId="0" fillId="0" borderId="0" xfId="0">
      <alignment vertical="top"/>
    </xf>
    <xf numFmtId="0" fontId="10" fillId="0" borderId="0" xfId="0" applyFont="1">
      <alignment vertical="top"/>
    </xf>
    <xf numFmtId="0" fontId="4" fillId="0" borderId="0" xfId="0" applyFont="1">
      <alignment vertical="top"/>
    </xf>
    <xf numFmtId="0" fontId="10" fillId="0" borderId="0" xfId="0" applyFont="1" applyAlignment="1">
      <alignment horizontal="center"/>
    </xf>
    <xf numFmtId="0" fontId="7" fillId="0" borderId="0" xfId="0" applyFont="1">
      <alignment vertical="top"/>
    </xf>
    <xf numFmtId="0" fontId="11" fillId="0" borderId="0" xfId="0" applyFont="1" applyAlignment="1">
      <alignment horizontal="center"/>
    </xf>
    <xf numFmtId="0" fontId="12" fillId="0" borderId="0" xfId="0" applyFont="1">
      <alignment vertical="top"/>
    </xf>
    <xf numFmtId="0" fontId="13" fillId="0" borderId="0" xfId="0" applyFont="1">
      <alignment vertical="top"/>
    </xf>
    <xf numFmtId="0" fontId="11" fillId="0" borderId="0" xfId="0" applyFont="1">
      <alignment vertical="top"/>
    </xf>
    <xf numFmtId="0" fontId="10" fillId="0" borderId="0" xfId="0" applyFont="1" applyAlignment="1"/>
    <xf numFmtId="22" fontId="10" fillId="0" borderId="0" xfId="0" applyNumberFormat="1" applyFont="1">
      <alignment vertical="top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5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applyAlignment="1">
      <alignment horizontal="center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5" fillId="24" borderId="17" xfId="38" applyFill="1" applyBorder="1" applyAlignment="1" applyProtection="1">
      <alignment horizontal="right" vertical="top" wrapText="1"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3" fillId="0" borderId="0" xfId="0" applyFont="1" applyAlignment="1">
      <alignment horizontal="left" wrapText="1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43" applyFont="1"/>
    <xf numFmtId="0" fontId="33" fillId="0" borderId="0" xfId="43" applyFont="1" applyAlignment="1">
      <alignment horizontal="center"/>
    </xf>
    <xf numFmtId="0" fontId="33" fillId="0" borderId="0" xfId="43" applyFont="1" applyAlignment="1">
      <alignment horizontal="left"/>
    </xf>
    <xf numFmtId="0" fontId="33" fillId="0" borderId="0" xfId="42" applyFont="1" applyAlignment="1">
      <alignment wrapText="1"/>
    </xf>
    <xf numFmtId="0" fontId="33" fillId="0" borderId="0" xfId="42" applyFont="1" applyAlignment="1">
      <alignment horizontal="center" wrapText="1"/>
    </xf>
    <xf numFmtId="0" fontId="33" fillId="0" borderId="0" xfId="42" applyFont="1" applyAlignment="1">
      <alignment horizontal="left" wrapText="1"/>
    </xf>
    <xf numFmtId="0" fontId="5" fillId="0" borderId="0" xfId="43" applyFont="1" applyAlignment="1">
      <alignment horizontal="left"/>
    </xf>
    <xf numFmtId="0" fontId="5" fillId="0" borderId="0" xfId="43" applyFont="1" applyAlignment="1">
      <alignment horizontal="left" wrapText="1"/>
    </xf>
    <xf numFmtId="0" fontId="32" fillId="0" borderId="0" xfId="42" applyFont="1"/>
    <xf numFmtId="0" fontId="32" fillId="0" borderId="0" xfId="42" applyFont="1" applyAlignment="1">
      <alignment horizontal="center"/>
    </xf>
    <xf numFmtId="0" fontId="32" fillId="0" borderId="0" xfId="42" applyFont="1" applyAlignment="1">
      <alignment horizontal="left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 applyProtection="1">
      <alignment horizontal="left"/>
      <protection locked="0"/>
    </xf>
    <xf numFmtId="0" fontId="35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protection locked="0"/>
    </xf>
    <xf numFmtId="0" fontId="35" fillId="0" borderId="0" xfId="0" applyFont="1" applyAlignment="1">
      <alignment horizontal="left" vertical="center" wrapText="1"/>
    </xf>
    <xf numFmtId="165" fontId="35" fillId="0" borderId="0" xfId="0" applyNumberFormat="1" applyFont="1" applyAlignment="1">
      <alignment horizontal="left" vertical="center" wrapText="1"/>
    </xf>
    <xf numFmtId="165" fontId="35" fillId="0" borderId="0" xfId="0" applyNumberFormat="1" applyFont="1" applyAlignment="1" applyProtection="1">
      <alignment horizontal="left" vertical="center" wrapText="1"/>
      <protection locked="0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V0796 Cyg - Prim. O-C Diagr.</a:t>
            </a:r>
          </a:p>
        </c:rich>
      </c:tx>
      <c:layout>
        <c:manualLayout>
          <c:xMode val="edge"/>
          <c:yMode val="edge"/>
          <c:x val="0.28066549893321546"/>
          <c:y val="3.3536585365853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63635191612517"/>
          <c:y val="0.14634168126798494"/>
          <c:w val="0.75675752496987581"/>
          <c:h val="0.63109850046818505"/>
        </c:manualLayout>
      </c:layout>
      <c:scatterChart>
        <c:scatterStyle val="lineMarker"/>
        <c:varyColors val="0"/>
        <c:ser>
          <c:idx val="6"/>
          <c:order val="0"/>
          <c:tx>
            <c:strRef>
              <c:f>Active!$R$20</c:f>
              <c:strCache>
                <c:ptCount val="1"/>
                <c:pt idx="0">
                  <c:v>Primary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Active!$F$21:$F$914</c:f>
              <c:numCache>
                <c:formatCode>General</c:formatCode>
                <c:ptCount val="894"/>
                <c:pt idx="0">
                  <c:v>-15101.5</c:v>
                </c:pt>
                <c:pt idx="1">
                  <c:v>-15082</c:v>
                </c:pt>
                <c:pt idx="2">
                  <c:v>-14561.5</c:v>
                </c:pt>
                <c:pt idx="3">
                  <c:v>-13849</c:v>
                </c:pt>
                <c:pt idx="4">
                  <c:v>-13627.5</c:v>
                </c:pt>
                <c:pt idx="5">
                  <c:v>-13600.5</c:v>
                </c:pt>
                <c:pt idx="6">
                  <c:v>-13356</c:v>
                </c:pt>
                <c:pt idx="7">
                  <c:v>-13134.5</c:v>
                </c:pt>
                <c:pt idx="8">
                  <c:v>-13107.5</c:v>
                </c:pt>
                <c:pt idx="9">
                  <c:v>-13008</c:v>
                </c:pt>
                <c:pt idx="10">
                  <c:v>-12204</c:v>
                </c:pt>
                <c:pt idx="11">
                  <c:v>-12114.5</c:v>
                </c:pt>
                <c:pt idx="12">
                  <c:v>-11744</c:v>
                </c:pt>
                <c:pt idx="13">
                  <c:v>-11570</c:v>
                </c:pt>
                <c:pt idx="14">
                  <c:v>-11293.5</c:v>
                </c:pt>
                <c:pt idx="15">
                  <c:v>-11177.5</c:v>
                </c:pt>
                <c:pt idx="16">
                  <c:v>-10921</c:v>
                </c:pt>
                <c:pt idx="17">
                  <c:v>-10800.5</c:v>
                </c:pt>
                <c:pt idx="18">
                  <c:v>-10632</c:v>
                </c:pt>
                <c:pt idx="19">
                  <c:v>-10426</c:v>
                </c:pt>
                <c:pt idx="20">
                  <c:v>-9919.5</c:v>
                </c:pt>
                <c:pt idx="21">
                  <c:v>-9785</c:v>
                </c:pt>
                <c:pt idx="22">
                  <c:v>-9715.5</c:v>
                </c:pt>
                <c:pt idx="23">
                  <c:v>-9696</c:v>
                </c:pt>
                <c:pt idx="24">
                  <c:v>-9494</c:v>
                </c:pt>
                <c:pt idx="25">
                  <c:v>-9432</c:v>
                </c:pt>
                <c:pt idx="26">
                  <c:v>-9418.5</c:v>
                </c:pt>
                <c:pt idx="27">
                  <c:v>-9265</c:v>
                </c:pt>
                <c:pt idx="28">
                  <c:v>-9220.5</c:v>
                </c:pt>
                <c:pt idx="29">
                  <c:v>-9187.5</c:v>
                </c:pt>
                <c:pt idx="30">
                  <c:v>-9168</c:v>
                </c:pt>
                <c:pt idx="31">
                  <c:v>-9166</c:v>
                </c:pt>
                <c:pt idx="32">
                  <c:v>-8999</c:v>
                </c:pt>
                <c:pt idx="33">
                  <c:v>-8999</c:v>
                </c:pt>
                <c:pt idx="34">
                  <c:v>-8750.5</c:v>
                </c:pt>
                <c:pt idx="35">
                  <c:v>-8750.5</c:v>
                </c:pt>
                <c:pt idx="36">
                  <c:v>-8673</c:v>
                </c:pt>
                <c:pt idx="37">
                  <c:v>-8284.5</c:v>
                </c:pt>
                <c:pt idx="38">
                  <c:v>-8273</c:v>
                </c:pt>
                <c:pt idx="39">
                  <c:v>-8253.5</c:v>
                </c:pt>
                <c:pt idx="40">
                  <c:v>-8222.5</c:v>
                </c:pt>
                <c:pt idx="41">
                  <c:v>-7966.5</c:v>
                </c:pt>
                <c:pt idx="42">
                  <c:v>-7947</c:v>
                </c:pt>
                <c:pt idx="43">
                  <c:v>-7682.5</c:v>
                </c:pt>
                <c:pt idx="44">
                  <c:v>-7682.5</c:v>
                </c:pt>
                <c:pt idx="45">
                  <c:v>-7554</c:v>
                </c:pt>
                <c:pt idx="46">
                  <c:v>-7484.5</c:v>
                </c:pt>
                <c:pt idx="47">
                  <c:v>-7428.5</c:v>
                </c:pt>
                <c:pt idx="48">
                  <c:v>-7246</c:v>
                </c:pt>
                <c:pt idx="49">
                  <c:v>-7213</c:v>
                </c:pt>
                <c:pt idx="50">
                  <c:v>-7205</c:v>
                </c:pt>
                <c:pt idx="51">
                  <c:v>-7203</c:v>
                </c:pt>
                <c:pt idx="52">
                  <c:v>-7201</c:v>
                </c:pt>
                <c:pt idx="53">
                  <c:v>-7030.5</c:v>
                </c:pt>
                <c:pt idx="54">
                  <c:v>-7024.5</c:v>
                </c:pt>
                <c:pt idx="55">
                  <c:v>-6982</c:v>
                </c:pt>
                <c:pt idx="56">
                  <c:v>-6795.5</c:v>
                </c:pt>
                <c:pt idx="57">
                  <c:v>-6737</c:v>
                </c:pt>
                <c:pt idx="58">
                  <c:v>-6312</c:v>
                </c:pt>
                <c:pt idx="59">
                  <c:v>-6224.5</c:v>
                </c:pt>
                <c:pt idx="60">
                  <c:v>-6224.5</c:v>
                </c:pt>
                <c:pt idx="61">
                  <c:v>-6041.5</c:v>
                </c:pt>
                <c:pt idx="62">
                  <c:v>-5972.5</c:v>
                </c:pt>
                <c:pt idx="63">
                  <c:v>-5941.5</c:v>
                </c:pt>
                <c:pt idx="64">
                  <c:v>-4568.5</c:v>
                </c:pt>
                <c:pt idx="65">
                  <c:v>-3324</c:v>
                </c:pt>
                <c:pt idx="66">
                  <c:v>-3297</c:v>
                </c:pt>
                <c:pt idx="67">
                  <c:v>-1374.5</c:v>
                </c:pt>
                <c:pt idx="68">
                  <c:v>-815.5</c:v>
                </c:pt>
                <c:pt idx="69">
                  <c:v>-796.5</c:v>
                </c:pt>
                <c:pt idx="70">
                  <c:v>-780.5</c:v>
                </c:pt>
                <c:pt idx="71">
                  <c:v>-780.5</c:v>
                </c:pt>
                <c:pt idx="72">
                  <c:v>-742</c:v>
                </c:pt>
                <c:pt idx="73">
                  <c:v>-545.5</c:v>
                </c:pt>
                <c:pt idx="74">
                  <c:v>-543.5</c:v>
                </c:pt>
                <c:pt idx="75">
                  <c:v>-505</c:v>
                </c:pt>
                <c:pt idx="76">
                  <c:v>-56.5</c:v>
                </c:pt>
                <c:pt idx="77">
                  <c:v>-39</c:v>
                </c:pt>
                <c:pt idx="78">
                  <c:v>-25.5</c:v>
                </c:pt>
                <c:pt idx="79">
                  <c:v>0</c:v>
                </c:pt>
                <c:pt idx="80">
                  <c:v>159</c:v>
                </c:pt>
                <c:pt idx="81">
                  <c:v>161</c:v>
                </c:pt>
                <c:pt idx="82">
                  <c:v>174.5</c:v>
                </c:pt>
                <c:pt idx="83">
                  <c:v>434.5</c:v>
                </c:pt>
                <c:pt idx="84">
                  <c:v>442.5</c:v>
                </c:pt>
                <c:pt idx="85">
                  <c:v>454</c:v>
                </c:pt>
                <c:pt idx="86">
                  <c:v>710.5</c:v>
                </c:pt>
                <c:pt idx="87">
                  <c:v>712.5</c:v>
                </c:pt>
                <c:pt idx="88">
                  <c:v>6845.5</c:v>
                </c:pt>
                <c:pt idx="89">
                  <c:v>6845.5</c:v>
                </c:pt>
                <c:pt idx="90">
                  <c:v>8966.5</c:v>
                </c:pt>
                <c:pt idx="91">
                  <c:v>8967</c:v>
                </c:pt>
                <c:pt idx="92">
                  <c:v>9749</c:v>
                </c:pt>
                <c:pt idx="93">
                  <c:v>9749</c:v>
                </c:pt>
                <c:pt idx="94">
                  <c:v>9825.5</c:v>
                </c:pt>
                <c:pt idx="95">
                  <c:v>10218</c:v>
                </c:pt>
                <c:pt idx="96">
                  <c:v>10808</c:v>
                </c:pt>
                <c:pt idx="97">
                  <c:v>10963.5</c:v>
                </c:pt>
                <c:pt idx="98">
                  <c:v>10975</c:v>
                </c:pt>
                <c:pt idx="99">
                  <c:v>10977</c:v>
                </c:pt>
                <c:pt idx="100">
                  <c:v>10982.5</c:v>
                </c:pt>
                <c:pt idx="101">
                  <c:v>10983</c:v>
                </c:pt>
                <c:pt idx="102">
                  <c:v>10988.5</c:v>
                </c:pt>
                <c:pt idx="103">
                  <c:v>10990.5</c:v>
                </c:pt>
                <c:pt idx="104">
                  <c:v>10992.5</c:v>
                </c:pt>
                <c:pt idx="105">
                  <c:v>10994.5</c:v>
                </c:pt>
                <c:pt idx="106">
                  <c:v>10996</c:v>
                </c:pt>
                <c:pt idx="107">
                  <c:v>10996.5</c:v>
                </c:pt>
                <c:pt idx="108">
                  <c:v>10998</c:v>
                </c:pt>
                <c:pt idx="109">
                  <c:v>10998.5</c:v>
                </c:pt>
                <c:pt idx="110">
                  <c:v>11000</c:v>
                </c:pt>
                <c:pt idx="111">
                  <c:v>11000.5</c:v>
                </c:pt>
                <c:pt idx="112">
                  <c:v>11002</c:v>
                </c:pt>
                <c:pt idx="113">
                  <c:v>11002.5</c:v>
                </c:pt>
                <c:pt idx="114">
                  <c:v>11004</c:v>
                </c:pt>
                <c:pt idx="115">
                  <c:v>11216</c:v>
                </c:pt>
                <c:pt idx="116">
                  <c:v>11217.5</c:v>
                </c:pt>
                <c:pt idx="117">
                  <c:v>11231.5</c:v>
                </c:pt>
                <c:pt idx="118">
                  <c:v>11233</c:v>
                </c:pt>
                <c:pt idx="119">
                  <c:v>11233.5</c:v>
                </c:pt>
                <c:pt idx="120">
                  <c:v>11235.5</c:v>
                </c:pt>
                <c:pt idx="121">
                  <c:v>11237</c:v>
                </c:pt>
                <c:pt idx="122">
                  <c:v>11239</c:v>
                </c:pt>
                <c:pt idx="123">
                  <c:v>11241</c:v>
                </c:pt>
                <c:pt idx="124">
                  <c:v>11242.5</c:v>
                </c:pt>
                <c:pt idx="125">
                  <c:v>11243</c:v>
                </c:pt>
                <c:pt idx="126">
                  <c:v>11250.5</c:v>
                </c:pt>
                <c:pt idx="127">
                  <c:v>11252.5</c:v>
                </c:pt>
                <c:pt idx="128">
                  <c:v>11254.5</c:v>
                </c:pt>
                <c:pt idx="129">
                  <c:v>11256.5</c:v>
                </c:pt>
                <c:pt idx="130">
                  <c:v>11258.5</c:v>
                </c:pt>
                <c:pt idx="131">
                  <c:v>11260</c:v>
                </c:pt>
                <c:pt idx="132">
                  <c:v>11260.5</c:v>
                </c:pt>
                <c:pt idx="133">
                  <c:v>11262</c:v>
                </c:pt>
                <c:pt idx="134">
                  <c:v>11268</c:v>
                </c:pt>
                <c:pt idx="135">
                  <c:v>11270</c:v>
                </c:pt>
                <c:pt idx="136">
                  <c:v>11285.5</c:v>
                </c:pt>
                <c:pt idx="137">
                  <c:v>11285.5</c:v>
                </c:pt>
                <c:pt idx="138">
                  <c:v>11285.5</c:v>
                </c:pt>
                <c:pt idx="139">
                  <c:v>11287.5</c:v>
                </c:pt>
                <c:pt idx="140">
                  <c:v>11287.5</c:v>
                </c:pt>
                <c:pt idx="141">
                  <c:v>11287.5</c:v>
                </c:pt>
                <c:pt idx="142">
                  <c:v>11532</c:v>
                </c:pt>
                <c:pt idx="143">
                  <c:v>11946</c:v>
                </c:pt>
                <c:pt idx="144">
                  <c:v>12006</c:v>
                </c:pt>
                <c:pt idx="145">
                  <c:v>12264</c:v>
                </c:pt>
                <c:pt idx="146">
                  <c:v>12487.5</c:v>
                </c:pt>
                <c:pt idx="147">
                  <c:v>12503</c:v>
                </c:pt>
                <c:pt idx="148">
                  <c:v>12503</c:v>
                </c:pt>
                <c:pt idx="149">
                  <c:v>12508.5</c:v>
                </c:pt>
                <c:pt idx="150">
                  <c:v>12720.5</c:v>
                </c:pt>
                <c:pt idx="151">
                  <c:v>12971</c:v>
                </c:pt>
                <c:pt idx="152">
                  <c:v>12980.5</c:v>
                </c:pt>
                <c:pt idx="153">
                  <c:v>12984.5</c:v>
                </c:pt>
                <c:pt idx="154">
                  <c:v>13181</c:v>
                </c:pt>
                <c:pt idx="155">
                  <c:v>13181</c:v>
                </c:pt>
                <c:pt idx="156">
                  <c:v>13181</c:v>
                </c:pt>
                <c:pt idx="157">
                  <c:v>13231</c:v>
                </c:pt>
                <c:pt idx="158">
                  <c:v>13429.5</c:v>
                </c:pt>
                <c:pt idx="159">
                  <c:v>13441</c:v>
                </c:pt>
                <c:pt idx="160">
                  <c:v>13448.5</c:v>
                </c:pt>
                <c:pt idx="161">
                  <c:v>13452.5</c:v>
                </c:pt>
                <c:pt idx="162">
                  <c:v>13456.5</c:v>
                </c:pt>
                <c:pt idx="163">
                  <c:v>13475.5</c:v>
                </c:pt>
                <c:pt idx="164">
                  <c:v>13692</c:v>
                </c:pt>
                <c:pt idx="165">
                  <c:v>13907.5</c:v>
                </c:pt>
                <c:pt idx="166">
                  <c:v>13441</c:v>
                </c:pt>
                <c:pt idx="167">
                  <c:v>14184.5</c:v>
                </c:pt>
                <c:pt idx="168">
                  <c:v>14231</c:v>
                </c:pt>
                <c:pt idx="169">
                  <c:v>14431</c:v>
                </c:pt>
                <c:pt idx="170">
                  <c:v>14504.5</c:v>
                </c:pt>
                <c:pt idx="171">
                  <c:v>14742</c:v>
                </c:pt>
                <c:pt idx="172">
                  <c:v>14742</c:v>
                </c:pt>
                <c:pt idx="173">
                  <c:v>14922</c:v>
                </c:pt>
              </c:numCache>
            </c:numRef>
          </c:xVal>
          <c:yVal>
            <c:numRef>
              <c:f>Active!$R$21:$R$914</c:f>
              <c:numCache>
                <c:formatCode>General</c:formatCode>
                <c:ptCount val="894"/>
                <c:pt idx="1">
                  <c:v>-5.3660000001400476E-2</c:v>
                </c:pt>
                <c:pt idx="3">
                  <c:v>6.6299999962211587E-3</c:v>
                </c:pt>
                <c:pt idx="6">
                  <c:v>3.8720000000466825E-2</c:v>
                </c:pt>
                <c:pt idx="9">
                  <c:v>-4.6040000001084991E-2</c:v>
                </c:pt>
                <c:pt idx="10">
                  <c:v>5.5479999999079155E-2</c:v>
                </c:pt>
                <c:pt idx="11">
                  <c:v>-0.20838499999808846</c:v>
                </c:pt>
                <c:pt idx="12">
                  <c:v>2.8279999998630956E-2</c:v>
                </c:pt>
                <c:pt idx="13">
                  <c:v>3.8999999997031409E-3</c:v>
                </c:pt>
                <c:pt idx="16">
                  <c:v>7.7269999997952254E-2</c:v>
                </c:pt>
                <c:pt idx="18">
                  <c:v>4.6839999995427206E-2</c:v>
                </c:pt>
                <c:pt idx="19">
                  <c:v>6.3619999997172272E-2</c:v>
                </c:pt>
                <c:pt idx="21">
                  <c:v>6.9950000000972068E-2</c:v>
                </c:pt>
                <c:pt idx="23">
                  <c:v>2.7519999999640277E-2</c:v>
                </c:pt>
                <c:pt idx="24">
                  <c:v>5.6779999998980202E-2</c:v>
                </c:pt>
                <c:pt idx="25">
                  <c:v>4.3839999998454005E-2</c:v>
                </c:pt>
                <c:pt idx="27">
                  <c:v>-2.6450000001204899E-2</c:v>
                </c:pt>
                <c:pt idx="30">
                  <c:v>2.1159999996598344E-2</c:v>
                </c:pt>
                <c:pt idx="31">
                  <c:v>8.842000000004191E-2</c:v>
                </c:pt>
                <c:pt idx="32">
                  <c:v>-3.8870000000315486E-2</c:v>
                </c:pt>
                <c:pt idx="33">
                  <c:v>4.129999997530831E-3</c:v>
                </c:pt>
                <c:pt idx="36">
                  <c:v>1.9509999998263083E-2</c:v>
                </c:pt>
                <c:pt idx="38">
                  <c:v>-7.4490000002697343E-2</c:v>
                </c:pt>
                <c:pt idx="42">
                  <c:v>3.8899999999557622E-3</c:v>
                </c:pt>
                <c:pt idx="45">
                  <c:v>-3.6019999999552965E-2</c:v>
                </c:pt>
                <c:pt idx="48">
                  <c:v>2.0199999962642323E-3</c:v>
                </c:pt>
                <c:pt idx="49">
                  <c:v>-1.6900000009627547E-3</c:v>
                </c:pt>
                <c:pt idx="50">
                  <c:v>-5.1650000001245644E-2</c:v>
                </c:pt>
                <c:pt idx="51">
                  <c:v>-5.8389999998325948E-2</c:v>
                </c:pt>
                <c:pt idx="52">
                  <c:v>-7.1300000017799903E-3</c:v>
                </c:pt>
                <c:pt idx="55">
                  <c:v>-2.2659999998722924E-2</c:v>
                </c:pt>
                <c:pt idx="57">
                  <c:v>3.5189999998692656E-2</c:v>
                </c:pt>
                <c:pt idx="58">
                  <c:v>-6.4559999998891726E-2</c:v>
                </c:pt>
                <c:pt idx="65">
                  <c:v>2.5880000001052395E-2</c:v>
                </c:pt>
                <c:pt idx="66">
                  <c:v>-6.6099999967264012E-3</c:v>
                </c:pt>
                <c:pt idx="72">
                  <c:v>-1.8459999999322463E-2</c:v>
                </c:pt>
                <c:pt idx="75">
                  <c:v>3.1350000004749745E-2</c:v>
                </c:pt>
                <c:pt idx="77">
                  <c:v>1.4929999997548293E-2</c:v>
                </c:pt>
                <c:pt idx="79">
                  <c:v>0</c:v>
                </c:pt>
                <c:pt idx="80">
                  <c:v>-3.4330000002228189E-2</c:v>
                </c:pt>
                <c:pt idx="81">
                  <c:v>-1.8069999998260755E-2</c:v>
                </c:pt>
                <c:pt idx="85">
                  <c:v>-3.4980000003997702E-2</c:v>
                </c:pt>
                <c:pt idx="91">
                  <c:v>-3.7239999997837003E-2</c:v>
                </c:pt>
                <c:pt idx="92">
                  <c:v>-4.673000021284679E-2</c:v>
                </c:pt>
                <c:pt idx="93">
                  <c:v>-4.6730000001844019E-2</c:v>
                </c:pt>
                <c:pt idx="95">
                  <c:v>-4.4200000003911555E-2</c:v>
                </c:pt>
                <c:pt idx="96">
                  <c:v>-3.6159999996016268E-2</c:v>
                </c:pt>
                <c:pt idx="98">
                  <c:v>-2.8290000002016313E-2</c:v>
                </c:pt>
                <c:pt idx="99">
                  <c:v>-2.9640000000654254E-2</c:v>
                </c:pt>
                <c:pt idx="101">
                  <c:v>-2.9439999998430721E-2</c:v>
                </c:pt>
                <c:pt idx="106">
                  <c:v>-2.7150000001711305E-2</c:v>
                </c:pt>
                <c:pt idx="108">
                  <c:v>-2.8669999999692664E-2</c:v>
                </c:pt>
                <c:pt idx="110">
                  <c:v>-2.9459999997925479E-2</c:v>
                </c:pt>
                <c:pt idx="112">
                  <c:v>-3.0119999995804392E-2</c:v>
                </c:pt>
                <c:pt idx="114">
                  <c:v>-2.9060000000754371E-2</c:v>
                </c:pt>
                <c:pt idx="115">
                  <c:v>-2.5850000005448237E-2</c:v>
                </c:pt>
                <c:pt idx="118">
                  <c:v>-2.9879999994591344E-2</c:v>
                </c:pt>
                <c:pt idx="121">
                  <c:v>-2.3909999996249098E-2</c:v>
                </c:pt>
                <c:pt idx="122">
                  <c:v>-2.3519999995187391E-2</c:v>
                </c:pt>
                <c:pt idx="123">
                  <c:v>-2.5360000006912742E-2</c:v>
                </c:pt>
                <c:pt idx="125">
                  <c:v>-2.3160000004281756E-2</c:v>
                </c:pt>
                <c:pt idx="131">
                  <c:v>-2.1269999997457489E-2</c:v>
                </c:pt>
                <c:pt idx="133">
                  <c:v>-2.2709999997459818E-2</c:v>
                </c:pt>
                <c:pt idx="134">
                  <c:v>-2.4160000000847504E-2</c:v>
                </c:pt>
                <c:pt idx="135">
                  <c:v>-2.298000000155298E-2</c:v>
                </c:pt>
                <c:pt idx="142">
                  <c:v>-1.6139999999722932E-2</c:v>
                </c:pt>
                <c:pt idx="143">
                  <c:v>-5.4200000013224781E-3</c:v>
                </c:pt>
                <c:pt idx="144">
                  <c:v>-1.4200000005075708E-3</c:v>
                </c:pt>
                <c:pt idx="145">
                  <c:v>1.1999999696854502E-4</c:v>
                </c:pt>
                <c:pt idx="147">
                  <c:v>6.7100000014761463E-3</c:v>
                </c:pt>
                <c:pt idx="148">
                  <c:v>7.0300000006682239E-3</c:v>
                </c:pt>
                <c:pt idx="151">
                  <c:v>1.5429999999469146E-2</c:v>
                </c:pt>
                <c:pt idx="154">
                  <c:v>1.8920000002253801E-2</c:v>
                </c:pt>
                <c:pt idx="155">
                  <c:v>1.9330000002810266E-2</c:v>
                </c:pt>
                <c:pt idx="156">
                  <c:v>2.231000000028871E-2</c:v>
                </c:pt>
                <c:pt idx="157">
                  <c:v>2.0029999999678694E-2</c:v>
                </c:pt>
                <c:pt idx="159">
                  <c:v>2.0730000003823079E-2</c:v>
                </c:pt>
                <c:pt idx="164">
                  <c:v>2.3930000003019813E-2</c:v>
                </c:pt>
                <c:pt idx="166">
                  <c:v>2.1830000114277937E-2</c:v>
                </c:pt>
                <c:pt idx="168">
                  <c:v>2.1830000005138572E-2</c:v>
                </c:pt>
                <c:pt idx="169">
                  <c:v>1.373000000603497E-2</c:v>
                </c:pt>
                <c:pt idx="171">
                  <c:v>1.485999979195185E-2</c:v>
                </c:pt>
                <c:pt idx="172">
                  <c:v>1.5859999955864623E-2</c:v>
                </c:pt>
                <c:pt idx="173">
                  <c:v>1.7859999999927823E-2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56-4A26-90F4-29F3B6471EF9}"/>
            </c:ext>
          </c:extLst>
        </c:ser>
        <c:ser>
          <c:idx val="7"/>
          <c:order val="1"/>
          <c:tx>
            <c:strRef>
              <c:f>Active!$O$20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Active!$F$21:$F$914</c:f>
              <c:numCache>
                <c:formatCode>General</c:formatCode>
                <c:ptCount val="894"/>
                <c:pt idx="0">
                  <c:v>-15101.5</c:v>
                </c:pt>
                <c:pt idx="1">
                  <c:v>-15082</c:v>
                </c:pt>
                <c:pt idx="2">
                  <c:v>-14561.5</c:v>
                </c:pt>
                <c:pt idx="3">
                  <c:v>-13849</c:v>
                </c:pt>
                <c:pt idx="4">
                  <c:v>-13627.5</c:v>
                </c:pt>
                <c:pt idx="5">
                  <c:v>-13600.5</c:v>
                </c:pt>
                <c:pt idx="6">
                  <c:v>-13356</c:v>
                </c:pt>
                <c:pt idx="7">
                  <c:v>-13134.5</c:v>
                </c:pt>
                <c:pt idx="8">
                  <c:v>-13107.5</c:v>
                </c:pt>
                <c:pt idx="9">
                  <c:v>-13008</c:v>
                </c:pt>
                <c:pt idx="10">
                  <c:v>-12204</c:v>
                </c:pt>
                <c:pt idx="11">
                  <c:v>-12114.5</c:v>
                </c:pt>
                <c:pt idx="12">
                  <c:v>-11744</c:v>
                </c:pt>
                <c:pt idx="13">
                  <c:v>-11570</c:v>
                </c:pt>
                <c:pt idx="14">
                  <c:v>-11293.5</c:v>
                </c:pt>
                <c:pt idx="15">
                  <c:v>-11177.5</c:v>
                </c:pt>
                <c:pt idx="16">
                  <c:v>-10921</c:v>
                </c:pt>
                <c:pt idx="17">
                  <c:v>-10800.5</c:v>
                </c:pt>
                <c:pt idx="18">
                  <c:v>-10632</c:v>
                </c:pt>
                <c:pt idx="19">
                  <c:v>-10426</c:v>
                </c:pt>
                <c:pt idx="20">
                  <c:v>-9919.5</c:v>
                </c:pt>
                <c:pt idx="21">
                  <c:v>-9785</c:v>
                </c:pt>
                <c:pt idx="22">
                  <c:v>-9715.5</c:v>
                </c:pt>
                <c:pt idx="23">
                  <c:v>-9696</c:v>
                </c:pt>
                <c:pt idx="24">
                  <c:v>-9494</c:v>
                </c:pt>
                <c:pt idx="25">
                  <c:v>-9432</c:v>
                </c:pt>
                <c:pt idx="26">
                  <c:v>-9418.5</c:v>
                </c:pt>
                <c:pt idx="27">
                  <c:v>-9265</c:v>
                </c:pt>
                <c:pt idx="28">
                  <c:v>-9220.5</c:v>
                </c:pt>
                <c:pt idx="29">
                  <c:v>-9187.5</c:v>
                </c:pt>
                <c:pt idx="30">
                  <c:v>-9168</c:v>
                </c:pt>
                <c:pt idx="31">
                  <c:v>-9166</c:v>
                </c:pt>
                <c:pt idx="32">
                  <c:v>-8999</c:v>
                </c:pt>
                <c:pt idx="33">
                  <c:v>-8999</c:v>
                </c:pt>
                <c:pt idx="34">
                  <c:v>-8750.5</c:v>
                </c:pt>
                <c:pt idx="35">
                  <c:v>-8750.5</c:v>
                </c:pt>
                <c:pt idx="36">
                  <c:v>-8673</c:v>
                </c:pt>
                <c:pt idx="37">
                  <c:v>-8284.5</c:v>
                </c:pt>
                <c:pt idx="38">
                  <c:v>-8273</c:v>
                </c:pt>
                <c:pt idx="39">
                  <c:v>-8253.5</c:v>
                </c:pt>
                <c:pt idx="40">
                  <c:v>-8222.5</c:v>
                </c:pt>
                <c:pt idx="41">
                  <c:v>-7966.5</c:v>
                </c:pt>
                <c:pt idx="42">
                  <c:v>-7947</c:v>
                </c:pt>
                <c:pt idx="43">
                  <c:v>-7682.5</c:v>
                </c:pt>
                <c:pt idx="44">
                  <c:v>-7682.5</c:v>
                </c:pt>
                <c:pt idx="45">
                  <c:v>-7554</c:v>
                </c:pt>
                <c:pt idx="46">
                  <c:v>-7484.5</c:v>
                </c:pt>
                <c:pt idx="47">
                  <c:v>-7428.5</c:v>
                </c:pt>
                <c:pt idx="48">
                  <c:v>-7246</c:v>
                </c:pt>
                <c:pt idx="49">
                  <c:v>-7213</c:v>
                </c:pt>
                <c:pt idx="50">
                  <c:v>-7205</c:v>
                </c:pt>
                <c:pt idx="51">
                  <c:v>-7203</c:v>
                </c:pt>
                <c:pt idx="52">
                  <c:v>-7201</c:v>
                </c:pt>
                <c:pt idx="53">
                  <c:v>-7030.5</c:v>
                </c:pt>
                <c:pt idx="54">
                  <c:v>-7024.5</c:v>
                </c:pt>
                <c:pt idx="55">
                  <c:v>-6982</c:v>
                </c:pt>
                <c:pt idx="56">
                  <c:v>-6795.5</c:v>
                </c:pt>
                <c:pt idx="57">
                  <c:v>-6737</c:v>
                </c:pt>
                <c:pt idx="58">
                  <c:v>-6312</c:v>
                </c:pt>
                <c:pt idx="59">
                  <c:v>-6224.5</c:v>
                </c:pt>
                <c:pt idx="60">
                  <c:v>-6224.5</c:v>
                </c:pt>
                <c:pt idx="61">
                  <c:v>-6041.5</c:v>
                </c:pt>
                <c:pt idx="62">
                  <c:v>-5972.5</c:v>
                </c:pt>
                <c:pt idx="63">
                  <c:v>-5941.5</c:v>
                </c:pt>
                <c:pt idx="64">
                  <c:v>-4568.5</c:v>
                </c:pt>
                <c:pt idx="65">
                  <c:v>-3324</c:v>
                </c:pt>
                <c:pt idx="66">
                  <c:v>-3297</c:v>
                </c:pt>
                <c:pt idx="67">
                  <c:v>-1374.5</c:v>
                </c:pt>
                <c:pt idx="68">
                  <c:v>-815.5</c:v>
                </c:pt>
                <c:pt idx="69">
                  <c:v>-796.5</c:v>
                </c:pt>
                <c:pt idx="70">
                  <c:v>-780.5</c:v>
                </c:pt>
                <c:pt idx="71">
                  <c:v>-780.5</c:v>
                </c:pt>
                <c:pt idx="72">
                  <c:v>-742</c:v>
                </c:pt>
                <c:pt idx="73">
                  <c:v>-545.5</c:v>
                </c:pt>
                <c:pt idx="74">
                  <c:v>-543.5</c:v>
                </c:pt>
                <c:pt idx="75">
                  <c:v>-505</c:v>
                </c:pt>
                <c:pt idx="76">
                  <c:v>-56.5</c:v>
                </c:pt>
                <c:pt idx="77">
                  <c:v>-39</c:v>
                </c:pt>
                <c:pt idx="78">
                  <c:v>-25.5</c:v>
                </c:pt>
                <c:pt idx="79">
                  <c:v>0</c:v>
                </c:pt>
                <c:pt idx="80">
                  <c:v>159</c:v>
                </c:pt>
                <c:pt idx="81">
                  <c:v>161</c:v>
                </c:pt>
                <c:pt idx="82">
                  <c:v>174.5</c:v>
                </c:pt>
                <c:pt idx="83">
                  <c:v>434.5</c:v>
                </c:pt>
                <c:pt idx="84">
                  <c:v>442.5</c:v>
                </c:pt>
                <c:pt idx="85">
                  <c:v>454</c:v>
                </c:pt>
                <c:pt idx="86">
                  <c:v>710.5</c:v>
                </c:pt>
                <c:pt idx="87">
                  <c:v>712.5</c:v>
                </c:pt>
                <c:pt idx="88">
                  <c:v>6845.5</c:v>
                </c:pt>
                <c:pt idx="89">
                  <c:v>6845.5</c:v>
                </c:pt>
                <c:pt idx="90">
                  <c:v>8966.5</c:v>
                </c:pt>
                <c:pt idx="91">
                  <c:v>8967</c:v>
                </c:pt>
                <c:pt idx="92">
                  <c:v>9749</c:v>
                </c:pt>
                <c:pt idx="93">
                  <c:v>9749</c:v>
                </c:pt>
                <c:pt idx="94">
                  <c:v>9825.5</c:v>
                </c:pt>
                <c:pt idx="95">
                  <c:v>10218</c:v>
                </c:pt>
                <c:pt idx="96">
                  <c:v>10808</c:v>
                </c:pt>
                <c:pt idx="97">
                  <c:v>10963.5</c:v>
                </c:pt>
                <c:pt idx="98">
                  <c:v>10975</c:v>
                </c:pt>
                <c:pt idx="99">
                  <c:v>10977</c:v>
                </c:pt>
                <c:pt idx="100">
                  <c:v>10982.5</c:v>
                </c:pt>
                <c:pt idx="101">
                  <c:v>10983</c:v>
                </c:pt>
                <c:pt idx="102">
                  <c:v>10988.5</c:v>
                </c:pt>
                <c:pt idx="103">
                  <c:v>10990.5</c:v>
                </c:pt>
                <c:pt idx="104">
                  <c:v>10992.5</c:v>
                </c:pt>
                <c:pt idx="105">
                  <c:v>10994.5</c:v>
                </c:pt>
                <c:pt idx="106">
                  <c:v>10996</c:v>
                </c:pt>
                <c:pt idx="107">
                  <c:v>10996.5</c:v>
                </c:pt>
                <c:pt idx="108">
                  <c:v>10998</c:v>
                </c:pt>
                <c:pt idx="109">
                  <c:v>10998.5</c:v>
                </c:pt>
                <c:pt idx="110">
                  <c:v>11000</c:v>
                </c:pt>
                <c:pt idx="111">
                  <c:v>11000.5</c:v>
                </c:pt>
                <c:pt idx="112">
                  <c:v>11002</c:v>
                </c:pt>
                <c:pt idx="113">
                  <c:v>11002.5</c:v>
                </c:pt>
                <c:pt idx="114">
                  <c:v>11004</c:v>
                </c:pt>
                <c:pt idx="115">
                  <c:v>11216</c:v>
                </c:pt>
                <c:pt idx="116">
                  <c:v>11217.5</c:v>
                </c:pt>
                <c:pt idx="117">
                  <c:v>11231.5</c:v>
                </c:pt>
                <c:pt idx="118">
                  <c:v>11233</c:v>
                </c:pt>
                <c:pt idx="119">
                  <c:v>11233.5</c:v>
                </c:pt>
                <c:pt idx="120">
                  <c:v>11235.5</c:v>
                </c:pt>
                <c:pt idx="121">
                  <c:v>11237</c:v>
                </c:pt>
                <c:pt idx="122">
                  <c:v>11239</c:v>
                </c:pt>
                <c:pt idx="123">
                  <c:v>11241</c:v>
                </c:pt>
                <c:pt idx="124">
                  <c:v>11242.5</c:v>
                </c:pt>
                <c:pt idx="125">
                  <c:v>11243</c:v>
                </c:pt>
                <c:pt idx="126">
                  <c:v>11250.5</c:v>
                </c:pt>
                <c:pt idx="127">
                  <c:v>11252.5</c:v>
                </c:pt>
                <c:pt idx="128">
                  <c:v>11254.5</c:v>
                </c:pt>
                <c:pt idx="129">
                  <c:v>11256.5</c:v>
                </c:pt>
                <c:pt idx="130">
                  <c:v>11258.5</c:v>
                </c:pt>
                <c:pt idx="131">
                  <c:v>11260</c:v>
                </c:pt>
                <c:pt idx="132">
                  <c:v>11260.5</c:v>
                </c:pt>
                <c:pt idx="133">
                  <c:v>11262</c:v>
                </c:pt>
                <c:pt idx="134">
                  <c:v>11268</c:v>
                </c:pt>
                <c:pt idx="135">
                  <c:v>11270</c:v>
                </c:pt>
                <c:pt idx="136">
                  <c:v>11285.5</c:v>
                </c:pt>
                <c:pt idx="137">
                  <c:v>11285.5</c:v>
                </c:pt>
                <c:pt idx="138">
                  <c:v>11285.5</c:v>
                </c:pt>
                <c:pt idx="139">
                  <c:v>11287.5</c:v>
                </c:pt>
                <c:pt idx="140">
                  <c:v>11287.5</c:v>
                </c:pt>
                <c:pt idx="141">
                  <c:v>11287.5</c:v>
                </c:pt>
                <c:pt idx="142">
                  <c:v>11532</c:v>
                </c:pt>
                <c:pt idx="143">
                  <c:v>11946</c:v>
                </c:pt>
                <c:pt idx="144">
                  <c:v>12006</c:v>
                </c:pt>
                <c:pt idx="145">
                  <c:v>12264</c:v>
                </c:pt>
                <c:pt idx="146">
                  <c:v>12487.5</c:v>
                </c:pt>
                <c:pt idx="147">
                  <c:v>12503</c:v>
                </c:pt>
                <c:pt idx="148">
                  <c:v>12503</c:v>
                </c:pt>
                <c:pt idx="149">
                  <c:v>12508.5</c:v>
                </c:pt>
                <c:pt idx="150">
                  <c:v>12720.5</c:v>
                </c:pt>
                <c:pt idx="151">
                  <c:v>12971</c:v>
                </c:pt>
                <c:pt idx="152">
                  <c:v>12980.5</c:v>
                </c:pt>
                <c:pt idx="153">
                  <c:v>12984.5</c:v>
                </c:pt>
                <c:pt idx="154">
                  <c:v>13181</c:v>
                </c:pt>
                <c:pt idx="155">
                  <c:v>13181</c:v>
                </c:pt>
                <c:pt idx="156">
                  <c:v>13181</c:v>
                </c:pt>
                <c:pt idx="157">
                  <c:v>13231</c:v>
                </c:pt>
                <c:pt idx="158">
                  <c:v>13429.5</c:v>
                </c:pt>
                <c:pt idx="159">
                  <c:v>13441</c:v>
                </c:pt>
                <c:pt idx="160">
                  <c:v>13448.5</c:v>
                </c:pt>
                <c:pt idx="161">
                  <c:v>13452.5</c:v>
                </c:pt>
                <c:pt idx="162">
                  <c:v>13456.5</c:v>
                </c:pt>
                <c:pt idx="163">
                  <c:v>13475.5</c:v>
                </c:pt>
                <c:pt idx="164">
                  <c:v>13692</c:v>
                </c:pt>
                <c:pt idx="165">
                  <c:v>13907.5</c:v>
                </c:pt>
                <c:pt idx="166">
                  <c:v>13441</c:v>
                </c:pt>
                <c:pt idx="167">
                  <c:v>14184.5</c:v>
                </c:pt>
                <c:pt idx="168">
                  <c:v>14231</c:v>
                </c:pt>
                <c:pt idx="169">
                  <c:v>14431</c:v>
                </c:pt>
                <c:pt idx="170">
                  <c:v>14504.5</c:v>
                </c:pt>
                <c:pt idx="171">
                  <c:v>14742</c:v>
                </c:pt>
                <c:pt idx="172">
                  <c:v>14742</c:v>
                </c:pt>
                <c:pt idx="173">
                  <c:v>14922</c:v>
                </c:pt>
              </c:numCache>
            </c:numRef>
          </c:xVal>
          <c:yVal>
            <c:numRef>
              <c:f>Active!$O$21:$O$914</c:f>
              <c:numCache>
                <c:formatCode>General</c:formatCode>
                <c:ptCount val="894"/>
                <c:pt idx="0">
                  <c:v>-0.413006090659082</c:v>
                </c:pt>
                <c:pt idx="1">
                  <c:v>-0.41271610284052074</c:v>
                </c:pt>
                <c:pt idx="2">
                  <c:v>-0.40497565876046093</c:v>
                </c:pt>
                <c:pt idx="3">
                  <c:v>-0.39437995000533593</c:v>
                </c:pt>
                <c:pt idx="4">
                  <c:v>-0.39108598580988302</c:v>
                </c:pt>
                <c:pt idx="5">
                  <c:v>-0.39068446421495195</c:v>
                </c:pt>
                <c:pt idx="6">
                  <c:v>-0.38704846310529856</c:v>
                </c:pt>
                <c:pt idx="7">
                  <c:v>-0.38375449890984564</c:v>
                </c:pt>
                <c:pt idx="8">
                  <c:v>-0.38335297731491458</c:v>
                </c:pt>
                <c:pt idx="9">
                  <c:v>-0.38187329588174274</c:v>
                </c:pt>
                <c:pt idx="10">
                  <c:v>-0.36991687505490695</c:v>
                </c:pt>
                <c:pt idx="11">
                  <c:v>-0.36858590532356139</c:v>
                </c:pt>
                <c:pt idx="12">
                  <c:v>-0.3630761367708964</c:v>
                </c:pt>
                <c:pt idx="13">
                  <c:v>-0.36048855315911854</c:v>
                </c:pt>
                <c:pt idx="14">
                  <c:v>-0.35637667460362088</c:v>
                </c:pt>
                <c:pt idx="15">
                  <c:v>-0.35465161886243557</c:v>
                </c:pt>
                <c:pt idx="16">
                  <c:v>-0.35083716371059059</c:v>
                </c:pt>
                <c:pt idx="17">
                  <c:v>-0.3490451877035835</c:v>
                </c:pt>
                <c:pt idx="18">
                  <c:v>-0.34653939552781005</c:v>
                </c:pt>
                <c:pt idx="19">
                  <c:v>-0.34347593447018798</c:v>
                </c:pt>
                <c:pt idx="20">
                  <c:v>-0.33594368677268505</c:v>
                </c:pt>
                <c:pt idx="21">
                  <c:v>-0.33394351438312109</c:v>
                </c:pt>
                <c:pt idx="22">
                  <c:v>-0.33290996805542816</c:v>
                </c:pt>
                <c:pt idx="23">
                  <c:v>-0.3326199802368669</c:v>
                </c:pt>
                <c:pt idx="24">
                  <c:v>-0.32961600385997525</c:v>
                </c:pt>
                <c:pt idx="25">
                  <c:v>-0.32869399130865212</c:v>
                </c:pt>
                <c:pt idx="26">
                  <c:v>-0.32849323051118662</c:v>
                </c:pt>
                <c:pt idx="27">
                  <c:v>-0.32621050588815265</c:v>
                </c:pt>
                <c:pt idx="28">
                  <c:v>-0.32554873881502555</c:v>
                </c:pt>
                <c:pt idx="29">
                  <c:v>-0.32505799019899873</c:v>
                </c:pt>
                <c:pt idx="30">
                  <c:v>-0.32476800238043735</c:v>
                </c:pt>
                <c:pt idx="31">
                  <c:v>-0.32473826004007211</c:v>
                </c:pt>
                <c:pt idx="32">
                  <c:v>-0.32225477461957264</c:v>
                </c:pt>
                <c:pt idx="33">
                  <c:v>-0.32225477461957264</c:v>
                </c:pt>
                <c:pt idx="34">
                  <c:v>-0.31855928882918871</c:v>
                </c:pt>
                <c:pt idx="35">
                  <c:v>-0.31855928882918871</c:v>
                </c:pt>
                <c:pt idx="36">
                  <c:v>-0.31740677314003474</c:v>
                </c:pt>
                <c:pt idx="37">
                  <c:v>-0.31162932352408235</c:v>
                </c:pt>
                <c:pt idx="38">
                  <c:v>-0.31145830506698213</c:v>
                </c:pt>
                <c:pt idx="39">
                  <c:v>-0.31116831724842076</c:v>
                </c:pt>
                <c:pt idx="40">
                  <c:v>-0.31070731097275922</c:v>
                </c:pt>
                <c:pt idx="41">
                  <c:v>-0.3069002914060055</c:v>
                </c:pt>
                <c:pt idx="42">
                  <c:v>-0.30661030358744418</c:v>
                </c:pt>
                <c:pt idx="46">
                  <c:v>-0.29973238737797708</c:v>
                </c:pt>
                <c:pt idx="47">
                  <c:v>-0.29889960184774972</c:v>
                </c:pt>
                <c:pt idx="48">
                  <c:v>-0.29618561328941945</c:v>
                </c:pt>
                <c:pt idx="49">
                  <c:v>-0.29569486467339257</c:v>
                </c:pt>
                <c:pt idx="53">
                  <c:v>-0.29298087611506235</c:v>
                </c:pt>
                <c:pt idx="54">
                  <c:v>-0.29289164909396653</c:v>
                </c:pt>
                <c:pt idx="55">
                  <c:v>-0.29225962436120467</c:v>
                </c:pt>
                <c:pt idx="56">
                  <c:v>-0.28948615112214393</c:v>
                </c:pt>
                <c:pt idx="58">
                  <c:v>-0.28229594033884153</c:v>
                </c:pt>
                <c:pt idx="60">
                  <c:v>-0.28099471294786127</c:v>
                </c:pt>
                <c:pt idx="62">
                  <c:v>-0.27724717806183807</c:v>
                </c:pt>
                <c:pt idx="63">
                  <c:v>-0.27678617178617648</c:v>
                </c:pt>
                <c:pt idx="64">
                  <c:v>-0.25636805512542332</c:v>
                </c:pt>
                <c:pt idx="65">
                  <c:v>-0.23786088383313828</c:v>
                </c:pt>
                <c:pt idx="66">
                  <c:v>-0.23745936223820724</c:v>
                </c:pt>
                <c:pt idx="67">
                  <c:v>-0.20886953756209797</c:v>
                </c:pt>
                <c:pt idx="69">
                  <c:v>-0.2002740011965369</c:v>
                </c:pt>
                <c:pt idx="70">
                  <c:v>-0.2000360624736148</c:v>
                </c:pt>
                <c:pt idx="72">
                  <c:v>-0.19946352242158349</c:v>
                </c:pt>
                <c:pt idx="73">
                  <c:v>-0.19654133748069638</c:v>
                </c:pt>
                <c:pt idx="74">
                  <c:v>-0.19651159514033112</c:v>
                </c:pt>
                <c:pt idx="75">
                  <c:v>-0.19593905508829979</c:v>
                </c:pt>
                <c:pt idx="76">
                  <c:v>-0.1892693352613895</c:v>
                </c:pt>
                <c:pt idx="77">
                  <c:v>-0.18900908978319347</c:v>
                </c:pt>
                <c:pt idx="78">
                  <c:v>-0.18880832898572794</c:v>
                </c:pt>
                <c:pt idx="80">
                  <c:v>-0.18606459808703241</c:v>
                </c:pt>
                <c:pt idx="81">
                  <c:v>-0.18603485574666714</c:v>
                </c:pt>
                <c:pt idx="82">
                  <c:v>-0.18583409494920161</c:v>
                </c:pt>
                <c:pt idx="83">
                  <c:v>-0.18196759070171739</c:v>
                </c:pt>
                <c:pt idx="84">
                  <c:v>-0.18184862134025634</c:v>
                </c:pt>
                <c:pt idx="85">
                  <c:v>-0.18167760288315607</c:v>
                </c:pt>
                <c:pt idx="86">
                  <c:v>-0.17786314773131107</c:v>
                </c:pt>
                <c:pt idx="87">
                  <c:v>-0.1778334053909458</c:v>
                </c:pt>
                <c:pt idx="92">
                  <c:v>-4.3450076035595309E-2</c:v>
                </c:pt>
                <c:pt idx="93">
                  <c:v>-4.3450076035595309E-2</c:v>
                </c:pt>
                <c:pt idx="94">
                  <c:v>-4.2312431516624005E-2</c:v>
                </c:pt>
                <c:pt idx="95">
                  <c:v>-3.6475497219941089E-2</c:v>
                </c:pt>
                <c:pt idx="96">
                  <c:v>-2.7701506812188442E-2</c:v>
                </c:pt>
                <c:pt idx="97">
                  <c:v>-2.5389039848789235E-2</c:v>
                </c:pt>
                <c:pt idx="98">
                  <c:v>-2.5218021391688966E-2</c:v>
                </c:pt>
                <c:pt idx="99">
                  <c:v>-2.5188279051323703E-2</c:v>
                </c:pt>
                <c:pt idx="100">
                  <c:v>-2.5106487615319223E-2</c:v>
                </c:pt>
                <c:pt idx="101">
                  <c:v>-2.5099052030227914E-2</c:v>
                </c:pt>
                <c:pt idx="102">
                  <c:v>-2.5017260594223434E-2</c:v>
                </c:pt>
                <c:pt idx="103">
                  <c:v>-2.4987518253858171E-2</c:v>
                </c:pt>
                <c:pt idx="104">
                  <c:v>-2.4957775913492908E-2</c:v>
                </c:pt>
                <c:pt idx="105">
                  <c:v>-2.4928033573127645E-2</c:v>
                </c:pt>
                <c:pt idx="106">
                  <c:v>-2.4905726817853691E-2</c:v>
                </c:pt>
                <c:pt idx="107">
                  <c:v>-2.4898291232762382E-2</c:v>
                </c:pt>
                <c:pt idx="108">
                  <c:v>-2.4875984477488428E-2</c:v>
                </c:pt>
                <c:pt idx="109">
                  <c:v>-2.4868548892397119E-2</c:v>
                </c:pt>
                <c:pt idx="110">
                  <c:v>-2.4846242137123165E-2</c:v>
                </c:pt>
                <c:pt idx="111">
                  <c:v>-2.4838806552031856E-2</c:v>
                </c:pt>
                <c:pt idx="112">
                  <c:v>-2.4816499796757902E-2</c:v>
                </c:pt>
                <c:pt idx="113">
                  <c:v>-2.4809064211666593E-2</c:v>
                </c:pt>
                <c:pt idx="114">
                  <c:v>-2.4786757456392638E-2</c:v>
                </c:pt>
                <c:pt idx="115">
                  <c:v>-2.1634069377674758E-2</c:v>
                </c:pt>
                <c:pt idx="116">
                  <c:v>-2.1611762622400804E-2</c:v>
                </c:pt>
                <c:pt idx="117">
                  <c:v>-2.1403566239843963E-2</c:v>
                </c:pt>
                <c:pt idx="118">
                  <c:v>-2.1381259484570009E-2</c:v>
                </c:pt>
                <c:pt idx="119">
                  <c:v>-2.13738238994787E-2</c:v>
                </c:pt>
                <c:pt idx="120">
                  <c:v>-2.1344081559113437E-2</c:v>
                </c:pt>
                <c:pt idx="121">
                  <c:v>-2.1321774803839483E-2</c:v>
                </c:pt>
                <c:pt idx="122">
                  <c:v>-2.129203246347422E-2</c:v>
                </c:pt>
                <c:pt idx="123">
                  <c:v>-2.1262290123108957E-2</c:v>
                </c:pt>
                <c:pt idx="124">
                  <c:v>-2.1239983367835003E-2</c:v>
                </c:pt>
                <c:pt idx="125">
                  <c:v>-2.1232547782743694E-2</c:v>
                </c:pt>
                <c:pt idx="126">
                  <c:v>-2.112101400637395E-2</c:v>
                </c:pt>
                <c:pt idx="127">
                  <c:v>-2.1091271666008687E-2</c:v>
                </c:pt>
                <c:pt idx="128">
                  <c:v>-2.1061529325643424E-2</c:v>
                </c:pt>
                <c:pt idx="129">
                  <c:v>-2.1031786985278161E-2</c:v>
                </c:pt>
                <c:pt idx="130">
                  <c:v>-2.1002044644912898E-2</c:v>
                </c:pt>
                <c:pt idx="131">
                  <c:v>-2.0979737889638972E-2</c:v>
                </c:pt>
                <c:pt idx="132">
                  <c:v>-2.0972302304547635E-2</c:v>
                </c:pt>
                <c:pt idx="133">
                  <c:v>-2.0949995549273709E-2</c:v>
                </c:pt>
                <c:pt idx="134">
                  <c:v>-2.0860768528177892E-2</c:v>
                </c:pt>
                <c:pt idx="135">
                  <c:v>-2.0831026187812629E-2</c:v>
                </c:pt>
                <c:pt idx="136">
                  <c:v>-2.0600523049981861E-2</c:v>
                </c:pt>
                <c:pt idx="137">
                  <c:v>-2.0600523049981861E-2</c:v>
                </c:pt>
                <c:pt idx="138">
                  <c:v>-2.0600523049981861E-2</c:v>
                </c:pt>
                <c:pt idx="139">
                  <c:v>-2.0570780709616598E-2</c:v>
                </c:pt>
                <c:pt idx="140">
                  <c:v>-2.0570780709616598E-2</c:v>
                </c:pt>
                <c:pt idx="141">
                  <c:v>-2.0570780709616598E-2</c:v>
                </c:pt>
                <c:pt idx="142">
                  <c:v>-1.6934779599963173E-2</c:v>
                </c:pt>
                <c:pt idx="143">
                  <c:v>-1.0778115144353673E-2</c:v>
                </c:pt>
                <c:pt idx="144">
                  <c:v>-9.8858449333957821E-3</c:v>
                </c:pt>
                <c:pt idx="145">
                  <c:v>-6.0490830262768247E-3</c:v>
                </c:pt>
                <c:pt idx="146">
                  <c:v>-2.7253764904586752E-3</c:v>
                </c:pt>
                <c:pt idx="147">
                  <c:v>-2.4948733526278799E-3</c:v>
                </c:pt>
                <c:pt idx="148">
                  <c:v>-2.4948733526278799E-3</c:v>
                </c:pt>
                <c:pt idx="149">
                  <c:v>-2.4130819166233997E-3</c:v>
                </c:pt>
                <c:pt idx="150">
                  <c:v>7.3960616209450825E-4</c:v>
                </c:pt>
                <c:pt idx="151">
                  <c:v>4.4648342928437224E-3</c:v>
                </c:pt>
                <c:pt idx="152">
                  <c:v>4.6061104095787286E-3</c:v>
                </c:pt>
                <c:pt idx="153">
                  <c:v>4.6655950903092547E-3</c:v>
                </c:pt>
                <c:pt idx="154">
                  <c:v>7.5877800311963672E-3</c:v>
                </c:pt>
                <c:pt idx="155">
                  <c:v>7.5877800311963672E-3</c:v>
                </c:pt>
                <c:pt idx="156">
                  <c:v>7.5877800311963672E-3</c:v>
                </c:pt>
                <c:pt idx="157">
                  <c:v>8.3313385403279427E-3</c:v>
                </c:pt>
                <c:pt idx="158">
                  <c:v>1.1283265821580318E-2</c:v>
                </c:pt>
                <c:pt idx="159">
                  <c:v>1.145428427868056E-2</c:v>
                </c:pt>
                <c:pt idx="160">
                  <c:v>1.1565818055050303E-2</c:v>
                </c:pt>
                <c:pt idx="161">
                  <c:v>1.1625302735780829E-2</c:v>
                </c:pt>
                <c:pt idx="162">
                  <c:v>1.1684787416511355E-2</c:v>
                </c:pt>
                <c:pt idx="163">
                  <c:v>1.1967339649981368E-2</c:v>
                </c:pt>
                <c:pt idx="164">
                  <c:v>1.5186947994521111E-2</c:v>
                </c:pt>
                <c:pt idx="165">
                  <c:v>1.8391685168878208E-2</c:v>
                </c:pt>
                <c:pt idx="166">
                  <c:v>1.145428427868056E-2</c:v>
                </c:pt>
                <c:pt idx="167">
                  <c:v>2.2510999309467178E-2</c:v>
                </c:pt>
                <c:pt idx="168">
                  <c:v>2.3202508722959536E-2</c:v>
                </c:pt>
                <c:pt idx="169">
                  <c:v>2.6176742759485866E-2</c:v>
                </c:pt>
                <c:pt idx="170">
                  <c:v>2.7269773767909289E-2</c:v>
                </c:pt>
                <c:pt idx="171">
                  <c:v>3.0801676686284279E-2</c:v>
                </c:pt>
                <c:pt idx="172">
                  <c:v>3.0801676686284279E-2</c:v>
                </c:pt>
                <c:pt idx="173">
                  <c:v>3.3478487319157979E-2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056-4A26-90F4-29F3B6471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09696"/>
        <c:axId val="1"/>
      </c:scatterChart>
      <c:valAx>
        <c:axId val="793409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9089604443935"/>
              <c:y val="0.838415914474105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6"/>
          <c:min val="-0.0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8212058212058215E-2"/>
              <c:y val="0.368903079188272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340969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332683986227291"/>
          <c:y val="0.92073298764483702"/>
          <c:w val="0.30353452180223828"/>
          <c:h val="6.0975609756097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V796 Cyg - O-C Diagr.</a:t>
            </a:r>
          </a:p>
        </c:rich>
      </c:tx>
      <c:layout>
        <c:manualLayout>
          <c:xMode val="edge"/>
          <c:yMode val="edge"/>
          <c:x val="0.36290322580645162"/>
          <c:y val="3.3434650455927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32258064516129"/>
          <c:y val="0.1458966565349544"/>
          <c:w val="0.80645161290322576"/>
          <c:h val="0.6322188449848024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1"/>
            <c:plus>
              <c:numRef>
                <c:f>Active!$D$21:$D$487</c:f>
                <c:numCache>
                  <c:formatCode>General</c:formatCode>
                  <c:ptCount val="4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90">
                    <c:v>2.2000000000000001E-3</c:v>
                  </c:pt>
                  <c:pt idx="91">
                    <c:v>2.0500000000000002E-3</c:v>
                  </c:pt>
                  <c:pt idx="93">
                    <c:v>0</c:v>
                  </c:pt>
                  <c:pt idx="94">
                    <c:v>0</c:v>
                  </c:pt>
                  <c:pt idx="95">
                    <c:v>3.6999999999999999E-4</c:v>
                  </c:pt>
                  <c:pt idx="96">
                    <c:v>4.0000000000000002E-4</c:v>
                  </c:pt>
                  <c:pt idx="97">
                    <c:v>4.2599999999999999E-3</c:v>
                  </c:pt>
                  <c:pt idx="98">
                    <c:v>7.6999999999999996E-4</c:v>
                  </c:pt>
                  <c:pt idx="99">
                    <c:v>5.5999999999999995E-4</c:v>
                  </c:pt>
                  <c:pt idx="100">
                    <c:v>1.0200000000000001E-3</c:v>
                  </c:pt>
                  <c:pt idx="101">
                    <c:v>5.5999999999999995E-4</c:v>
                  </c:pt>
                  <c:pt idx="102">
                    <c:v>1.23E-3</c:v>
                  </c:pt>
                  <c:pt idx="103">
                    <c:v>5.5999999999999995E-4</c:v>
                  </c:pt>
                  <c:pt idx="104">
                    <c:v>9.8999999999999999E-4</c:v>
                  </c:pt>
                  <c:pt idx="105">
                    <c:v>9.3000000000000005E-4</c:v>
                  </c:pt>
                  <c:pt idx="106">
                    <c:v>1.06E-3</c:v>
                  </c:pt>
                  <c:pt idx="107">
                    <c:v>1.01E-3</c:v>
                  </c:pt>
                  <c:pt idx="108">
                    <c:v>8.1999999999999998E-4</c:v>
                  </c:pt>
                  <c:pt idx="109">
                    <c:v>6.9999999999999999E-4</c:v>
                  </c:pt>
                  <c:pt idx="110">
                    <c:v>2.2000000000000001E-4</c:v>
                  </c:pt>
                  <c:pt idx="111">
                    <c:v>4.4000000000000002E-4</c:v>
                  </c:pt>
                  <c:pt idx="112">
                    <c:v>3.6999999999999999E-4</c:v>
                  </c:pt>
                  <c:pt idx="113">
                    <c:v>3.8000000000000002E-4</c:v>
                  </c:pt>
                  <c:pt idx="114">
                    <c:v>9.2000000000000003E-4</c:v>
                  </c:pt>
                  <c:pt idx="115">
                    <c:v>1.2999999999999999E-3</c:v>
                  </c:pt>
                  <c:pt idx="116">
                    <c:v>2.15E-3</c:v>
                  </c:pt>
                  <c:pt idx="117">
                    <c:v>2.7799999999999999E-3</c:v>
                  </c:pt>
                  <c:pt idx="118">
                    <c:v>5.5999999999999995E-4</c:v>
                  </c:pt>
                  <c:pt idx="119">
                    <c:v>5.9999999999999995E-4</c:v>
                  </c:pt>
                  <c:pt idx="120">
                    <c:v>7.3999999999999999E-4</c:v>
                  </c:pt>
                  <c:pt idx="121">
                    <c:v>8.5999999999999998E-4</c:v>
                  </c:pt>
                  <c:pt idx="122">
                    <c:v>1.09E-3</c:v>
                  </c:pt>
                  <c:pt idx="123">
                    <c:v>7.2999999999999996E-4</c:v>
                  </c:pt>
                  <c:pt idx="124">
                    <c:v>3.6999999999999999E-4</c:v>
                  </c:pt>
                  <c:pt idx="125">
                    <c:v>3.6999999999999999E-4</c:v>
                  </c:pt>
                  <c:pt idx="126">
                    <c:v>2.3000000000000001E-4</c:v>
                  </c:pt>
                  <c:pt idx="127">
                    <c:v>7.3999999999999999E-4</c:v>
                  </c:pt>
                  <c:pt idx="128">
                    <c:v>5.5999999999999995E-4</c:v>
                  </c:pt>
                  <c:pt idx="129">
                    <c:v>1.17E-3</c:v>
                  </c:pt>
                  <c:pt idx="130">
                    <c:v>8.7000000000000001E-4</c:v>
                  </c:pt>
                  <c:pt idx="131">
                    <c:v>1.1199999999999999E-3</c:v>
                  </c:pt>
                  <c:pt idx="132">
                    <c:v>5.5999999999999995E-4</c:v>
                  </c:pt>
                  <c:pt idx="133">
                    <c:v>5.5999999999999995E-4</c:v>
                  </c:pt>
                  <c:pt idx="134">
                    <c:v>9.3000000000000005E-4</c:v>
                  </c:pt>
                  <c:pt idx="135">
                    <c:v>1.48E-3</c:v>
                  </c:pt>
                  <c:pt idx="136">
                    <c:v>1.1000000000000001E-3</c:v>
                  </c:pt>
                  <c:pt idx="137">
                    <c:v>1.6000000000000001E-3</c:v>
                  </c:pt>
                  <c:pt idx="138">
                    <c:v>6.9999999999999999E-4</c:v>
                  </c:pt>
                  <c:pt idx="139">
                    <c:v>1.2999999999999999E-3</c:v>
                  </c:pt>
                  <c:pt idx="140">
                    <c:v>8.0000000000000004E-4</c:v>
                  </c:pt>
                  <c:pt idx="141">
                    <c:v>1.1999999999999999E-3</c:v>
                  </c:pt>
                  <c:pt idx="142">
                    <c:v>1E-4</c:v>
                  </c:pt>
                  <c:pt idx="143">
                    <c:v>8.0000000000000004E-4</c:v>
                  </c:pt>
                  <c:pt idx="144">
                    <c:v>0</c:v>
                  </c:pt>
                  <c:pt idx="145">
                    <c:v>1.9E-3</c:v>
                  </c:pt>
                  <c:pt idx="146">
                    <c:v>3.5000000000000001E-3</c:v>
                  </c:pt>
                  <c:pt idx="147">
                    <c:v>1E-4</c:v>
                  </c:pt>
                  <c:pt idx="148">
                    <c:v>1E-4</c:v>
                  </c:pt>
                  <c:pt idx="149">
                    <c:v>2.0000000000000001E-4</c:v>
                  </c:pt>
                  <c:pt idx="150">
                    <c:v>1.8E-3</c:v>
                  </c:pt>
                  <c:pt idx="151">
                    <c:v>4.4000000000000003E-3</c:v>
                  </c:pt>
                  <c:pt idx="152">
                    <c:v>4.5999999999999999E-3</c:v>
                  </c:pt>
                  <c:pt idx="153">
                    <c:v>3.2000000000000002E-3</c:v>
                  </c:pt>
                  <c:pt idx="154">
                    <c:v>5.0000000000000001E-4</c:v>
                  </c:pt>
                  <c:pt idx="155">
                    <c:v>3.5999999999999999E-3</c:v>
                  </c:pt>
                  <c:pt idx="156">
                    <c:v>2.9999999999999997E-4</c:v>
                  </c:pt>
                  <c:pt idx="157">
                    <c:v>1.4E-3</c:v>
                  </c:pt>
                  <c:pt idx="158">
                    <c:v>2.0999999999999999E-3</c:v>
                  </c:pt>
                  <c:pt idx="159">
                    <c:v>6.9999999999999999E-4</c:v>
                  </c:pt>
                  <c:pt idx="160">
                    <c:v>4.4000000000000003E-3</c:v>
                  </c:pt>
                  <c:pt idx="161">
                    <c:v>1.2999999999999999E-3</c:v>
                  </c:pt>
                  <c:pt idx="162">
                    <c:v>2.0999999999999999E-3</c:v>
                  </c:pt>
                  <c:pt idx="163">
                    <c:v>1.6000000000000001E-3</c:v>
                  </c:pt>
                  <c:pt idx="164">
                    <c:v>4.2000000000000002E-4</c:v>
                  </c:pt>
                  <c:pt idx="165">
                    <c:v>5.6999999999999998E-4</c:v>
                  </c:pt>
                  <c:pt idx="166">
                    <c:v>4.0000000000000002E-4</c:v>
                  </c:pt>
                  <c:pt idx="167">
                    <c:v>5.9999999999999995E-4</c:v>
                  </c:pt>
                  <c:pt idx="168">
                    <c:v>8.0000000000000004E-4</c:v>
                  </c:pt>
                  <c:pt idx="169">
                    <c:v>2.0000000000000001E-4</c:v>
                  </c:pt>
                  <c:pt idx="170">
                    <c:v>1E-4</c:v>
                  </c:pt>
                  <c:pt idx="173">
                    <c:v>5.9999999999999995E-4</c:v>
                  </c:pt>
                </c:numCache>
              </c:numRef>
            </c:plus>
            <c:minus>
              <c:numRef>
                <c:f>Active!$D$21:$D$487</c:f>
                <c:numCache>
                  <c:formatCode>General</c:formatCode>
                  <c:ptCount val="4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90">
                    <c:v>2.2000000000000001E-3</c:v>
                  </c:pt>
                  <c:pt idx="91">
                    <c:v>2.0500000000000002E-3</c:v>
                  </c:pt>
                  <c:pt idx="93">
                    <c:v>0</c:v>
                  </c:pt>
                  <c:pt idx="94">
                    <c:v>0</c:v>
                  </c:pt>
                  <c:pt idx="95">
                    <c:v>3.6999999999999999E-4</c:v>
                  </c:pt>
                  <c:pt idx="96">
                    <c:v>4.0000000000000002E-4</c:v>
                  </c:pt>
                  <c:pt idx="97">
                    <c:v>4.2599999999999999E-3</c:v>
                  </c:pt>
                  <c:pt idx="98">
                    <c:v>7.6999999999999996E-4</c:v>
                  </c:pt>
                  <c:pt idx="99">
                    <c:v>5.5999999999999995E-4</c:v>
                  </c:pt>
                  <c:pt idx="100">
                    <c:v>1.0200000000000001E-3</c:v>
                  </c:pt>
                  <c:pt idx="101">
                    <c:v>5.5999999999999995E-4</c:v>
                  </c:pt>
                  <c:pt idx="102">
                    <c:v>1.23E-3</c:v>
                  </c:pt>
                  <c:pt idx="103">
                    <c:v>5.5999999999999995E-4</c:v>
                  </c:pt>
                  <c:pt idx="104">
                    <c:v>9.8999999999999999E-4</c:v>
                  </c:pt>
                  <c:pt idx="105">
                    <c:v>9.3000000000000005E-4</c:v>
                  </c:pt>
                  <c:pt idx="106">
                    <c:v>1.06E-3</c:v>
                  </c:pt>
                  <c:pt idx="107">
                    <c:v>1.01E-3</c:v>
                  </c:pt>
                  <c:pt idx="108">
                    <c:v>8.1999999999999998E-4</c:v>
                  </c:pt>
                  <c:pt idx="109">
                    <c:v>6.9999999999999999E-4</c:v>
                  </c:pt>
                  <c:pt idx="110">
                    <c:v>2.2000000000000001E-4</c:v>
                  </c:pt>
                  <c:pt idx="111">
                    <c:v>4.4000000000000002E-4</c:v>
                  </c:pt>
                  <c:pt idx="112">
                    <c:v>3.6999999999999999E-4</c:v>
                  </c:pt>
                  <c:pt idx="113">
                    <c:v>3.8000000000000002E-4</c:v>
                  </c:pt>
                  <c:pt idx="114">
                    <c:v>9.2000000000000003E-4</c:v>
                  </c:pt>
                  <c:pt idx="115">
                    <c:v>1.2999999999999999E-3</c:v>
                  </c:pt>
                  <c:pt idx="116">
                    <c:v>2.15E-3</c:v>
                  </c:pt>
                  <c:pt idx="117">
                    <c:v>2.7799999999999999E-3</c:v>
                  </c:pt>
                  <c:pt idx="118">
                    <c:v>5.5999999999999995E-4</c:v>
                  </c:pt>
                  <c:pt idx="119">
                    <c:v>5.9999999999999995E-4</c:v>
                  </c:pt>
                  <c:pt idx="120">
                    <c:v>7.3999999999999999E-4</c:v>
                  </c:pt>
                  <c:pt idx="121">
                    <c:v>8.5999999999999998E-4</c:v>
                  </c:pt>
                  <c:pt idx="122">
                    <c:v>1.09E-3</c:v>
                  </c:pt>
                  <c:pt idx="123">
                    <c:v>7.2999999999999996E-4</c:v>
                  </c:pt>
                  <c:pt idx="124">
                    <c:v>3.6999999999999999E-4</c:v>
                  </c:pt>
                  <c:pt idx="125">
                    <c:v>3.6999999999999999E-4</c:v>
                  </c:pt>
                  <c:pt idx="126">
                    <c:v>2.3000000000000001E-4</c:v>
                  </c:pt>
                  <c:pt idx="127">
                    <c:v>7.3999999999999999E-4</c:v>
                  </c:pt>
                  <c:pt idx="128">
                    <c:v>5.5999999999999995E-4</c:v>
                  </c:pt>
                  <c:pt idx="129">
                    <c:v>1.17E-3</c:v>
                  </c:pt>
                  <c:pt idx="130">
                    <c:v>8.7000000000000001E-4</c:v>
                  </c:pt>
                  <c:pt idx="131">
                    <c:v>1.1199999999999999E-3</c:v>
                  </c:pt>
                  <c:pt idx="132">
                    <c:v>5.5999999999999995E-4</c:v>
                  </c:pt>
                  <c:pt idx="133">
                    <c:v>5.5999999999999995E-4</c:v>
                  </c:pt>
                  <c:pt idx="134">
                    <c:v>9.3000000000000005E-4</c:v>
                  </c:pt>
                  <c:pt idx="135">
                    <c:v>1.48E-3</c:v>
                  </c:pt>
                  <c:pt idx="136">
                    <c:v>1.1000000000000001E-3</c:v>
                  </c:pt>
                  <c:pt idx="137">
                    <c:v>1.6000000000000001E-3</c:v>
                  </c:pt>
                  <c:pt idx="138">
                    <c:v>6.9999999999999999E-4</c:v>
                  </c:pt>
                  <c:pt idx="139">
                    <c:v>1.2999999999999999E-3</c:v>
                  </c:pt>
                  <c:pt idx="140">
                    <c:v>8.0000000000000004E-4</c:v>
                  </c:pt>
                  <c:pt idx="141">
                    <c:v>1.1999999999999999E-3</c:v>
                  </c:pt>
                  <c:pt idx="142">
                    <c:v>1E-4</c:v>
                  </c:pt>
                  <c:pt idx="143">
                    <c:v>8.0000000000000004E-4</c:v>
                  </c:pt>
                  <c:pt idx="144">
                    <c:v>0</c:v>
                  </c:pt>
                  <c:pt idx="145">
                    <c:v>1.9E-3</c:v>
                  </c:pt>
                  <c:pt idx="146">
                    <c:v>3.5000000000000001E-3</c:v>
                  </c:pt>
                  <c:pt idx="147">
                    <c:v>1E-4</c:v>
                  </c:pt>
                  <c:pt idx="148">
                    <c:v>1E-4</c:v>
                  </c:pt>
                  <c:pt idx="149">
                    <c:v>2.0000000000000001E-4</c:v>
                  </c:pt>
                  <c:pt idx="150">
                    <c:v>1.8E-3</c:v>
                  </c:pt>
                  <c:pt idx="151">
                    <c:v>4.4000000000000003E-3</c:v>
                  </c:pt>
                  <c:pt idx="152">
                    <c:v>4.5999999999999999E-3</c:v>
                  </c:pt>
                  <c:pt idx="153">
                    <c:v>3.2000000000000002E-3</c:v>
                  </c:pt>
                  <c:pt idx="154">
                    <c:v>5.0000000000000001E-4</c:v>
                  </c:pt>
                  <c:pt idx="155">
                    <c:v>3.5999999999999999E-3</c:v>
                  </c:pt>
                  <c:pt idx="156">
                    <c:v>2.9999999999999997E-4</c:v>
                  </c:pt>
                  <c:pt idx="157">
                    <c:v>1.4E-3</c:v>
                  </c:pt>
                  <c:pt idx="158">
                    <c:v>2.0999999999999999E-3</c:v>
                  </c:pt>
                  <c:pt idx="159">
                    <c:v>6.9999999999999999E-4</c:v>
                  </c:pt>
                  <c:pt idx="160">
                    <c:v>4.4000000000000003E-3</c:v>
                  </c:pt>
                  <c:pt idx="161">
                    <c:v>1.2999999999999999E-3</c:v>
                  </c:pt>
                  <c:pt idx="162">
                    <c:v>2.0999999999999999E-3</c:v>
                  </c:pt>
                  <c:pt idx="163">
                    <c:v>1.6000000000000001E-3</c:v>
                  </c:pt>
                  <c:pt idx="164">
                    <c:v>4.2000000000000002E-4</c:v>
                  </c:pt>
                  <c:pt idx="165">
                    <c:v>5.6999999999999998E-4</c:v>
                  </c:pt>
                  <c:pt idx="166">
                    <c:v>4.0000000000000002E-4</c:v>
                  </c:pt>
                  <c:pt idx="167">
                    <c:v>5.9999999999999995E-4</c:v>
                  </c:pt>
                  <c:pt idx="168">
                    <c:v>8.0000000000000004E-4</c:v>
                  </c:pt>
                  <c:pt idx="169">
                    <c:v>2.0000000000000001E-4</c:v>
                  </c:pt>
                  <c:pt idx="170">
                    <c:v>1E-4</c:v>
                  </c:pt>
                  <c:pt idx="173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Active!$F$21:$F$914</c:f>
              <c:numCache>
                <c:formatCode>General</c:formatCode>
                <c:ptCount val="894"/>
                <c:pt idx="0">
                  <c:v>-15101.5</c:v>
                </c:pt>
                <c:pt idx="1">
                  <c:v>-15082</c:v>
                </c:pt>
                <c:pt idx="2">
                  <c:v>-14561.5</c:v>
                </c:pt>
                <c:pt idx="3">
                  <c:v>-13849</c:v>
                </c:pt>
                <c:pt idx="4">
                  <c:v>-13627.5</c:v>
                </c:pt>
                <c:pt idx="5">
                  <c:v>-13600.5</c:v>
                </c:pt>
                <c:pt idx="6">
                  <c:v>-13356</c:v>
                </c:pt>
                <c:pt idx="7">
                  <c:v>-13134.5</c:v>
                </c:pt>
                <c:pt idx="8">
                  <c:v>-13107.5</c:v>
                </c:pt>
                <c:pt idx="9">
                  <c:v>-13008</c:v>
                </c:pt>
                <c:pt idx="10">
                  <c:v>-12204</c:v>
                </c:pt>
                <c:pt idx="11">
                  <c:v>-12114.5</c:v>
                </c:pt>
                <c:pt idx="12">
                  <c:v>-11744</c:v>
                </c:pt>
                <c:pt idx="13">
                  <c:v>-11570</c:v>
                </c:pt>
                <c:pt idx="14">
                  <c:v>-11293.5</c:v>
                </c:pt>
                <c:pt idx="15">
                  <c:v>-11177.5</c:v>
                </c:pt>
                <c:pt idx="16">
                  <c:v>-10921</c:v>
                </c:pt>
                <c:pt idx="17">
                  <c:v>-10800.5</c:v>
                </c:pt>
                <c:pt idx="18">
                  <c:v>-10632</c:v>
                </c:pt>
                <c:pt idx="19">
                  <c:v>-10426</c:v>
                </c:pt>
                <c:pt idx="20">
                  <c:v>-9919.5</c:v>
                </c:pt>
                <c:pt idx="21">
                  <c:v>-9785</c:v>
                </c:pt>
                <c:pt idx="22">
                  <c:v>-9715.5</c:v>
                </c:pt>
                <c:pt idx="23">
                  <c:v>-9696</c:v>
                </c:pt>
                <c:pt idx="24">
                  <c:v>-9494</c:v>
                </c:pt>
                <c:pt idx="25">
                  <c:v>-9432</c:v>
                </c:pt>
                <c:pt idx="26">
                  <c:v>-9418.5</c:v>
                </c:pt>
                <c:pt idx="27">
                  <c:v>-9265</c:v>
                </c:pt>
                <c:pt idx="28">
                  <c:v>-9220.5</c:v>
                </c:pt>
                <c:pt idx="29">
                  <c:v>-9187.5</c:v>
                </c:pt>
                <c:pt idx="30">
                  <c:v>-9168</c:v>
                </c:pt>
                <c:pt idx="31">
                  <c:v>-9166</c:v>
                </c:pt>
                <c:pt idx="32">
                  <c:v>-8999</c:v>
                </c:pt>
                <c:pt idx="33">
                  <c:v>-8999</c:v>
                </c:pt>
                <c:pt idx="34">
                  <c:v>-8750.5</c:v>
                </c:pt>
                <c:pt idx="35">
                  <c:v>-8750.5</c:v>
                </c:pt>
                <c:pt idx="36">
                  <c:v>-8673</c:v>
                </c:pt>
                <c:pt idx="37">
                  <c:v>-8284.5</c:v>
                </c:pt>
                <c:pt idx="38">
                  <c:v>-8273</c:v>
                </c:pt>
                <c:pt idx="39">
                  <c:v>-8253.5</c:v>
                </c:pt>
                <c:pt idx="40">
                  <c:v>-8222.5</c:v>
                </c:pt>
                <c:pt idx="41">
                  <c:v>-7966.5</c:v>
                </c:pt>
                <c:pt idx="42">
                  <c:v>-7947</c:v>
                </c:pt>
                <c:pt idx="43">
                  <c:v>-7682.5</c:v>
                </c:pt>
                <c:pt idx="44">
                  <c:v>-7682.5</c:v>
                </c:pt>
                <c:pt idx="45">
                  <c:v>-7554</c:v>
                </c:pt>
                <c:pt idx="46">
                  <c:v>-7484.5</c:v>
                </c:pt>
                <c:pt idx="47">
                  <c:v>-7428.5</c:v>
                </c:pt>
                <c:pt idx="48">
                  <c:v>-7246</c:v>
                </c:pt>
                <c:pt idx="49">
                  <c:v>-7213</c:v>
                </c:pt>
                <c:pt idx="50">
                  <c:v>-7205</c:v>
                </c:pt>
                <c:pt idx="51">
                  <c:v>-7203</c:v>
                </c:pt>
                <c:pt idx="52">
                  <c:v>-7201</c:v>
                </c:pt>
                <c:pt idx="53">
                  <c:v>-7030.5</c:v>
                </c:pt>
                <c:pt idx="54">
                  <c:v>-7024.5</c:v>
                </c:pt>
                <c:pt idx="55">
                  <c:v>-6982</c:v>
                </c:pt>
                <c:pt idx="56">
                  <c:v>-6795.5</c:v>
                </c:pt>
                <c:pt idx="57">
                  <c:v>-6737</c:v>
                </c:pt>
                <c:pt idx="58">
                  <c:v>-6312</c:v>
                </c:pt>
                <c:pt idx="59">
                  <c:v>-6224.5</c:v>
                </c:pt>
                <c:pt idx="60">
                  <c:v>-6224.5</c:v>
                </c:pt>
                <c:pt idx="61">
                  <c:v>-6041.5</c:v>
                </c:pt>
                <c:pt idx="62">
                  <c:v>-5972.5</c:v>
                </c:pt>
                <c:pt idx="63">
                  <c:v>-5941.5</c:v>
                </c:pt>
                <c:pt idx="64">
                  <c:v>-4568.5</c:v>
                </c:pt>
                <c:pt idx="65">
                  <c:v>-3324</c:v>
                </c:pt>
                <c:pt idx="66">
                  <c:v>-3297</c:v>
                </c:pt>
                <c:pt idx="67">
                  <c:v>-1374.5</c:v>
                </c:pt>
                <c:pt idx="68">
                  <c:v>-815.5</c:v>
                </c:pt>
                <c:pt idx="69">
                  <c:v>-796.5</c:v>
                </c:pt>
                <c:pt idx="70">
                  <c:v>-780.5</c:v>
                </c:pt>
                <c:pt idx="71">
                  <c:v>-780.5</c:v>
                </c:pt>
                <c:pt idx="72">
                  <c:v>-742</c:v>
                </c:pt>
                <c:pt idx="73">
                  <c:v>-545.5</c:v>
                </c:pt>
                <c:pt idx="74">
                  <c:v>-543.5</c:v>
                </c:pt>
                <c:pt idx="75">
                  <c:v>-505</c:v>
                </c:pt>
                <c:pt idx="76">
                  <c:v>-56.5</c:v>
                </c:pt>
                <c:pt idx="77">
                  <c:v>-39</c:v>
                </c:pt>
                <c:pt idx="78">
                  <c:v>-25.5</c:v>
                </c:pt>
                <c:pt idx="79">
                  <c:v>0</c:v>
                </c:pt>
                <c:pt idx="80">
                  <c:v>159</c:v>
                </c:pt>
                <c:pt idx="81">
                  <c:v>161</c:v>
                </c:pt>
                <c:pt idx="82">
                  <c:v>174.5</c:v>
                </c:pt>
                <c:pt idx="83">
                  <c:v>434.5</c:v>
                </c:pt>
                <c:pt idx="84">
                  <c:v>442.5</c:v>
                </c:pt>
                <c:pt idx="85">
                  <c:v>454</c:v>
                </c:pt>
                <c:pt idx="86">
                  <c:v>710.5</c:v>
                </c:pt>
                <c:pt idx="87">
                  <c:v>712.5</c:v>
                </c:pt>
                <c:pt idx="88">
                  <c:v>6845.5</c:v>
                </c:pt>
                <c:pt idx="89">
                  <c:v>6845.5</c:v>
                </c:pt>
                <c:pt idx="90">
                  <c:v>8966.5</c:v>
                </c:pt>
                <c:pt idx="91">
                  <c:v>8967</c:v>
                </c:pt>
                <c:pt idx="92">
                  <c:v>9749</c:v>
                </c:pt>
                <c:pt idx="93">
                  <c:v>9749</c:v>
                </c:pt>
                <c:pt idx="94">
                  <c:v>9825.5</c:v>
                </c:pt>
                <c:pt idx="95">
                  <c:v>10218</c:v>
                </c:pt>
                <c:pt idx="96">
                  <c:v>10808</c:v>
                </c:pt>
                <c:pt idx="97">
                  <c:v>10963.5</c:v>
                </c:pt>
                <c:pt idx="98">
                  <c:v>10975</c:v>
                </c:pt>
                <c:pt idx="99">
                  <c:v>10977</c:v>
                </c:pt>
                <c:pt idx="100">
                  <c:v>10982.5</c:v>
                </c:pt>
                <c:pt idx="101">
                  <c:v>10983</c:v>
                </c:pt>
                <c:pt idx="102">
                  <c:v>10988.5</c:v>
                </c:pt>
                <c:pt idx="103">
                  <c:v>10990.5</c:v>
                </c:pt>
                <c:pt idx="104">
                  <c:v>10992.5</c:v>
                </c:pt>
                <c:pt idx="105">
                  <c:v>10994.5</c:v>
                </c:pt>
                <c:pt idx="106">
                  <c:v>10996</c:v>
                </c:pt>
                <c:pt idx="107">
                  <c:v>10996.5</c:v>
                </c:pt>
                <c:pt idx="108">
                  <c:v>10998</c:v>
                </c:pt>
                <c:pt idx="109">
                  <c:v>10998.5</c:v>
                </c:pt>
                <c:pt idx="110">
                  <c:v>11000</c:v>
                </c:pt>
                <c:pt idx="111">
                  <c:v>11000.5</c:v>
                </c:pt>
                <c:pt idx="112">
                  <c:v>11002</c:v>
                </c:pt>
                <c:pt idx="113">
                  <c:v>11002.5</c:v>
                </c:pt>
                <c:pt idx="114">
                  <c:v>11004</c:v>
                </c:pt>
                <c:pt idx="115">
                  <c:v>11216</c:v>
                </c:pt>
                <c:pt idx="116">
                  <c:v>11217.5</c:v>
                </c:pt>
                <c:pt idx="117">
                  <c:v>11231.5</c:v>
                </c:pt>
                <c:pt idx="118">
                  <c:v>11233</c:v>
                </c:pt>
                <c:pt idx="119">
                  <c:v>11233.5</c:v>
                </c:pt>
                <c:pt idx="120">
                  <c:v>11235.5</c:v>
                </c:pt>
                <c:pt idx="121">
                  <c:v>11237</c:v>
                </c:pt>
                <c:pt idx="122">
                  <c:v>11239</c:v>
                </c:pt>
                <c:pt idx="123">
                  <c:v>11241</c:v>
                </c:pt>
                <c:pt idx="124">
                  <c:v>11242.5</c:v>
                </c:pt>
                <c:pt idx="125">
                  <c:v>11243</c:v>
                </c:pt>
                <c:pt idx="126">
                  <c:v>11250.5</c:v>
                </c:pt>
                <c:pt idx="127">
                  <c:v>11252.5</c:v>
                </c:pt>
                <c:pt idx="128">
                  <c:v>11254.5</c:v>
                </c:pt>
                <c:pt idx="129">
                  <c:v>11256.5</c:v>
                </c:pt>
                <c:pt idx="130">
                  <c:v>11258.5</c:v>
                </c:pt>
                <c:pt idx="131">
                  <c:v>11260</c:v>
                </c:pt>
                <c:pt idx="132">
                  <c:v>11260.5</c:v>
                </c:pt>
                <c:pt idx="133">
                  <c:v>11262</c:v>
                </c:pt>
                <c:pt idx="134">
                  <c:v>11268</c:v>
                </c:pt>
                <c:pt idx="135">
                  <c:v>11270</c:v>
                </c:pt>
                <c:pt idx="136">
                  <c:v>11285.5</c:v>
                </c:pt>
                <c:pt idx="137">
                  <c:v>11285.5</c:v>
                </c:pt>
                <c:pt idx="138">
                  <c:v>11285.5</c:v>
                </c:pt>
                <c:pt idx="139">
                  <c:v>11287.5</c:v>
                </c:pt>
                <c:pt idx="140">
                  <c:v>11287.5</c:v>
                </c:pt>
                <c:pt idx="141">
                  <c:v>11287.5</c:v>
                </c:pt>
                <c:pt idx="142">
                  <c:v>11532</c:v>
                </c:pt>
                <c:pt idx="143">
                  <c:v>11946</c:v>
                </c:pt>
                <c:pt idx="144">
                  <c:v>12006</c:v>
                </c:pt>
                <c:pt idx="145">
                  <c:v>12264</c:v>
                </c:pt>
                <c:pt idx="146">
                  <c:v>12487.5</c:v>
                </c:pt>
                <c:pt idx="147">
                  <c:v>12503</c:v>
                </c:pt>
                <c:pt idx="148">
                  <c:v>12503</c:v>
                </c:pt>
                <c:pt idx="149">
                  <c:v>12508.5</c:v>
                </c:pt>
                <c:pt idx="150">
                  <c:v>12720.5</c:v>
                </c:pt>
                <c:pt idx="151">
                  <c:v>12971</c:v>
                </c:pt>
                <c:pt idx="152">
                  <c:v>12980.5</c:v>
                </c:pt>
                <c:pt idx="153">
                  <c:v>12984.5</c:v>
                </c:pt>
                <c:pt idx="154">
                  <c:v>13181</c:v>
                </c:pt>
                <c:pt idx="155">
                  <c:v>13181</c:v>
                </c:pt>
                <c:pt idx="156">
                  <c:v>13181</c:v>
                </c:pt>
                <c:pt idx="157">
                  <c:v>13231</c:v>
                </c:pt>
                <c:pt idx="158">
                  <c:v>13429.5</c:v>
                </c:pt>
                <c:pt idx="159">
                  <c:v>13441</c:v>
                </c:pt>
                <c:pt idx="160">
                  <c:v>13448.5</c:v>
                </c:pt>
                <c:pt idx="161">
                  <c:v>13452.5</c:v>
                </c:pt>
                <c:pt idx="162">
                  <c:v>13456.5</c:v>
                </c:pt>
                <c:pt idx="163">
                  <c:v>13475.5</c:v>
                </c:pt>
                <c:pt idx="164">
                  <c:v>13692</c:v>
                </c:pt>
                <c:pt idx="165">
                  <c:v>13907.5</c:v>
                </c:pt>
                <c:pt idx="166">
                  <c:v>13441</c:v>
                </c:pt>
                <c:pt idx="167">
                  <c:v>14184.5</c:v>
                </c:pt>
                <c:pt idx="168">
                  <c:v>14231</c:v>
                </c:pt>
                <c:pt idx="169">
                  <c:v>14431</c:v>
                </c:pt>
                <c:pt idx="170">
                  <c:v>14504.5</c:v>
                </c:pt>
                <c:pt idx="171">
                  <c:v>14742</c:v>
                </c:pt>
                <c:pt idx="172">
                  <c:v>14742</c:v>
                </c:pt>
                <c:pt idx="173">
                  <c:v>14922</c:v>
                </c:pt>
              </c:numCache>
            </c:numRef>
          </c:xVal>
          <c:yVal>
            <c:numRef>
              <c:f>Active!$H$21:$H$914</c:f>
              <c:numCache>
                <c:formatCode>General</c:formatCode>
                <c:ptCount val="894"/>
                <c:pt idx="0">
                  <c:v>-3.5695000002306188E-2</c:v>
                </c:pt>
                <c:pt idx="1">
                  <c:v>-5.3660000001400476E-2</c:v>
                </c:pt>
                <c:pt idx="2">
                  <c:v>5.1504999999451684E-2</c:v>
                </c:pt>
                <c:pt idx="3">
                  <c:v>6.6299999962211587E-3</c:v>
                </c:pt>
                <c:pt idx="4">
                  <c:v>3.2924999999522697E-2</c:v>
                </c:pt>
                <c:pt idx="5">
                  <c:v>5.2434999997785781E-2</c:v>
                </c:pt>
                <c:pt idx="6">
                  <c:v>3.8720000000466825E-2</c:v>
                </c:pt>
                <c:pt idx="7">
                  <c:v>1.20150000002468E-2</c:v>
                </c:pt>
                <c:pt idx="8">
                  <c:v>-3.475000001344597E-3</c:v>
                </c:pt>
                <c:pt idx="9">
                  <c:v>-4.6040000001084991E-2</c:v>
                </c:pt>
                <c:pt idx="10">
                  <c:v>5.5479999999079155E-2</c:v>
                </c:pt>
                <c:pt idx="11">
                  <c:v>-0.20838499999808846</c:v>
                </c:pt>
                <c:pt idx="12">
                  <c:v>2.8279999998630956E-2</c:v>
                </c:pt>
                <c:pt idx="13">
                  <c:v>3.8999999997031409E-3</c:v>
                </c:pt>
                <c:pt idx="14">
                  <c:v>5.0344999999651918E-2</c:v>
                </c:pt>
                <c:pt idx="15">
                  <c:v>5.4424999998445855E-2</c:v>
                </c:pt>
                <c:pt idx="16">
                  <c:v>7.7269999997952254E-2</c:v>
                </c:pt>
                <c:pt idx="17">
                  <c:v>-8.1565000000409782E-2</c:v>
                </c:pt>
                <c:pt idx="18">
                  <c:v>4.6839999995427206E-2</c:v>
                </c:pt>
                <c:pt idx="19">
                  <c:v>6.3619999997172272E-2</c:v>
                </c:pt>
                <c:pt idx="20">
                  <c:v>-4.5034999999188585E-2</c:v>
                </c:pt>
                <c:pt idx="21">
                  <c:v>6.9950000000972068E-2</c:v>
                </c:pt>
                <c:pt idx="22">
                  <c:v>-2.6515000005019829E-2</c:v>
                </c:pt>
                <c:pt idx="23">
                  <c:v>2.7519999999640277E-2</c:v>
                </c:pt>
                <c:pt idx="24">
                  <c:v>5.6779999998980202E-2</c:v>
                </c:pt>
                <c:pt idx="25">
                  <c:v>4.3839999998454005E-2</c:v>
                </c:pt>
                <c:pt idx="26">
                  <c:v>2.3095000000466825E-2</c:v>
                </c:pt>
                <c:pt idx="27">
                  <c:v>-2.6450000001204899E-2</c:v>
                </c:pt>
                <c:pt idx="28">
                  <c:v>-6.3164999999571592E-2</c:v>
                </c:pt>
                <c:pt idx="29">
                  <c:v>-1.2875000000349246E-2</c:v>
                </c:pt>
                <c:pt idx="30">
                  <c:v>2.1159999996598344E-2</c:v>
                </c:pt>
                <c:pt idx="31">
                  <c:v>8.842000000004191E-2</c:v>
                </c:pt>
                <c:pt idx="32">
                  <c:v>-3.8870000000315486E-2</c:v>
                </c:pt>
                <c:pt idx="33">
                  <c:v>4.129999997530831E-3</c:v>
                </c:pt>
                <c:pt idx="34">
                  <c:v>-2.0650000005844049E-3</c:v>
                </c:pt>
                <c:pt idx="35">
                  <c:v>5.2934999999706633E-2</c:v>
                </c:pt>
                <c:pt idx="36">
                  <c:v>1.9509999998263083E-2</c:v>
                </c:pt>
                <c:pt idx="37">
                  <c:v>-3.5485000000335276E-2</c:v>
                </c:pt>
                <c:pt idx="38">
                  <c:v>-7.4490000002697343E-2</c:v>
                </c:pt>
                <c:pt idx="39">
                  <c:v>2.854500000103144E-2</c:v>
                </c:pt>
                <c:pt idx="40">
                  <c:v>1.5574999997625127E-2</c:v>
                </c:pt>
                <c:pt idx="41">
                  <c:v>-6.414500000391854E-2</c:v>
                </c:pt>
                <c:pt idx="42">
                  <c:v>3.8899999999557622E-3</c:v>
                </c:pt>
                <c:pt idx="43">
                  <c:v>-7.2250000011990778E-3</c:v>
                </c:pt>
                <c:pt idx="44">
                  <c:v>3.4775000000081491E-2</c:v>
                </c:pt>
                <c:pt idx="45">
                  <c:v>-3.6019999999552965E-2</c:v>
                </c:pt>
                <c:pt idx="46">
                  <c:v>5.1514999999199063E-2</c:v>
                </c:pt>
                <c:pt idx="47">
                  <c:v>5.5795000000216532E-2</c:v>
                </c:pt>
                <c:pt idx="48">
                  <c:v>2.0199999962642323E-3</c:v>
                </c:pt>
                <c:pt idx="49">
                  <c:v>-1.6900000009627547E-3</c:v>
                </c:pt>
                <c:pt idx="50">
                  <c:v>-5.1650000001245644E-2</c:v>
                </c:pt>
                <c:pt idx="51">
                  <c:v>-5.8389999998325948E-2</c:v>
                </c:pt>
                <c:pt idx="52">
                  <c:v>-7.1300000017799903E-3</c:v>
                </c:pt>
                <c:pt idx="53">
                  <c:v>-7.8464999998686835E-2</c:v>
                </c:pt>
                <c:pt idx="54">
                  <c:v>1.931499999773223E-2</c:v>
                </c:pt>
                <c:pt idx="55">
                  <c:v>-2.2659999998722924E-2</c:v>
                </c:pt>
                <c:pt idx="56">
                  <c:v>-2.7914999998756684E-2</c:v>
                </c:pt>
                <c:pt idx="57">
                  <c:v>3.5189999998692656E-2</c:v>
                </c:pt>
                <c:pt idx="58">
                  <c:v>-6.4559999998891726E-2</c:v>
                </c:pt>
                <c:pt idx="59">
                  <c:v>2.3149999979068525E-3</c:v>
                </c:pt>
                <c:pt idx="60">
                  <c:v>2.3150000015448313E-3</c:v>
                </c:pt>
                <c:pt idx="61">
                  <c:v>3.5104999999020947E-2</c:v>
                </c:pt>
                <c:pt idx="62">
                  <c:v>-2.9925000002549496E-2</c:v>
                </c:pt>
                <c:pt idx="63">
                  <c:v>1.049999991664663E-4</c:v>
                </c:pt>
                <c:pt idx="64">
                  <c:v>1.1594999999942956E-2</c:v>
                </c:pt>
                <c:pt idx="65">
                  <c:v>2.5880000001052395E-2</c:v>
                </c:pt>
                <c:pt idx="66">
                  <c:v>-6.6099999967264012E-3</c:v>
                </c:pt>
                <c:pt idx="68">
                  <c:v>-1.9514999999955762E-2</c:v>
                </c:pt>
                <c:pt idx="69">
                  <c:v>-5.0045000003592577E-2</c:v>
                </c:pt>
                <c:pt idx="70">
                  <c:v>5.0350000019534491E-3</c:v>
                </c:pt>
                <c:pt idx="71">
                  <c:v>0.10503500000049826</c:v>
                </c:pt>
                <c:pt idx="72">
                  <c:v>-1.8459999999322463E-2</c:v>
                </c:pt>
                <c:pt idx="73">
                  <c:v>6.0584999999264255E-2</c:v>
                </c:pt>
                <c:pt idx="74">
                  <c:v>8.5845000001427252E-2</c:v>
                </c:pt>
                <c:pt idx="75">
                  <c:v>3.1350000004749745E-2</c:v>
                </c:pt>
                <c:pt idx="76">
                  <c:v>-1.4844999997876585E-2</c:v>
                </c:pt>
                <c:pt idx="77">
                  <c:v>1.4929999997548293E-2</c:v>
                </c:pt>
                <c:pt idx="78">
                  <c:v>9.1850000026170164E-3</c:v>
                </c:pt>
                <c:pt idx="79">
                  <c:v>0</c:v>
                </c:pt>
                <c:pt idx="80">
                  <c:v>-3.4330000002228189E-2</c:v>
                </c:pt>
                <c:pt idx="81">
                  <c:v>-1.8069999998260755E-2</c:v>
                </c:pt>
                <c:pt idx="82">
                  <c:v>-2.4814999997033738E-2</c:v>
                </c:pt>
                <c:pt idx="83">
                  <c:v>-5.5014999998093117E-2</c:v>
                </c:pt>
                <c:pt idx="84">
                  <c:v>6.0249999951338395E-3</c:v>
                </c:pt>
                <c:pt idx="85">
                  <c:v>-3.4980000003997702E-2</c:v>
                </c:pt>
                <c:pt idx="86">
                  <c:v>-1.3499999477062374E-4</c:v>
                </c:pt>
                <c:pt idx="87">
                  <c:v>4.8125000001164153E-2</c:v>
                </c:pt>
                <c:pt idx="94">
                  <c:v>8.149999994202517E-4</c:v>
                </c:pt>
                <c:pt idx="144">
                  <c:v>-1.4200000005075708E-3</c:v>
                </c:pt>
                <c:pt idx="151">
                  <c:v>1.5429999999469146E-2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A8-4F79-9EA2-E54A77D06D4F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Active!$D$21:$D$21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Active!$F$21:$F$914</c:f>
              <c:numCache>
                <c:formatCode>General</c:formatCode>
                <c:ptCount val="894"/>
                <c:pt idx="0">
                  <c:v>-15101.5</c:v>
                </c:pt>
                <c:pt idx="1">
                  <c:v>-15082</c:v>
                </c:pt>
                <c:pt idx="2">
                  <c:v>-14561.5</c:v>
                </c:pt>
                <c:pt idx="3">
                  <c:v>-13849</c:v>
                </c:pt>
                <c:pt idx="4">
                  <c:v>-13627.5</c:v>
                </c:pt>
                <c:pt idx="5">
                  <c:v>-13600.5</c:v>
                </c:pt>
                <c:pt idx="6">
                  <c:v>-13356</c:v>
                </c:pt>
                <c:pt idx="7">
                  <c:v>-13134.5</c:v>
                </c:pt>
                <c:pt idx="8">
                  <c:v>-13107.5</c:v>
                </c:pt>
                <c:pt idx="9">
                  <c:v>-13008</c:v>
                </c:pt>
                <c:pt idx="10">
                  <c:v>-12204</c:v>
                </c:pt>
                <c:pt idx="11">
                  <c:v>-12114.5</c:v>
                </c:pt>
                <c:pt idx="12">
                  <c:v>-11744</c:v>
                </c:pt>
                <c:pt idx="13">
                  <c:v>-11570</c:v>
                </c:pt>
                <c:pt idx="14">
                  <c:v>-11293.5</c:v>
                </c:pt>
                <c:pt idx="15">
                  <c:v>-11177.5</c:v>
                </c:pt>
                <c:pt idx="16">
                  <c:v>-10921</c:v>
                </c:pt>
                <c:pt idx="17">
                  <c:v>-10800.5</c:v>
                </c:pt>
                <c:pt idx="18">
                  <c:v>-10632</c:v>
                </c:pt>
                <c:pt idx="19">
                  <c:v>-10426</c:v>
                </c:pt>
                <c:pt idx="20">
                  <c:v>-9919.5</c:v>
                </c:pt>
                <c:pt idx="21">
                  <c:v>-9785</c:v>
                </c:pt>
                <c:pt idx="22">
                  <c:v>-9715.5</c:v>
                </c:pt>
                <c:pt idx="23">
                  <c:v>-9696</c:v>
                </c:pt>
                <c:pt idx="24">
                  <c:v>-9494</c:v>
                </c:pt>
                <c:pt idx="25">
                  <c:v>-9432</c:v>
                </c:pt>
                <c:pt idx="26">
                  <c:v>-9418.5</c:v>
                </c:pt>
                <c:pt idx="27">
                  <c:v>-9265</c:v>
                </c:pt>
                <c:pt idx="28">
                  <c:v>-9220.5</c:v>
                </c:pt>
                <c:pt idx="29">
                  <c:v>-9187.5</c:v>
                </c:pt>
                <c:pt idx="30">
                  <c:v>-9168</c:v>
                </c:pt>
                <c:pt idx="31">
                  <c:v>-9166</c:v>
                </c:pt>
                <c:pt idx="32">
                  <c:v>-8999</c:v>
                </c:pt>
                <c:pt idx="33">
                  <c:v>-8999</c:v>
                </c:pt>
                <c:pt idx="34">
                  <c:v>-8750.5</c:v>
                </c:pt>
                <c:pt idx="35">
                  <c:v>-8750.5</c:v>
                </c:pt>
                <c:pt idx="36">
                  <c:v>-8673</c:v>
                </c:pt>
                <c:pt idx="37">
                  <c:v>-8284.5</c:v>
                </c:pt>
                <c:pt idx="38">
                  <c:v>-8273</c:v>
                </c:pt>
                <c:pt idx="39">
                  <c:v>-8253.5</c:v>
                </c:pt>
                <c:pt idx="40">
                  <c:v>-8222.5</c:v>
                </c:pt>
                <c:pt idx="41">
                  <c:v>-7966.5</c:v>
                </c:pt>
                <c:pt idx="42">
                  <c:v>-7947</c:v>
                </c:pt>
                <c:pt idx="43">
                  <c:v>-7682.5</c:v>
                </c:pt>
                <c:pt idx="44">
                  <c:v>-7682.5</c:v>
                </c:pt>
                <c:pt idx="45">
                  <c:v>-7554</c:v>
                </c:pt>
                <c:pt idx="46">
                  <c:v>-7484.5</c:v>
                </c:pt>
                <c:pt idx="47">
                  <c:v>-7428.5</c:v>
                </c:pt>
                <c:pt idx="48">
                  <c:v>-7246</c:v>
                </c:pt>
                <c:pt idx="49">
                  <c:v>-7213</c:v>
                </c:pt>
                <c:pt idx="50">
                  <c:v>-7205</c:v>
                </c:pt>
                <c:pt idx="51">
                  <c:v>-7203</c:v>
                </c:pt>
                <c:pt idx="52">
                  <c:v>-7201</c:v>
                </c:pt>
                <c:pt idx="53">
                  <c:v>-7030.5</c:v>
                </c:pt>
                <c:pt idx="54">
                  <c:v>-7024.5</c:v>
                </c:pt>
                <c:pt idx="55">
                  <c:v>-6982</c:v>
                </c:pt>
                <c:pt idx="56">
                  <c:v>-6795.5</c:v>
                </c:pt>
                <c:pt idx="57">
                  <c:v>-6737</c:v>
                </c:pt>
                <c:pt idx="58">
                  <c:v>-6312</c:v>
                </c:pt>
                <c:pt idx="59">
                  <c:v>-6224.5</c:v>
                </c:pt>
                <c:pt idx="60">
                  <c:v>-6224.5</c:v>
                </c:pt>
                <c:pt idx="61">
                  <c:v>-6041.5</c:v>
                </c:pt>
                <c:pt idx="62">
                  <c:v>-5972.5</c:v>
                </c:pt>
                <c:pt idx="63">
                  <c:v>-5941.5</c:v>
                </c:pt>
                <c:pt idx="64">
                  <c:v>-4568.5</c:v>
                </c:pt>
                <c:pt idx="65">
                  <c:v>-3324</c:v>
                </c:pt>
                <c:pt idx="66">
                  <c:v>-3297</c:v>
                </c:pt>
                <c:pt idx="67">
                  <c:v>-1374.5</c:v>
                </c:pt>
                <c:pt idx="68">
                  <c:v>-815.5</c:v>
                </c:pt>
                <c:pt idx="69">
                  <c:v>-796.5</c:v>
                </c:pt>
                <c:pt idx="70">
                  <c:v>-780.5</c:v>
                </c:pt>
                <c:pt idx="71">
                  <c:v>-780.5</c:v>
                </c:pt>
                <c:pt idx="72">
                  <c:v>-742</c:v>
                </c:pt>
                <c:pt idx="73">
                  <c:v>-545.5</c:v>
                </c:pt>
                <c:pt idx="74">
                  <c:v>-543.5</c:v>
                </c:pt>
                <c:pt idx="75">
                  <c:v>-505</c:v>
                </c:pt>
                <c:pt idx="76">
                  <c:v>-56.5</c:v>
                </c:pt>
                <c:pt idx="77">
                  <c:v>-39</c:v>
                </c:pt>
                <c:pt idx="78">
                  <c:v>-25.5</c:v>
                </c:pt>
                <c:pt idx="79">
                  <c:v>0</c:v>
                </c:pt>
                <c:pt idx="80">
                  <c:v>159</c:v>
                </c:pt>
                <c:pt idx="81">
                  <c:v>161</c:v>
                </c:pt>
                <c:pt idx="82">
                  <c:v>174.5</c:v>
                </c:pt>
                <c:pt idx="83">
                  <c:v>434.5</c:v>
                </c:pt>
                <c:pt idx="84">
                  <c:v>442.5</c:v>
                </c:pt>
                <c:pt idx="85">
                  <c:v>454</c:v>
                </c:pt>
                <c:pt idx="86">
                  <c:v>710.5</c:v>
                </c:pt>
                <c:pt idx="87">
                  <c:v>712.5</c:v>
                </c:pt>
                <c:pt idx="88">
                  <c:v>6845.5</c:v>
                </c:pt>
                <c:pt idx="89">
                  <c:v>6845.5</c:v>
                </c:pt>
                <c:pt idx="90">
                  <c:v>8966.5</c:v>
                </c:pt>
                <c:pt idx="91">
                  <c:v>8967</c:v>
                </c:pt>
                <c:pt idx="92">
                  <c:v>9749</c:v>
                </c:pt>
                <c:pt idx="93">
                  <c:v>9749</c:v>
                </c:pt>
                <c:pt idx="94">
                  <c:v>9825.5</c:v>
                </c:pt>
                <c:pt idx="95">
                  <c:v>10218</c:v>
                </c:pt>
                <c:pt idx="96">
                  <c:v>10808</c:v>
                </c:pt>
                <c:pt idx="97">
                  <c:v>10963.5</c:v>
                </c:pt>
                <c:pt idx="98">
                  <c:v>10975</c:v>
                </c:pt>
                <c:pt idx="99">
                  <c:v>10977</c:v>
                </c:pt>
                <c:pt idx="100">
                  <c:v>10982.5</c:v>
                </c:pt>
                <c:pt idx="101">
                  <c:v>10983</c:v>
                </c:pt>
                <c:pt idx="102">
                  <c:v>10988.5</c:v>
                </c:pt>
                <c:pt idx="103">
                  <c:v>10990.5</c:v>
                </c:pt>
                <c:pt idx="104">
                  <c:v>10992.5</c:v>
                </c:pt>
                <c:pt idx="105">
                  <c:v>10994.5</c:v>
                </c:pt>
                <c:pt idx="106">
                  <c:v>10996</c:v>
                </c:pt>
                <c:pt idx="107">
                  <c:v>10996.5</c:v>
                </c:pt>
                <c:pt idx="108">
                  <c:v>10998</c:v>
                </c:pt>
                <c:pt idx="109">
                  <c:v>10998.5</c:v>
                </c:pt>
                <c:pt idx="110">
                  <c:v>11000</c:v>
                </c:pt>
                <c:pt idx="111">
                  <c:v>11000.5</c:v>
                </c:pt>
                <c:pt idx="112">
                  <c:v>11002</c:v>
                </c:pt>
                <c:pt idx="113">
                  <c:v>11002.5</c:v>
                </c:pt>
                <c:pt idx="114">
                  <c:v>11004</c:v>
                </c:pt>
                <c:pt idx="115">
                  <c:v>11216</c:v>
                </c:pt>
                <c:pt idx="116">
                  <c:v>11217.5</c:v>
                </c:pt>
                <c:pt idx="117">
                  <c:v>11231.5</c:v>
                </c:pt>
                <c:pt idx="118">
                  <c:v>11233</c:v>
                </c:pt>
                <c:pt idx="119">
                  <c:v>11233.5</c:v>
                </c:pt>
                <c:pt idx="120">
                  <c:v>11235.5</c:v>
                </c:pt>
                <c:pt idx="121">
                  <c:v>11237</c:v>
                </c:pt>
                <c:pt idx="122">
                  <c:v>11239</c:v>
                </c:pt>
                <c:pt idx="123">
                  <c:v>11241</c:v>
                </c:pt>
                <c:pt idx="124">
                  <c:v>11242.5</c:v>
                </c:pt>
                <c:pt idx="125">
                  <c:v>11243</c:v>
                </c:pt>
                <c:pt idx="126">
                  <c:v>11250.5</c:v>
                </c:pt>
                <c:pt idx="127">
                  <c:v>11252.5</c:v>
                </c:pt>
                <c:pt idx="128">
                  <c:v>11254.5</c:v>
                </c:pt>
                <c:pt idx="129">
                  <c:v>11256.5</c:v>
                </c:pt>
                <c:pt idx="130">
                  <c:v>11258.5</c:v>
                </c:pt>
                <c:pt idx="131">
                  <c:v>11260</c:v>
                </c:pt>
                <c:pt idx="132">
                  <c:v>11260.5</c:v>
                </c:pt>
                <c:pt idx="133">
                  <c:v>11262</c:v>
                </c:pt>
                <c:pt idx="134">
                  <c:v>11268</c:v>
                </c:pt>
                <c:pt idx="135">
                  <c:v>11270</c:v>
                </c:pt>
                <c:pt idx="136">
                  <c:v>11285.5</c:v>
                </c:pt>
                <c:pt idx="137">
                  <c:v>11285.5</c:v>
                </c:pt>
                <c:pt idx="138">
                  <c:v>11285.5</c:v>
                </c:pt>
                <c:pt idx="139">
                  <c:v>11287.5</c:v>
                </c:pt>
                <c:pt idx="140">
                  <c:v>11287.5</c:v>
                </c:pt>
                <c:pt idx="141">
                  <c:v>11287.5</c:v>
                </c:pt>
                <c:pt idx="142">
                  <c:v>11532</c:v>
                </c:pt>
                <c:pt idx="143">
                  <c:v>11946</c:v>
                </c:pt>
                <c:pt idx="144">
                  <c:v>12006</c:v>
                </c:pt>
                <c:pt idx="145">
                  <c:v>12264</c:v>
                </c:pt>
                <c:pt idx="146">
                  <c:v>12487.5</c:v>
                </c:pt>
                <c:pt idx="147">
                  <c:v>12503</c:v>
                </c:pt>
                <c:pt idx="148">
                  <c:v>12503</c:v>
                </c:pt>
                <c:pt idx="149">
                  <c:v>12508.5</c:v>
                </c:pt>
                <c:pt idx="150">
                  <c:v>12720.5</c:v>
                </c:pt>
                <c:pt idx="151">
                  <c:v>12971</c:v>
                </c:pt>
                <c:pt idx="152">
                  <c:v>12980.5</c:v>
                </c:pt>
                <c:pt idx="153">
                  <c:v>12984.5</c:v>
                </c:pt>
                <c:pt idx="154">
                  <c:v>13181</c:v>
                </c:pt>
                <c:pt idx="155">
                  <c:v>13181</c:v>
                </c:pt>
                <c:pt idx="156">
                  <c:v>13181</c:v>
                </c:pt>
                <c:pt idx="157">
                  <c:v>13231</c:v>
                </c:pt>
                <c:pt idx="158">
                  <c:v>13429.5</c:v>
                </c:pt>
                <c:pt idx="159">
                  <c:v>13441</c:v>
                </c:pt>
                <c:pt idx="160">
                  <c:v>13448.5</c:v>
                </c:pt>
                <c:pt idx="161">
                  <c:v>13452.5</c:v>
                </c:pt>
                <c:pt idx="162">
                  <c:v>13456.5</c:v>
                </c:pt>
                <c:pt idx="163">
                  <c:v>13475.5</c:v>
                </c:pt>
                <c:pt idx="164">
                  <c:v>13692</c:v>
                </c:pt>
                <c:pt idx="165">
                  <c:v>13907.5</c:v>
                </c:pt>
                <c:pt idx="166">
                  <c:v>13441</c:v>
                </c:pt>
                <c:pt idx="167">
                  <c:v>14184.5</c:v>
                </c:pt>
                <c:pt idx="168">
                  <c:v>14231</c:v>
                </c:pt>
                <c:pt idx="169">
                  <c:v>14431</c:v>
                </c:pt>
                <c:pt idx="170">
                  <c:v>14504.5</c:v>
                </c:pt>
                <c:pt idx="171">
                  <c:v>14742</c:v>
                </c:pt>
                <c:pt idx="172">
                  <c:v>14742</c:v>
                </c:pt>
                <c:pt idx="173">
                  <c:v>14922</c:v>
                </c:pt>
              </c:numCache>
            </c:numRef>
          </c:xVal>
          <c:yVal>
            <c:numRef>
              <c:f>Active!$I$21:$I$914</c:f>
              <c:numCache>
                <c:formatCode>General</c:formatCode>
                <c:ptCount val="894"/>
                <c:pt idx="67">
                  <c:v>-0.23518499999772757</c:v>
                </c:pt>
                <c:pt idx="92">
                  <c:v>-4.673000021284679E-2</c:v>
                </c:pt>
                <c:pt idx="93">
                  <c:v>-4.6730000001844019E-2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3A8-4F79-9EA2-E54A77D06D4F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Active!$D$21:$D$21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Active!$F$21:$F$914</c:f>
              <c:numCache>
                <c:formatCode>General</c:formatCode>
                <c:ptCount val="894"/>
                <c:pt idx="0">
                  <c:v>-15101.5</c:v>
                </c:pt>
                <c:pt idx="1">
                  <c:v>-15082</c:v>
                </c:pt>
                <c:pt idx="2">
                  <c:v>-14561.5</c:v>
                </c:pt>
                <c:pt idx="3">
                  <c:v>-13849</c:v>
                </c:pt>
                <c:pt idx="4">
                  <c:v>-13627.5</c:v>
                </c:pt>
                <c:pt idx="5">
                  <c:v>-13600.5</c:v>
                </c:pt>
                <c:pt idx="6">
                  <c:v>-13356</c:v>
                </c:pt>
                <c:pt idx="7">
                  <c:v>-13134.5</c:v>
                </c:pt>
                <c:pt idx="8">
                  <c:v>-13107.5</c:v>
                </c:pt>
                <c:pt idx="9">
                  <c:v>-13008</c:v>
                </c:pt>
                <c:pt idx="10">
                  <c:v>-12204</c:v>
                </c:pt>
                <c:pt idx="11">
                  <c:v>-12114.5</c:v>
                </c:pt>
                <c:pt idx="12">
                  <c:v>-11744</c:v>
                </c:pt>
                <c:pt idx="13">
                  <c:v>-11570</c:v>
                </c:pt>
                <c:pt idx="14">
                  <c:v>-11293.5</c:v>
                </c:pt>
                <c:pt idx="15">
                  <c:v>-11177.5</c:v>
                </c:pt>
                <c:pt idx="16">
                  <c:v>-10921</c:v>
                </c:pt>
                <c:pt idx="17">
                  <c:v>-10800.5</c:v>
                </c:pt>
                <c:pt idx="18">
                  <c:v>-10632</c:v>
                </c:pt>
                <c:pt idx="19">
                  <c:v>-10426</c:v>
                </c:pt>
                <c:pt idx="20">
                  <c:v>-9919.5</c:v>
                </c:pt>
                <c:pt idx="21">
                  <c:v>-9785</c:v>
                </c:pt>
                <c:pt idx="22">
                  <c:v>-9715.5</c:v>
                </c:pt>
                <c:pt idx="23">
                  <c:v>-9696</c:v>
                </c:pt>
                <c:pt idx="24">
                  <c:v>-9494</c:v>
                </c:pt>
                <c:pt idx="25">
                  <c:v>-9432</c:v>
                </c:pt>
                <c:pt idx="26">
                  <c:v>-9418.5</c:v>
                </c:pt>
                <c:pt idx="27">
                  <c:v>-9265</c:v>
                </c:pt>
                <c:pt idx="28">
                  <c:v>-9220.5</c:v>
                </c:pt>
                <c:pt idx="29">
                  <c:v>-9187.5</c:v>
                </c:pt>
                <c:pt idx="30">
                  <c:v>-9168</c:v>
                </c:pt>
                <c:pt idx="31">
                  <c:v>-9166</c:v>
                </c:pt>
                <c:pt idx="32">
                  <c:v>-8999</c:v>
                </c:pt>
                <c:pt idx="33">
                  <c:v>-8999</c:v>
                </c:pt>
                <c:pt idx="34">
                  <c:v>-8750.5</c:v>
                </c:pt>
                <c:pt idx="35">
                  <c:v>-8750.5</c:v>
                </c:pt>
                <c:pt idx="36">
                  <c:v>-8673</c:v>
                </c:pt>
                <c:pt idx="37">
                  <c:v>-8284.5</c:v>
                </c:pt>
                <c:pt idx="38">
                  <c:v>-8273</c:v>
                </c:pt>
                <c:pt idx="39">
                  <c:v>-8253.5</c:v>
                </c:pt>
                <c:pt idx="40">
                  <c:v>-8222.5</c:v>
                </c:pt>
                <c:pt idx="41">
                  <c:v>-7966.5</c:v>
                </c:pt>
                <c:pt idx="42">
                  <c:v>-7947</c:v>
                </c:pt>
                <c:pt idx="43">
                  <c:v>-7682.5</c:v>
                </c:pt>
                <c:pt idx="44">
                  <c:v>-7682.5</c:v>
                </c:pt>
                <c:pt idx="45">
                  <c:v>-7554</c:v>
                </c:pt>
                <c:pt idx="46">
                  <c:v>-7484.5</c:v>
                </c:pt>
                <c:pt idx="47">
                  <c:v>-7428.5</c:v>
                </c:pt>
                <c:pt idx="48">
                  <c:v>-7246</c:v>
                </c:pt>
                <c:pt idx="49">
                  <c:v>-7213</c:v>
                </c:pt>
                <c:pt idx="50">
                  <c:v>-7205</c:v>
                </c:pt>
                <c:pt idx="51">
                  <c:v>-7203</c:v>
                </c:pt>
                <c:pt idx="52">
                  <c:v>-7201</c:v>
                </c:pt>
                <c:pt idx="53">
                  <c:v>-7030.5</c:v>
                </c:pt>
                <c:pt idx="54">
                  <c:v>-7024.5</c:v>
                </c:pt>
                <c:pt idx="55">
                  <c:v>-6982</c:v>
                </c:pt>
                <c:pt idx="56">
                  <c:v>-6795.5</c:v>
                </c:pt>
                <c:pt idx="57">
                  <c:v>-6737</c:v>
                </c:pt>
                <c:pt idx="58">
                  <c:v>-6312</c:v>
                </c:pt>
                <c:pt idx="59">
                  <c:v>-6224.5</c:v>
                </c:pt>
                <c:pt idx="60">
                  <c:v>-6224.5</c:v>
                </c:pt>
                <c:pt idx="61">
                  <c:v>-6041.5</c:v>
                </c:pt>
                <c:pt idx="62">
                  <c:v>-5972.5</c:v>
                </c:pt>
                <c:pt idx="63">
                  <c:v>-5941.5</c:v>
                </c:pt>
                <c:pt idx="64">
                  <c:v>-4568.5</c:v>
                </c:pt>
                <c:pt idx="65">
                  <c:v>-3324</c:v>
                </c:pt>
                <c:pt idx="66">
                  <c:v>-3297</c:v>
                </c:pt>
                <c:pt idx="67">
                  <c:v>-1374.5</c:v>
                </c:pt>
                <c:pt idx="68">
                  <c:v>-815.5</c:v>
                </c:pt>
                <c:pt idx="69">
                  <c:v>-796.5</c:v>
                </c:pt>
                <c:pt idx="70">
                  <c:v>-780.5</c:v>
                </c:pt>
                <c:pt idx="71">
                  <c:v>-780.5</c:v>
                </c:pt>
                <c:pt idx="72">
                  <c:v>-742</c:v>
                </c:pt>
                <c:pt idx="73">
                  <c:v>-545.5</c:v>
                </c:pt>
                <c:pt idx="74">
                  <c:v>-543.5</c:v>
                </c:pt>
                <c:pt idx="75">
                  <c:v>-505</c:v>
                </c:pt>
                <c:pt idx="76">
                  <c:v>-56.5</c:v>
                </c:pt>
                <c:pt idx="77">
                  <c:v>-39</c:v>
                </c:pt>
                <c:pt idx="78">
                  <c:v>-25.5</c:v>
                </c:pt>
                <c:pt idx="79">
                  <c:v>0</c:v>
                </c:pt>
                <c:pt idx="80">
                  <c:v>159</c:v>
                </c:pt>
                <c:pt idx="81">
                  <c:v>161</c:v>
                </c:pt>
                <c:pt idx="82">
                  <c:v>174.5</c:v>
                </c:pt>
                <c:pt idx="83">
                  <c:v>434.5</c:v>
                </c:pt>
                <c:pt idx="84">
                  <c:v>442.5</c:v>
                </c:pt>
                <c:pt idx="85">
                  <c:v>454</c:v>
                </c:pt>
                <c:pt idx="86">
                  <c:v>710.5</c:v>
                </c:pt>
                <c:pt idx="87">
                  <c:v>712.5</c:v>
                </c:pt>
                <c:pt idx="88">
                  <c:v>6845.5</c:v>
                </c:pt>
                <c:pt idx="89">
                  <c:v>6845.5</c:v>
                </c:pt>
                <c:pt idx="90">
                  <c:v>8966.5</c:v>
                </c:pt>
                <c:pt idx="91">
                  <c:v>8967</c:v>
                </c:pt>
                <c:pt idx="92">
                  <c:v>9749</c:v>
                </c:pt>
                <c:pt idx="93">
                  <c:v>9749</c:v>
                </c:pt>
                <c:pt idx="94">
                  <c:v>9825.5</c:v>
                </c:pt>
                <c:pt idx="95">
                  <c:v>10218</c:v>
                </c:pt>
                <c:pt idx="96">
                  <c:v>10808</c:v>
                </c:pt>
                <c:pt idx="97">
                  <c:v>10963.5</c:v>
                </c:pt>
                <c:pt idx="98">
                  <c:v>10975</c:v>
                </c:pt>
                <c:pt idx="99">
                  <c:v>10977</c:v>
                </c:pt>
                <c:pt idx="100">
                  <c:v>10982.5</c:v>
                </c:pt>
                <c:pt idx="101">
                  <c:v>10983</c:v>
                </c:pt>
                <c:pt idx="102">
                  <c:v>10988.5</c:v>
                </c:pt>
                <c:pt idx="103">
                  <c:v>10990.5</c:v>
                </c:pt>
                <c:pt idx="104">
                  <c:v>10992.5</c:v>
                </c:pt>
                <c:pt idx="105">
                  <c:v>10994.5</c:v>
                </c:pt>
                <c:pt idx="106">
                  <c:v>10996</c:v>
                </c:pt>
                <c:pt idx="107">
                  <c:v>10996.5</c:v>
                </c:pt>
                <c:pt idx="108">
                  <c:v>10998</c:v>
                </c:pt>
                <c:pt idx="109">
                  <c:v>10998.5</c:v>
                </c:pt>
                <c:pt idx="110">
                  <c:v>11000</c:v>
                </c:pt>
                <c:pt idx="111">
                  <c:v>11000.5</c:v>
                </c:pt>
                <c:pt idx="112">
                  <c:v>11002</c:v>
                </c:pt>
                <c:pt idx="113">
                  <c:v>11002.5</c:v>
                </c:pt>
                <c:pt idx="114">
                  <c:v>11004</c:v>
                </c:pt>
                <c:pt idx="115">
                  <c:v>11216</c:v>
                </c:pt>
                <c:pt idx="116">
                  <c:v>11217.5</c:v>
                </c:pt>
                <c:pt idx="117">
                  <c:v>11231.5</c:v>
                </c:pt>
                <c:pt idx="118">
                  <c:v>11233</c:v>
                </c:pt>
                <c:pt idx="119">
                  <c:v>11233.5</c:v>
                </c:pt>
                <c:pt idx="120">
                  <c:v>11235.5</c:v>
                </c:pt>
                <c:pt idx="121">
                  <c:v>11237</c:v>
                </c:pt>
                <c:pt idx="122">
                  <c:v>11239</c:v>
                </c:pt>
                <c:pt idx="123">
                  <c:v>11241</c:v>
                </c:pt>
                <c:pt idx="124">
                  <c:v>11242.5</c:v>
                </c:pt>
                <c:pt idx="125">
                  <c:v>11243</c:v>
                </c:pt>
                <c:pt idx="126">
                  <c:v>11250.5</c:v>
                </c:pt>
                <c:pt idx="127">
                  <c:v>11252.5</c:v>
                </c:pt>
                <c:pt idx="128">
                  <c:v>11254.5</c:v>
                </c:pt>
                <c:pt idx="129">
                  <c:v>11256.5</c:v>
                </c:pt>
                <c:pt idx="130">
                  <c:v>11258.5</c:v>
                </c:pt>
                <c:pt idx="131">
                  <c:v>11260</c:v>
                </c:pt>
                <c:pt idx="132">
                  <c:v>11260.5</c:v>
                </c:pt>
                <c:pt idx="133">
                  <c:v>11262</c:v>
                </c:pt>
                <c:pt idx="134">
                  <c:v>11268</c:v>
                </c:pt>
                <c:pt idx="135">
                  <c:v>11270</c:v>
                </c:pt>
                <c:pt idx="136">
                  <c:v>11285.5</c:v>
                </c:pt>
                <c:pt idx="137">
                  <c:v>11285.5</c:v>
                </c:pt>
                <c:pt idx="138">
                  <c:v>11285.5</c:v>
                </c:pt>
                <c:pt idx="139">
                  <c:v>11287.5</c:v>
                </c:pt>
                <c:pt idx="140">
                  <c:v>11287.5</c:v>
                </c:pt>
                <c:pt idx="141">
                  <c:v>11287.5</c:v>
                </c:pt>
                <c:pt idx="142">
                  <c:v>11532</c:v>
                </c:pt>
                <c:pt idx="143">
                  <c:v>11946</c:v>
                </c:pt>
                <c:pt idx="144">
                  <c:v>12006</c:v>
                </c:pt>
                <c:pt idx="145">
                  <c:v>12264</c:v>
                </c:pt>
                <c:pt idx="146">
                  <c:v>12487.5</c:v>
                </c:pt>
                <c:pt idx="147">
                  <c:v>12503</c:v>
                </c:pt>
                <c:pt idx="148">
                  <c:v>12503</c:v>
                </c:pt>
                <c:pt idx="149">
                  <c:v>12508.5</c:v>
                </c:pt>
                <c:pt idx="150">
                  <c:v>12720.5</c:v>
                </c:pt>
                <c:pt idx="151">
                  <c:v>12971</c:v>
                </c:pt>
                <c:pt idx="152">
                  <c:v>12980.5</c:v>
                </c:pt>
                <c:pt idx="153">
                  <c:v>12984.5</c:v>
                </c:pt>
                <c:pt idx="154">
                  <c:v>13181</c:v>
                </c:pt>
                <c:pt idx="155">
                  <c:v>13181</c:v>
                </c:pt>
                <c:pt idx="156">
                  <c:v>13181</c:v>
                </c:pt>
                <c:pt idx="157">
                  <c:v>13231</c:v>
                </c:pt>
                <c:pt idx="158">
                  <c:v>13429.5</c:v>
                </c:pt>
                <c:pt idx="159">
                  <c:v>13441</c:v>
                </c:pt>
                <c:pt idx="160">
                  <c:v>13448.5</c:v>
                </c:pt>
                <c:pt idx="161">
                  <c:v>13452.5</c:v>
                </c:pt>
                <c:pt idx="162">
                  <c:v>13456.5</c:v>
                </c:pt>
                <c:pt idx="163">
                  <c:v>13475.5</c:v>
                </c:pt>
                <c:pt idx="164">
                  <c:v>13692</c:v>
                </c:pt>
                <c:pt idx="165">
                  <c:v>13907.5</c:v>
                </c:pt>
                <c:pt idx="166">
                  <c:v>13441</c:v>
                </c:pt>
                <c:pt idx="167">
                  <c:v>14184.5</c:v>
                </c:pt>
                <c:pt idx="168">
                  <c:v>14231</c:v>
                </c:pt>
                <c:pt idx="169">
                  <c:v>14431</c:v>
                </c:pt>
                <c:pt idx="170">
                  <c:v>14504.5</c:v>
                </c:pt>
                <c:pt idx="171">
                  <c:v>14742</c:v>
                </c:pt>
                <c:pt idx="172">
                  <c:v>14742</c:v>
                </c:pt>
                <c:pt idx="173">
                  <c:v>14922</c:v>
                </c:pt>
              </c:numCache>
            </c:numRef>
          </c:xVal>
          <c:yVal>
            <c:numRef>
              <c:f>Active!$J$21:$J$914</c:f>
              <c:numCache>
                <c:formatCode>General</c:formatCode>
                <c:ptCount val="894"/>
                <c:pt idx="88">
                  <c:v>-2.4384999996982515E-2</c:v>
                </c:pt>
                <c:pt idx="89">
                  <c:v>-2.3685000000114087E-2</c:v>
                </c:pt>
                <c:pt idx="96">
                  <c:v>-3.6159999996016268E-2</c:v>
                </c:pt>
                <c:pt idx="142">
                  <c:v>-1.6139999999722932E-2</c:v>
                </c:pt>
                <c:pt idx="143">
                  <c:v>-5.4200000013224781E-3</c:v>
                </c:pt>
                <c:pt idx="145">
                  <c:v>1.1999999696854502E-4</c:v>
                </c:pt>
                <c:pt idx="146">
                  <c:v>-2.8725000003760215E-2</c:v>
                </c:pt>
                <c:pt idx="150">
                  <c:v>-3.6034999997355044E-2</c:v>
                </c:pt>
                <c:pt idx="152">
                  <c:v>-4.183500000362983E-2</c:v>
                </c:pt>
                <c:pt idx="153">
                  <c:v>-4.0515000000596046E-2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3A8-4F79-9EA2-E54A77D06D4F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Active!$F$21:$F$914</c:f>
              <c:numCache>
                <c:formatCode>General</c:formatCode>
                <c:ptCount val="894"/>
                <c:pt idx="0">
                  <c:v>-15101.5</c:v>
                </c:pt>
                <c:pt idx="1">
                  <c:v>-15082</c:v>
                </c:pt>
                <c:pt idx="2">
                  <c:v>-14561.5</c:v>
                </c:pt>
                <c:pt idx="3">
                  <c:v>-13849</c:v>
                </c:pt>
                <c:pt idx="4">
                  <c:v>-13627.5</c:v>
                </c:pt>
                <c:pt idx="5">
                  <c:v>-13600.5</c:v>
                </c:pt>
                <c:pt idx="6">
                  <c:v>-13356</c:v>
                </c:pt>
                <c:pt idx="7">
                  <c:v>-13134.5</c:v>
                </c:pt>
                <c:pt idx="8">
                  <c:v>-13107.5</c:v>
                </c:pt>
                <c:pt idx="9">
                  <c:v>-13008</c:v>
                </c:pt>
                <c:pt idx="10">
                  <c:v>-12204</c:v>
                </c:pt>
                <c:pt idx="11">
                  <c:v>-12114.5</c:v>
                </c:pt>
                <c:pt idx="12">
                  <c:v>-11744</c:v>
                </c:pt>
                <c:pt idx="13">
                  <c:v>-11570</c:v>
                </c:pt>
                <c:pt idx="14">
                  <c:v>-11293.5</c:v>
                </c:pt>
                <c:pt idx="15">
                  <c:v>-11177.5</c:v>
                </c:pt>
                <c:pt idx="16">
                  <c:v>-10921</c:v>
                </c:pt>
                <c:pt idx="17">
                  <c:v>-10800.5</c:v>
                </c:pt>
                <c:pt idx="18">
                  <c:v>-10632</c:v>
                </c:pt>
                <c:pt idx="19">
                  <c:v>-10426</c:v>
                </c:pt>
                <c:pt idx="20">
                  <c:v>-9919.5</c:v>
                </c:pt>
                <c:pt idx="21">
                  <c:v>-9785</c:v>
                </c:pt>
                <c:pt idx="22">
                  <c:v>-9715.5</c:v>
                </c:pt>
                <c:pt idx="23">
                  <c:v>-9696</c:v>
                </c:pt>
                <c:pt idx="24">
                  <c:v>-9494</c:v>
                </c:pt>
                <c:pt idx="25">
                  <c:v>-9432</c:v>
                </c:pt>
                <c:pt idx="26">
                  <c:v>-9418.5</c:v>
                </c:pt>
                <c:pt idx="27">
                  <c:v>-9265</c:v>
                </c:pt>
                <c:pt idx="28">
                  <c:v>-9220.5</c:v>
                </c:pt>
                <c:pt idx="29">
                  <c:v>-9187.5</c:v>
                </c:pt>
                <c:pt idx="30">
                  <c:v>-9168</c:v>
                </c:pt>
                <c:pt idx="31">
                  <c:v>-9166</c:v>
                </c:pt>
                <c:pt idx="32">
                  <c:v>-8999</c:v>
                </c:pt>
                <c:pt idx="33">
                  <c:v>-8999</c:v>
                </c:pt>
                <c:pt idx="34">
                  <c:v>-8750.5</c:v>
                </c:pt>
                <c:pt idx="35">
                  <c:v>-8750.5</c:v>
                </c:pt>
                <c:pt idx="36">
                  <c:v>-8673</c:v>
                </c:pt>
                <c:pt idx="37">
                  <c:v>-8284.5</c:v>
                </c:pt>
                <c:pt idx="38">
                  <c:v>-8273</c:v>
                </c:pt>
                <c:pt idx="39">
                  <c:v>-8253.5</c:v>
                </c:pt>
                <c:pt idx="40">
                  <c:v>-8222.5</c:v>
                </c:pt>
                <c:pt idx="41">
                  <c:v>-7966.5</c:v>
                </c:pt>
                <c:pt idx="42">
                  <c:v>-7947</c:v>
                </c:pt>
                <c:pt idx="43">
                  <c:v>-7682.5</c:v>
                </c:pt>
                <c:pt idx="44">
                  <c:v>-7682.5</c:v>
                </c:pt>
                <c:pt idx="45">
                  <c:v>-7554</c:v>
                </c:pt>
                <c:pt idx="46">
                  <c:v>-7484.5</c:v>
                </c:pt>
                <c:pt idx="47">
                  <c:v>-7428.5</c:v>
                </c:pt>
                <c:pt idx="48">
                  <c:v>-7246</c:v>
                </c:pt>
                <c:pt idx="49">
                  <c:v>-7213</c:v>
                </c:pt>
                <c:pt idx="50">
                  <c:v>-7205</c:v>
                </c:pt>
                <c:pt idx="51">
                  <c:v>-7203</c:v>
                </c:pt>
                <c:pt idx="52">
                  <c:v>-7201</c:v>
                </c:pt>
                <c:pt idx="53">
                  <c:v>-7030.5</c:v>
                </c:pt>
                <c:pt idx="54">
                  <c:v>-7024.5</c:v>
                </c:pt>
                <c:pt idx="55">
                  <c:v>-6982</c:v>
                </c:pt>
                <c:pt idx="56">
                  <c:v>-6795.5</c:v>
                </c:pt>
                <c:pt idx="57">
                  <c:v>-6737</c:v>
                </c:pt>
                <c:pt idx="58">
                  <c:v>-6312</c:v>
                </c:pt>
                <c:pt idx="59">
                  <c:v>-6224.5</c:v>
                </c:pt>
                <c:pt idx="60">
                  <c:v>-6224.5</c:v>
                </c:pt>
                <c:pt idx="61">
                  <c:v>-6041.5</c:v>
                </c:pt>
                <c:pt idx="62">
                  <c:v>-5972.5</c:v>
                </c:pt>
                <c:pt idx="63">
                  <c:v>-5941.5</c:v>
                </c:pt>
                <c:pt idx="64">
                  <c:v>-4568.5</c:v>
                </c:pt>
                <c:pt idx="65">
                  <c:v>-3324</c:v>
                </c:pt>
                <c:pt idx="66">
                  <c:v>-3297</c:v>
                </c:pt>
                <c:pt idx="67">
                  <c:v>-1374.5</c:v>
                </c:pt>
                <c:pt idx="68">
                  <c:v>-815.5</c:v>
                </c:pt>
                <c:pt idx="69">
                  <c:v>-796.5</c:v>
                </c:pt>
                <c:pt idx="70">
                  <c:v>-780.5</c:v>
                </c:pt>
                <c:pt idx="71">
                  <c:v>-780.5</c:v>
                </c:pt>
                <c:pt idx="72">
                  <c:v>-742</c:v>
                </c:pt>
                <c:pt idx="73">
                  <c:v>-545.5</c:v>
                </c:pt>
                <c:pt idx="74">
                  <c:v>-543.5</c:v>
                </c:pt>
                <c:pt idx="75">
                  <c:v>-505</c:v>
                </c:pt>
                <c:pt idx="76">
                  <c:v>-56.5</c:v>
                </c:pt>
                <c:pt idx="77">
                  <c:v>-39</c:v>
                </c:pt>
                <c:pt idx="78">
                  <c:v>-25.5</c:v>
                </c:pt>
                <c:pt idx="79">
                  <c:v>0</c:v>
                </c:pt>
                <c:pt idx="80">
                  <c:v>159</c:v>
                </c:pt>
                <c:pt idx="81">
                  <c:v>161</c:v>
                </c:pt>
                <c:pt idx="82">
                  <c:v>174.5</c:v>
                </c:pt>
                <c:pt idx="83">
                  <c:v>434.5</c:v>
                </c:pt>
                <c:pt idx="84">
                  <c:v>442.5</c:v>
                </c:pt>
                <c:pt idx="85">
                  <c:v>454</c:v>
                </c:pt>
                <c:pt idx="86">
                  <c:v>710.5</c:v>
                </c:pt>
                <c:pt idx="87">
                  <c:v>712.5</c:v>
                </c:pt>
                <c:pt idx="88">
                  <c:v>6845.5</c:v>
                </c:pt>
                <c:pt idx="89">
                  <c:v>6845.5</c:v>
                </c:pt>
                <c:pt idx="90">
                  <c:v>8966.5</c:v>
                </c:pt>
                <c:pt idx="91">
                  <c:v>8967</c:v>
                </c:pt>
                <c:pt idx="92">
                  <c:v>9749</c:v>
                </c:pt>
                <c:pt idx="93">
                  <c:v>9749</c:v>
                </c:pt>
                <c:pt idx="94">
                  <c:v>9825.5</c:v>
                </c:pt>
                <c:pt idx="95">
                  <c:v>10218</c:v>
                </c:pt>
                <c:pt idx="96">
                  <c:v>10808</c:v>
                </c:pt>
                <c:pt idx="97">
                  <c:v>10963.5</c:v>
                </c:pt>
                <c:pt idx="98">
                  <c:v>10975</c:v>
                </c:pt>
                <c:pt idx="99">
                  <c:v>10977</c:v>
                </c:pt>
                <c:pt idx="100">
                  <c:v>10982.5</c:v>
                </c:pt>
                <c:pt idx="101">
                  <c:v>10983</c:v>
                </c:pt>
                <c:pt idx="102">
                  <c:v>10988.5</c:v>
                </c:pt>
                <c:pt idx="103">
                  <c:v>10990.5</c:v>
                </c:pt>
                <c:pt idx="104">
                  <c:v>10992.5</c:v>
                </c:pt>
                <c:pt idx="105">
                  <c:v>10994.5</c:v>
                </c:pt>
                <c:pt idx="106">
                  <c:v>10996</c:v>
                </c:pt>
                <c:pt idx="107">
                  <c:v>10996.5</c:v>
                </c:pt>
                <c:pt idx="108">
                  <c:v>10998</c:v>
                </c:pt>
                <c:pt idx="109">
                  <c:v>10998.5</c:v>
                </c:pt>
                <c:pt idx="110">
                  <c:v>11000</c:v>
                </c:pt>
                <c:pt idx="111">
                  <c:v>11000.5</c:v>
                </c:pt>
                <c:pt idx="112">
                  <c:v>11002</c:v>
                </c:pt>
                <c:pt idx="113">
                  <c:v>11002.5</c:v>
                </c:pt>
                <c:pt idx="114">
                  <c:v>11004</c:v>
                </c:pt>
                <c:pt idx="115">
                  <c:v>11216</c:v>
                </c:pt>
                <c:pt idx="116">
                  <c:v>11217.5</c:v>
                </c:pt>
                <c:pt idx="117">
                  <c:v>11231.5</c:v>
                </c:pt>
                <c:pt idx="118">
                  <c:v>11233</c:v>
                </c:pt>
                <c:pt idx="119">
                  <c:v>11233.5</c:v>
                </c:pt>
                <c:pt idx="120">
                  <c:v>11235.5</c:v>
                </c:pt>
                <c:pt idx="121">
                  <c:v>11237</c:v>
                </c:pt>
                <c:pt idx="122">
                  <c:v>11239</c:v>
                </c:pt>
                <c:pt idx="123">
                  <c:v>11241</c:v>
                </c:pt>
                <c:pt idx="124">
                  <c:v>11242.5</c:v>
                </c:pt>
                <c:pt idx="125">
                  <c:v>11243</c:v>
                </c:pt>
                <c:pt idx="126">
                  <c:v>11250.5</c:v>
                </c:pt>
                <c:pt idx="127">
                  <c:v>11252.5</c:v>
                </c:pt>
                <c:pt idx="128">
                  <c:v>11254.5</c:v>
                </c:pt>
                <c:pt idx="129">
                  <c:v>11256.5</c:v>
                </c:pt>
                <c:pt idx="130">
                  <c:v>11258.5</c:v>
                </c:pt>
                <c:pt idx="131">
                  <c:v>11260</c:v>
                </c:pt>
                <c:pt idx="132">
                  <c:v>11260.5</c:v>
                </c:pt>
                <c:pt idx="133">
                  <c:v>11262</c:v>
                </c:pt>
                <c:pt idx="134">
                  <c:v>11268</c:v>
                </c:pt>
                <c:pt idx="135">
                  <c:v>11270</c:v>
                </c:pt>
                <c:pt idx="136">
                  <c:v>11285.5</c:v>
                </c:pt>
                <c:pt idx="137">
                  <c:v>11285.5</c:v>
                </c:pt>
                <c:pt idx="138">
                  <c:v>11285.5</c:v>
                </c:pt>
                <c:pt idx="139">
                  <c:v>11287.5</c:v>
                </c:pt>
                <c:pt idx="140">
                  <c:v>11287.5</c:v>
                </c:pt>
                <c:pt idx="141">
                  <c:v>11287.5</c:v>
                </c:pt>
                <c:pt idx="142">
                  <c:v>11532</c:v>
                </c:pt>
                <c:pt idx="143">
                  <c:v>11946</c:v>
                </c:pt>
                <c:pt idx="144">
                  <c:v>12006</c:v>
                </c:pt>
                <c:pt idx="145">
                  <c:v>12264</c:v>
                </c:pt>
                <c:pt idx="146">
                  <c:v>12487.5</c:v>
                </c:pt>
                <c:pt idx="147">
                  <c:v>12503</c:v>
                </c:pt>
                <c:pt idx="148">
                  <c:v>12503</c:v>
                </c:pt>
                <c:pt idx="149">
                  <c:v>12508.5</c:v>
                </c:pt>
                <c:pt idx="150">
                  <c:v>12720.5</c:v>
                </c:pt>
                <c:pt idx="151">
                  <c:v>12971</c:v>
                </c:pt>
                <c:pt idx="152">
                  <c:v>12980.5</c:v>
                </c:pt>
                <c:pt idx="153">
                  <c:v>12984.5</c:v>
                </c:pt>
                <c:pt idx="154">
                  <c:v>13181</c:v>
                </c:pt>
                <c:pt idx="155">
                  <c:v>13181</c:v>
                </c:pt>
                <c:pt idx="156">
                  <c:v>13181</c:v>
                </c:pt>
                <c:pt idx="157">
                  <c:v>13231</c:v>
                </c:pt>
                <c:pt idx="158">
                  <c:v>13429.5</c:v>
                </c:pt>
                <c:pt idx="159">
                  <c:v>13441</c:v>
                </c:pt>
                <c:pt idx="160">
                  <c:v>13448.5</c:v>
                </c:pt>
                <c:pt idx="161">
                  <c:v>13452.5</c:v>
                </c:pt>
                <c:pt idx="162">
                  <c:v>13456.5</c:v>
                </c:pt>
                <c:pt idx="163">
                  <c:v>13475.5</c:v>
                </c:pt>
                <c:pt idx="164">
                  <c:v>13692</c:v>
                </c:pt>
                <c:pt idx="165">
                  <c:v>13907.5</c:v>
                </c:pt>
                <c:pt idx="166">
                  <c:v>13441</c:v>
                </c:pt>
                <c:pt idx="167">
                  <c:v>14184.5</c:v>
                </c:pt>
                <c:pt idx="168">
                  <c:v>14231</c:v>
                </c:pt>
                <c:pt idx="169">
                  <c:v>14431</c:v>
                </c:pt>
                <c:pt idx="170">
                  <c:v>14504.5</c:v>
                </c:pt>
                <c:pt idx="171">
                  <c:v>14742</c:v>
                </c:pt>
                <c:pt idx="172">
                  <c:v>14742</c:v>
                </c:pt>
                <c:pt idx="173">
                  <c:v>14922</c:v>
                </c:pt>
              </c:numCache>
            </c:numRef>
          </c:xVal>
          <c:yVal>
            <c:numRef>
              <c:f>Active!$K$21:$K$914</c:f>
              <c:numCache>
                <c:formatCode>General</c:formatCode>
                <c:ptCount val="894"/>
                <c:pt idx="90">
                  <c:v>1.3064999999187421E-2</c:v>
                </c:pt>
                <c:pt idx="91">
                  <c:v>-3.7239999997837003E-2</c:v>
                </c:pt>
                <c:pt idx="95">
                  <c:v>-4.4200000003911555E-2</c:v>
                </c:pt>
                <c:pt idx="97">
                  <c:v>1.2564999997266568E-2</c:v>
                </c:pt>
                <c:pt idx="98">
                  <c:v>-2.8290000002016313E-2</c:v>
                </c:pt>
                <c:pt idx="99">
                  <c:v>-2.9640000000654254E-2</c:v>
                </c:pt>
                <c:pt idx="100">
                  <c:v>1.3225000002421439E-2</c:v>
                </c:pt>
                <c:pt idx="101">
                  <c:v>-2.9439999998430721E-2</c:v>
                </c:pt>
                <c:pt idx="102">
                  <c:v>9.0150000032735988E-3</c:v>
                </c:pt>
                <c:pt idx="103">
                  <c:v>7.4549999990267679E-3</c:v>
                </c:pt>
                <c:pt idx="104">
                  <c:v>8.0550000056973659E-3</c:v>
                </c:pt>
                <c:pt idx="105">
                  <c:v>9.434999999939464E-3</c:v>
                </c:pt>
                <c:pt idx="106">
                  <c:v>-2.7150000001711305E-2</c:v>
                </c:pt>
                <c:pt idx="107">
                  <c:v>8.4349999960977584E-3</c:v>
                </c:pt>
                <c:pt idx="108">
                  <c:v>-2.8669999999692664E-2</c:v>
                </c:pt>
                <c:pt idx="109">
                  <c:v>6.8350000001373701E-3</c:v>
                </c:pt>
                <c:pt idx="110">
                  <c:v>-2.9459999997925479E-2</c:v>
                </c:pt>
                <c:pt idx="111">
                  <c:v>1.0235000001557637E-2</c:v>
                </c:pt>
                <c:pt idx="112">
                  <c:v>-3.0119999995804392E-2</c:v>
                </c:pt>
                <c:pt idx="113">
                  <c:v>9.2149999982211739E-3</c:v>
                </c:pt>
                <c:pt idx="114">
                  <c:v>-2.9060000000754371E-2</c:v>
                </c:pt>
                <c:pt idx="115">
                  <c:v>-2.5850000005448237E-2</c:v>
                </c:pt>
                <c:pt idx="116">
                  <c:v>-7.5000003562308848E-5</c:v>
                </c:pt>
                <c:pt idx="117">
                  <c:v>1.7950000037671998E-3</c:v>
                </c:pt>
                <c:pt idx="118">
                  <c:v>-2.9879999994591344E-2</c:v>
                </c:pt>
                <c:pt idx="119">
                  <c:v>4.6350000047823414E-3</c:v>
                </c:pt>
                <c:pt idx="120">
                  <c:v>1.3150000013411045E-3</c:v>
                </c:pt>
                <c:pt idx="121">
                  <c:v>-2.3909999996249098E-2</c:v>
                </c:pt>
                <c:pt idx="122">
                  <c:v>-2.3519999995187391E-2</c:v>
                </c:pt>
                <c:pt idx="123">
                  <c:v>-2.5360000006912742E-2</c:v>
                </c:pt>
                <c:pt idx="124">
                  <c:v>-1.1950000043725595E-3</c:v>
                </c:pt>
                <c:pt idx="125">
                  <c:v>-2.3160000004281756E-2</c:v>
                </c:pt>
                <c:pt idx="126">
                  <c:v>1.3949999993201345E-3</c:v>
                </c:pt>
                <c:pt idx="127">
                  <c:v>1.1850000009872019E-3</c:v>
                </c:pt>
                <c:pt idx="128">
                  <c:v>3.3850000036181882E-3</c:v>
                </c:pt>
                <c:pt idx="129">
                  <c:v>3.2150000042747706E-3</c:v>
                </c:pt>
                <c:pt idx="130">
                  <c:v>2.4550000089220703E-3</c:v>
                </c:pt>
                <c:pt idx="131">
                  <c:v>-2.1269999997457489E-2</c:v>
                </c:pt>
                <c:pt idx="132">
                  <c:v>1.2750000023515895E-3</c:v>
                </c:pt>
                <c:pt idx="133">
                  <c:v>-2.2709999997459818E-2</c:v>
                </c:pt>
                <c:pt idx="134">
                  <c:v>-2.4160000000847504E-2</c:v>
                </c:pt>
                <c:pt idx="135">
                  <c:v>-2.298000000155298E-2</c:v>
                </c:pt>
                <c:pt idx="136">
                  <c:v>2.2850000023026951E-3</c:v>
                </c:pt>
                <c:pt idx="137">
                  <c:v>3.3850000036181882E-3</c:v>
                </c:pt>
                <c:pt idx="138">
                  <c:v>5.1850000018021092E-3</c:v>
                </c:pt>
                <c:pt idx="139">
                  <c:v>2.9050000011920929E-3</c:v>
                </c:pt>
                <c:pt idx="140">
                  <c:v>4.7049999993760139E-3</c:v>
                </c:pt>
                <c:pt idx="141">
                  <c:v>6.3050000026123598E-3</c:v>
                </c:pt>
                <c:pt idx="147">
                  <c:v>6.7100000014761463E-3</c:v>
                </c:pt>
                <c:pt idx="148">
                  <c:v>7.0300000006682239E-3</c:v>
                </c:pt>
                <c:pt idx="149">
                  <c:v>-3.1545000005280599E-2</c:v>
                </c:pt>
                <c:pt idx="154">
                  <c:v>1.8920000002253801E-2</c:v>
                </c:pt>
                <c:pt idx="155">
                  <c:v>1.9330000002810266E-2</c:v>
                </c:pt>
                <c:pt idx="156">
                  <c:v>2.231000000028871E-2</c:v>
                </c:pt>
                <c:pt idx="157">
                  <c:v>2.0029999999678694E-2</c:v>
                </c:pt>
                <c:pt idx="158">
                  <c:v>-4.1364999997313134E-2</c:v>
                </c:pt>
                <c:pt idx="159">
                  <c:v>2.0730000003823079E-2</c:v>
                </c:pt>
                <c:pt idx="160">
                  <c:v>-4.4995000003837049E-2</c:v>
                </c:pt>
                <c:pt idx="161">
                  <c:v>-4.5474999998987187E-2</c:v>
                </c:pt>
                <c:pt idx="162">
                  <c:v>-4.4654999997874256E-2</c:v>
                </c:pt>
                <c:pt idx="163">
                  <c:v>-4.4285000003583264E-2</c:v>
                </c:pt>
                <c:pt idx="164">
                  <c:v>2.3930000003019813E-2</c:v>
                </c:pt>
                <c:pt idx="165">
                  <c:v>-4.4914999998582061E-2</c:v>
                </c:pt>
                <c:pt idx="166">
                  <c:v>2.1830000114277937E-2</c:v>
                </c:pt>
                <c:pt idx="167">
                  <c:v>-4.4514999994134996E-2</c:v>
                </c:pt>
                <c:pt idx="168">
                  <c:v>2.1830000005138572E-2</c:v>
                </c:pt>
                <c:pt idx="169">
                  <c:v>1.373000000603497E-2</c:v>
                </c:pt>
                <c:pt idx="170">
                  <c:v>-3.9914999993925449E-2</c:v>
                </c:pt>
                <c:pt idx="171">
                  <c:v>1.485999979195185E-2</c:v>
                </c:pt>
                <c:pt idx="172">
                  <c:v>1.5859999955864623E-2</c:v>
                </c:pt>
                <c:pt idx="173">
                  <c:v>1.7859999999927823E-2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3A8-4F79-9EA2-E54A77D06D4F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Active!$F$21:$F$914</c:f>
              <c:numCache>
                <c:formatCode>General</c:formatCode>
                <c:ptCount val="894"/>
                <c:pt idx="0">
                  <c:v>-15101.5</c:v>
                </c:pt>
                <c:pt idx="1">
                  <c:v>-15082</c:v>
                </c:pt>
                <c:pt idx="2">
                  <c:v>-14561.5</c:v>
                </c:pt>
                <c:pt idx="3">
                  <c:v>-13849</c:v>
                </c:pt>
                <c:pt idx="4">
                  <c:v>-13627.5</c:v>
                </c:pt>
                <c:pt idx="5">
                  <c:v>-13600.5</c:v>
                </c:pt>
                <c:pt idx="6">
                  <c:v>-13356</c:v>
                </c:pt>
                <c:pt idx="7">
                  <c:v>-13134.5</c:v>
                </c:pt>
                <c:pt idx="8">
                  <c:v>-13107.5</c:v>
                </c:pt>
                <c:pt idx="9">
                  <c:v>-13008</c:v>
                </c:pt>
                <c:pt idx="10">
                  <c:v>-12204</c:v>
                </c:pt>
                <c:pt idx="11">
                  <c:v>-12114.5</c:v>
                </c:pt>
                <c:pt idx="12">
                  <c:v>-11744</c:v>
                </c:pt>
                <c:pt idx="13">
                  <c:v>-11570</c:v>
                </c:pt>
                <c:pt idx="14">
                  <c:v>-11293.5</c:v>
                </c:pt>
                <c:pt idx="15">
                  <c:v>-11177.5</c:v>
                </c:pt>
                <c:pt idx="16">
                  <c:v>-10921</c:v>
                </c:pt>
                <c:pt idx="17">
                  <c:v>-10800.5</c:v>
                </c:pt>
                <c:pt idx="18">
                  <c:v>-10632</c:v>
                </c:pt>
                <c:pt idx="19">
                  <c:v>-10426</c:v>
                </c:pt>
                <c:pt idx="20">
                  <c:v>-9919.5</c:v>
                </c:pt>
                <c:pt idx="21">
                  <c:v>-9785</c:v>
                </c:pt>
                <c:pt idx="22">
                  <c:v>-9715.5</c:v>
                </c:pt>
                <c:pt idx="23">
                  <c:v>-9696</c:v>
                </c:pt>
                <c:pt idx="24">
                  <c:v>-9494</c:v>
                </c:pt>
                <c:pt idx="25">
                  <c:v>-9432</c:v>
                </c:pt>
                <c:pt idx="26">
                  <c:v>-9418.5</c:v>
                </c:pt>
                <c:pt idx="27">
                  <c:v>-9265</c:v>
                </c:pt>
                <c:pt idx="28">
                  <c:v>-9220.5</c:v>
                </c:pt>
                <c:pt idx="29">
                  <c:v>-9187.5</c:v>
                </c:pt>
                <c:pt idx="30">
                  <c:v>-9168</c:v>
                </c:pt>
                <c:pt idx="31">
                  <c:v>-9166</c:v>
                </c:pt>
                <c:pt idx="32">
                  <c:v>-8999</c:v>
                </c:pt>
                <c:pt idx="33">
                  <c:v>-8999</c:v>
                </c:pt>
                <c:pt idx="34">
                  <c:v>-8750.5</c:v>
                </c:pt>
                <c:pt idx="35">
                  <c:v>-8750.5</c:v>
                </c:pt>
                <c:pt idx="36">
                  <c:v>-8673</c:v>
                </c:pt>
                <c:pt idx="37">
                  <c:v>-8284.5</c:v>
                </c:pt>
                <c:pt idx="38">
                  <c:v>-8273</c:v>
                </c:pt>
                <c:pt idx="39">
                  <c:v>-8253.5</c:v>
                </c:pt>
                <c:pt idx="40">
                  <c:v>-8222.5</c:v>
                </c:pt>
                <c:pt idx="41">
                  <c:v>-7966.5</c:v>
                </c:pt>
                <c:pt idx="42">
                  <c:v>-7947</c:v>
                </c:pt>
                <c:pt idx="43">
                  <c:v>-7682.5</c:v>
                </c:pt>
                <c:pt idx="44">
                  <c:v>-7682.5</c:v>
                </c:pt>
                <c:pt idx="45">
                  <c:v>-7554</c:v>
                </c:pt>
                <c:pt idx="46">
                  <c:v>-7484.5</c:v>
                </c:pt>
                <c:pt idx="47">
                  <c:v>-7428.5</c:v>
                </c:pt>
                <c:pt idx="48">
                  <c:v>-7246</c:v>
                </c:pt>
                <c:pt idx="49">
                  <c:v>-7213</c:v>
                </c:pt>
                <c:pt idx="50">
                  <c:v>-7205</c:v>
                </c:pt>
                <c:pt idx="51">
                  <c:v>-7203</c:v>
                </c:pt>
                <c:pt idx="52">
                  <c:v>-7201</c:v>
                </c:pt>
                <c:pt idx="53">
                  <c:v>-7030.5</c:v>
                </c:pt>
                <c:pt idx="54">
                  <c:v>-7024.5</c:v>
                </c:pt>
                <c:pt idx="55">
                  <c:v>-6982</c:v>
                </c:pt>
                <c:pt idx="56">
                  <c:v>-6795.5</c:v>
                </c:pt>
                <c:pt idx="57">
                  <c:v>-6737</c:v>
                </c:pt>
                <c:pt idx="58">
                  <c:v>-6312</c:v>
                </c:pt>
                <c:pt idx="59">
                  <c:v>-6224.5</c:v>
                </c:pt>
                <c:pt idx="60">
                  <c:v>-6224.5</c:v>
                </c:pt>
                <c:pt idx="61">
                  <c:v>-6041.5</c:v>
                </c:pt>
                <c:pt idx="62">
                  <c:v>-5972.5</c:v>
                </c:pt>
                <c:pt idx="63">
                  <c:v>-5941.5</c:v>
                </c:pt>
                <c:pt idx="64">
                  <c:v>-4568.5</c:v>
                </c:pt>
                <c:pt idx="65">
                  <c:v>-3324</c:v>
                </c:pt>
                <c:pt idx="66">
                  <c:v>-3297</c:v>
                </c:pt>
                <c:pt idx="67">
                  <c:v>-1374.5</c:v>
                </c:pt>
                <c:pt idx="68">
                  <c:v>-815.5</c:v>
                </c:pt>
                <c:pt idx="69">
                  <c:v>-796.5</c:v>
                </c:pt>
                <c:pt idx="70">
                  <c:v>-780.5</c:v>
                </c:pt>
                <c:pt idx="71">
                  <c:v>-780.5</c:v>
                </c:pt>
                <c:pt idx="72">
                  <c:v>-742</c:v>
                </c:pt>
                <c:pt idx="73">
                  <c:v>-545.5</c:v>
                </c:pt>
                <c:pt idx="74">
                  <c:v>-543.5</c:v>
                </c:pt>
                <c:pt idx="75">
                  <c:v>-505</c:v>
                </c:pt>
                <c:pt idx="76">
                  <c:v>-56.5</c:v>
                </c:pt>
                <c:pt idx="77">
                  <c:v>-39</c:v>
                </c:pt>
                <c:pt idx="78">
                  <c:v>-25.5</c:v>
                </c:pt>
                <c:pt idx="79">
                  <c:v>0</c:v>
                </c:pt>
                <c:pt idx="80">
                  <c:v>159</c:v>
                </c:pt>
                <c:pt idx="81">
                  <c:v>161</c:v>
                </c:pt>
                <c:pt idx="82">
                  <c:v>174.5</c:v>
                </c:pt>
                <c:pt idx="83">
                  <c:v>434.5</c:v>
                </c:pt>
                <c:pt idx="84">
                  <c:v>442.5</c:v>
                </c:pt>
                <c:pt idx="85">
                  <c:v>454</c:v>
                </c:pt>
                <c:pt idx="86">
                  <c:v>710.5</c:v>
                </c:pt>
                <c:pt idx="87">
                  <c:v>712.5</c:v>
                </c:pt>
                <c:pt idx="88">
                  <c:v>6845.5</c:v>
                </c:pt>
                <c:pt idx="89">
                  <c:v>6845.5</c:v>
                </c:pt>
                <c:pt idx="90">
                  <c:v>8966.5</c:v>
                </c:pt>
                <c:pt idx="91">
                  <c:v>8967</c:v>
                </c:pt>
                <c:pt idx="92">
                  <c:v>9749</c:v>
                </c:pt>
                <c:pt idx="93">
                  <c:v>9749</c:v>
                </c:pt>
                <c:pt idx="94">
                  <c:v>9825.5</c:v>
                </c:pt>
                <c:pt idx="95">
                  <c:v>10218</c:v>
                </c:pt>
                <c:pt idx="96">
                  <c:v>10808</c:v>
                </c:pt>
                <c:pt idx="97">
                  <c:v>10963.5</c:v>
                </c:pt>
                <c:pt idx="98">
                  <c:v>10975</c:v>
                </c:pt>
                <c:pt idx="99">
                  <c:v>10977</c:v>
                </c:pt>
                <c:pt idx="100">
                  <c:v>10982.5</c:v>
                </c:pt>
                <c:pt idx="101">
                  <c:v>10983</c:v>
                </c:pt>
                <c:pt idx="102">
                  <c:v>10988.5</c:v>
                </c:pt>
                <c:pt idx="103">
                  <c:v>10990.5</c:v>
                </c:pt>
                <c:pt idx="104">
                  <c:v>10992.5</c:v>
                </c:pt>
                <c:pt idx="105">
                  <c:v>10994.5</c:v>
                </c:pt>
                <c:pt idx="106">
                  <c:v>10996</c:v>
                </c:pt>
                <c:pt idx="107">
                  <c:v>10996.5</c:v>
                </c:pt>
                <c:pt idx="108">
                  <c:v>10998</c:v>
                </c:pt>
                <c:pt idx="109">
                  <c:v>10998.5</c:v>
                </c:pt>
                <c:pt idx="110">
                  <c:v>11000</c:v>
                </c:pt>
                <c:pt idx="111">
                  <c:v>11000.5</c:v>
                </c:pt>
                <c:pt idx="112">
                  <c:v>11002</c:v>
                </c:pt>
                <c:pt idx="113">
                  <c:v>11002.5</c:v>
                </c:pt>
                <c:pt idx="114">
                  <c:v>11004</c:v>
                </c:pt>
                <c:pt idx="115">
                  <c:v>11216</c:v>
                </c:pt>
                <c:pt idx="116">
                  <c:v>11217.5</c:v>
                </c:pt>
                <c:pt idx="117">
                  <c:v>11231.5</c:v>
                </c:pt>
                <c:pt idx="118">
                  <c:v>11233</c:v>
                </c:pt>
                <c:pt idx="119">
                  <c:v>11233.5</c:v>
                </c:pt>
                <c:pt idx="120">
                  <c:v>11235.5</c:v>
                </c:pt>
                <c:pt idx="121">
                  <c:v>11237</c:v>
                </c:pt>
                <c:pt idx="122">
                  <c:v>11239</c:v>
                </c:pt>
                <c:pt idx="123">
                  <c:v>11241</c:v>
                </c:pt>
                <c:pt idx="124">
                  <c:v>11242.5</c:v>
                </c:pt>
                <c:pt idx="125">
                  <c:v>11243</c:v>
                </c:pt>
                <c:pt idx="126">
                  <c:v>11250.5</c:v>
                </c:pt>
                <c:pt idx="127">
                  <c:v>11252.5</c:v>
                </c:pt>
                <c:pt idx="128">
                  <c:v>11254.5</c:v>
                </c:pt>
                <c:pt idx="129">
                  <c:v>11256.5</c:v>
                </c:pt>
                <c:pt idx="130">
                  <c:v>11258.5</c:v>
                </c:pt>
                <c:pt idx="131">
                  <c:v>11260</c:v>
                </c:pt>
                <c:pt idx="132">
                  <c:v>11260.5</c:v>
                </c:pt>
                <c:pt idx="133">
                  <c:v>11262</c:v>
                </c:pt>
                <c:pt idx="134">
                  <c:v>11268</c:v>
                </c:pt>
                <c:pt idx="135">
                  <c:v>11270</c:v>
                </c:pt>
                <c:pt idx="136">
                  <c:v>11285.5</c:v>
                </c:pt>
                <c:pt idx="137">
                  <c:v>11285.5</c:v>
                </c:pt>
                <c:pt idx="138">
                  <c:v>11285.5</c:v>
                </c:pt>
                <c:pt idx="139">
                  <c:v>11287.5</c:v>
                </c:pt>
                <c:pt idx="140">
                  <c:v>11287.5</c:v>
                </c:pt>
                <c:pt idx="141">
                  <c:v>11287.5</c:v>
                </c:pt>
                <c:pt idx="142">
                  <c:v>11532</c:v>
                </c:pt>
                <c:pt idx="143">
                  <c:v>11946</c:v>
                </c:pt>
                <c:pt idx="144">
                  <c:v>12006</c:v>
                </c:pt>
                <c:pt idx="145">
                  <c:v>12264</c:v>
                </c:pt>
                <c:pt idx="146">
                  <c:v>12487.5</c:v>
                </c:pt>
                <c:pt idx="147">
                  <c:v>12503</c:v>
                </c:pt>
                <c:pt idx="148">
                  <c:v>12503</c:v>
                </c:pt>
                <c:pt idx="149">
                  <c:v>12508.5</c:v>
                </c:pt>
                <c:pt idx="150">
                  <c:v>12720.5</c:v>
                </c:pt>
                <c:pt idx="151">
                  <c:v>12971</c:v>
                </c:pt>
                <c:pt idx="152">
                  <c:v>12980.5</c:v>
                </c:pt>
                <c:pt idx="153">
                  <c:v>12984.5</c:v>
                </c:pt>
                <c:pt idx="154">
                  <c:v>13181</c:v>
                </c:pt>
                <c:pt idx="155">
                  <c:v>13181</c:v>
                </c:pt>
                <c:pt idx="156">
                  <c:v>13181</c:v>
                </c:pt>
                <c:pt idx="157">
                  <c:v>13231</c:v>
                </c:pt>
                <c:pt idx="158">
                  <c:v>13429.5</c:v>
                </c:pt>
                <c:pt idx="159">
                  <c:v>13441</c:v>
                </c:pt>
                <c:pt idx="160">
                  <c:v>13448.5</c:v>
                </c:pt>
                <c:pt idx="161">
                  <c:v>13452.5</c:v>
                </c:pt>
                <c:pt idx="162">
                  <c:v>13456.5</c:v>
                </c:pt>
                <c:pt idx="163">
                  <c:v>13475.5</c:v>
                </c:pt>
                <c:pt idx="164">
                  <c:v>13692</c:v>
                </c:pt>
                <c:pt idx="165">
                  <c:v>13907.5</c:v>
                </c:pt>
                <c:pt idx="166">
                  <c:v>13441</c:v>
                </c:pt>
                <c:pt idx="167">
                  <c:v>14184.5</c:v>
                </c:pt>
                <c:pt idx="168">
                  <c:v>14231</c:v>
                </c:pt>
                <c:pt idx="169">
                  <c:v>14431</c:v>
                </c:pt>
                <c:pt idx="170">
                  <c:v>14504.5</c:v>
                </c:pt>
                <c:pt idx="171">
                  <c:v>14742</c:v>
                </c:pt>
                <c:pt idx="172">
                  <c:v>14742</c:v>
                </c:pt>
                <c:pt idx="173">
                  <c:v>14922</c:v>
                </c:pt>
              </c:numCache>
            </c:numRef>
          </c:xVal>
          <c:yVal>
            <c:numRef>
              <c:f>Active!$L$21:$L$914</c:f>
              <c:numCache>
                <c:formatCode>General</c:formatCode>
                <c:ptCount val="89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3A8-4F79-9EA2-E54A77D06D4F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Active!$F$21:$F$914</c:f>
              <c:numCache>
                <c:formatCode>General</c:formatCode>
                <c:ptCount val="894"/>
                <c:pt idx="0">
                  <c:v>-15101.5</c:v>
                </c:pt>
                <c:pt idx="1">
                  <c:v>-15082</c:v>
                </c:pt>
                <c:pt idx="2">
                  <c:v>-14561.5</c:v>
                </c:pt>
                <c:pt idx="3">
                  <c:v>-13849</c:v>
                </c:pt>
                <c:pt idx="4">
                  <c:v>-13627.5</c:v>
                </c:pt>
                <c:pt idx="5">
                  <c:v>-13600.5</c:v>
                </c:pt>
                <c:pt idx="6">
                  <c:v>-13356</c:v>
                </c:pt>
                <c:pt idx="7">
                  <c:v>-13134.5</c:v>
                </c:pt>
                <c:pt idx="8">
                  <c:v>-13107.5</c:v>
                </c:pt>
                <c:pt idx="9">
                  <c:v>-13008</c:v>
                </c:pt>
                <c:pt idx="10">
                  <c:v>-12204</c:v>
                </c:pt>
                <c:pt idx="11">
                  <c:v>-12114.5</c:v>
                </c:pt>
                <c:pt idx="12">
                  <c:v>-11744</c:v>
                </c:pt>
                <c:pt idx="13">
                  <c:v>-11570</c:v>
                </c:pt>
                <c:pt idx="14">
                  <c:v>-11293.5</c:v>
                </c:pt>
                <c:pt idx="15">
                  <c:v>-11177.5</c:v>
                </c:pt>
                <c:pt idx="16">
                  <c:v>-10921</c:v>
                </c:pt>
                <c:pt idx="17">
                  <c:v>-10800.5</c:v>
                </c:pt>
                <c:pt idx="18">
                  <c:v>-10632</c:v>
                </c:pt>
                <c:pt idx="19">
                  <c:v>-10426</c:v>
                </c:pt>
                <c:pt idx="20">
                  <c:v>-9919.5</c:v>
                </c:pt>
                <c:pt idx="21">
                  <c:v>-9785</c:v>
                </c:pt>
                <c:pt idx="22">
                  <c:v>-9715.5</c:v>
                </c:pt>
                <c:pt idx="23">
                  <c:v>-9696</c:v>
                </c:pt>
                <c:pt idx="24">
                  <c:v>-9494</c:v>
                </c:pt>
                <c:pt idx="25">
                  <c:v>-9432</c:v>
                </c:pt>
                <c:pt idx="26">
                  <c:v>-9418.5</c:v>
                </c:pt>
                <c:pt idx="27">
                  <c:v>-9265</c:v>
                </c:pt>
                <c:pt idx="28">
                  <c:v>-9220.5</c:v>
                </c:pt>
                <c:pt idx="29">
                  <c:v>-9187.5</c:v>
                </c:pt>
                <c:pt idx="30">
                  <c:v>-9168</c:v>
                </c:pt>
                <c:pt idx="31">
                  <c:v>-9166</c:v>
                </c:pt>
                <c:pt idx="32">
                  <c:v>-8999</c:v>
                </c:pt>
                <c:pt idx="33">
                  <c:v>-8999</c:v>
                </c:pt>
                <c:pt idx="34">
                  <c:v>-8750.5</c:v>
                </c:pt>
                <c:pt idx="35">
                  <c:v>-8750.5</c:v>
                </c:pt>
                <c:pt idx="36">
                  <c:v>-8673</c:v>
                </c:pt>
                <c:pt idx="37">
                  <c:v>-8284.5</c:v>
                </c:pt>
                <c:pt idx="38">
                  <c:v>-8273</c:v>
                </c:pt>
                <c:pt idx="39">
                  <c:v>-8253.5</c:v>
                </c:pt>
                <c:pt idx="40">
                  <c:v>-8222.5</c:v>
                </c:pt>
                <c:pt idx="41">
                  <c:v>-7966.5</c:v>
                </c:pt>
                <c:pt idx="42">
                  <c:v>-7947</c:v>
                </c:pt>
                <c:pt idx="43">
                  <c:v>-7682.5</c:v>
                </c:pt>
                <c:pt idx="44">
                  <c:v>-7682.5</c:v>
                </c:pt>
                <c:pt idx="45">
                  <c:v>-7554</c:v>
                </c:pt>
                <c:pt idx="46">
                  <c:v>-7484.5</c:v>
                </c:pt>
                <c:pt idx="47">
                  <c:v>-7428.5</c:v>
                </c:pt>
                <c:pt idx="48">
                  <c:v>-7246</c:v>
                </c:pt>
                <c:pt idx="49">
                  <c:v>-7213</c:v>
                </c:pt>
                <c:pt idx="50">
                  <c:v>-7205</c:v>
                </c:pt>
                <c:pt idx="51">
                  <c:v>-7203</c:v>
                </c:pt>
                <c:pt idx="52">
                  <c:v>-7201</c:v>
                </c:pt>
                <c:pt idx="53">
                  <c:v>-7030.5</c:v>
                </c:pt>
                <c:pt idx="54">
                  <c:v>-7024.5</c:v>
                </c:pt>
                <c:pt idx="55">
                  <c:v>-6982</c:v>
                </c:pt>
                <c:pt idx="56">
                  <c:v>-6795.5</c:v>
                </c:pt>
                <c:pt idx="57">
                  <c:v>-6737</c:v>
                </c:pt>
                <c:pt idx="58">
                  <c:v>-6312</c:v>
                </c:pt>
                <c:pt idx="59">
                  <c:v>-6224.5</c:v>
                </c:pt>
                <c:pt idx="60">
                  <c:v>-6224.5</c:v>
                </c:pt>
                <c:pt idx="61">
                  <c:v>-6041.5</c:v>
                </c:pt>
                <c:pt idx="62">
                  <c:v>-5972.5</c:v>
                </c:pt>
                <c:pt idx="63">
                  <c:v>-5941.5</c:v>
                </c:pt>
                <c:pt idx="64">
                  <c:v>-4568.5</c:v>
                </c:pt>
                <c:pt idx="65">
                  <c:v>-3324</c:v>
                </c:pt>
                <c:pt idx="66">
                  <c:v>-3297</c:v>
                </c:pt>
                <c:pt idx="67">
                  <c:v>-1374.5</c:v>
                </c:pt>
                <c:pt idx="68">
                  <c:v>-815.5</c:v>
                </c:pt>
                <c:pt idx="69">
                  <c:v>-796.5</c:v>
                </c:pt>
                <c:pt idx="70">
                  <c:v>-780.5</c:v>
                </c:pt>
                <c:pt idx="71">
                  <c:v>-780.5</c:v>
                </c:pt>
                <c:pt idx="72">
                  <c:v>-742</c:v>
                </c:pt>
                <c:pt idx="73">
                  <c:v>-545.5</c:v>
                </c:pt>
                <c:pt idx="74">
                  <c:v>-543.5</c:v>
                </c:pt>
                <c:pt idx="75">
                  <c:v>-505</c:v>
                </c:pt>
                <c:pt idx="76">
                  <c:v>-56.5</c:v>
                </c:pt>
                <c:pt idx="77">
                  <c:v>-39</c:v>
                </c:pt>
                <c:pt idx="78">
                  <c:v>-25.5</c:v>
                </c:pt>
                <c:pt idx="79">
                  <c:v>0</c:v>
                </c:pt>
                <c:pt idx="80">
                  <c:v>159</c:v>
                </c:pt>
                <c:pt idx="81">
                  <c:v>161</c:v>
                </c:pt>
                <c:pt idx="82">
                  <c:v>174.5</c:v>
                </c:pt>
                <c:pt idx="83">
                  <c:v>434.5</c:v>
                </c:pt>
                <c:pt idx="84">
                  <c:v>442.5</c:v>
                </c:pt>
                <c:pt idx="85">
                  <c:v>454</c:v>
                </c:pt>
                <c:pt idx="86">
                  <c:v>710.5</c:v>
                </c:pt>
                <c:pt idx="87">
                  <c:v>712.5</c:v>
                </c:pt>
                <c:pt idx="88">
                  <c:v>6845.5</c:v>
                </c:pt>
                <c:pt idx="89">
                  <c:v>6845.5</c:v>
                </c:pt>
                <c:pt idx="90">
                  <c:v>8966.5</c:v>
                </c:pt>
                <c:pt idx="91">
                  <c:v>8967</c:v>
                </c:pt>
                <c:pt idx="92">
                  <c:v>9749</c:v>
                </c:pt>
                <c:pt idx="93">
                  <c:v>9749</c:v>
                </c:pt>
                <c:pt idx="94">
                  <c:v>9825.5</c:v>
                </c:pt>
                <c:pt idx="95">
                  <c:v>10218</c:v>
                </c:pt>
                <c:pt idx="96">
                  <c:v>10808</c:v>
                </c:pt>
                <c:pt idx="97">
                  <c:v>10963.5</c:v>
                </c:pt>
                <c:pt idx="98">
                  <c:v>10975</c:v>
                </c:pt>
                <c:pt idx="99">
                  <c:v>10977</c:v>
                </c:pt>
                <c:pt idx="100">
                  <c:v>10982.5</c:v>
                </c:pt>
                <c:pt idx="101">
                  <c:v>10983</c:v>
                </c:pt>
                <c:pt idx="102">
                  <c:v>10988.5</c:v>
                </c:pt>
                <c:pt idx="103">
                  <c:v>10990.5</c:v>
                </c:pt>
                <c:pt idx="104">
                  <c:v>10992.5</c:v>
                </c:pt>
                <c:pt idx="105">
                  <c:v>10994.5</c:v>
                </c:pt>
                <c:pt idx="106">
                  <c:v>10996</c:v>
                </c:pt>
                <c:pt idx="107">
                  <c:v>10996.5</c:v>
                </c:pt>
                <c:pt idx="108">
                  <c:v>10998</c:v>
                </c:pt>
                <c:pt idx="109">
                  <c:v>10998.5</c:v>
                </c:pt>
                <c:pt idx="110">
                  <c:v>11000</c:v>
                </c:pt>
                <c:pt idx="111">
                  <c:v>11000.5</c:v>
                </c:pt>
                <c:pt idx="112">
                  <c:v>11002</c:v>
                </c:pt>
                <c:pt idx="113">
                  <c:v>11002.5</c:v>
                </c:pt>
                <c:pt idx="114">
                  <c:v>11004</c:v>
                </c:pt>
                <c:pt idx="115">
                  <c:v>11216</c:v>
                </c:pt>
                <c:pt idx="116">
                  <c:v>11217.5</c:v>
                </c:pt>
                <c:pt idx="117">
                  <c:v>11231.5</c:v>
                </c:pt>
                <c:pt idx="118">
                  <c:v>11233</c:v>
                </c:pt>
                <c:pt idx="119">
                  <c:v>11233.5</c:v>
                </c:pt>
                <c:pt idx="120">
                  <c:v>11235.5</c:v>
                </c:pt>
                <c:pt idx="121">
                  <c:v>11237</c:v>
                </c:pt>
                <c:pt idx="122">
                  <c:v>11239</c:v>
                </c:pt>
                <c:pt idx="123">
                  <c:v>11241</c:v>
                </c:pt>
                <c:pt idx="124">
                  <c:v>11242.5</c:v>
                </c:pt>
                <c:pt idx="125">
                  <c:v>11243</c:v>
                </c:pt>
                <c:pt idx="126">
                  <c:v>11250.5</c:v>
                </c:pt>
                <c:pt idx="127">
                  <c:v>11252.5</c:v>
                </c:pt>
                <c:pt idx="128">
                  <c:v>11254.5</c:v>
                </c:pt>
                <c:pt idx="129">
                  <c:v>11256.5</c:v>
                </c:pt>
                <c:pt idx="130">
                  <c:v>11258.5</c:v>
                </c:pt>
                <c:pt idx="131">
                  <c:v>11260</c:v>
                </c:pt>
                <c:pt idx="132">
                  <c:v>11260.5</c:v>
                </c:pt>
                <c:pt idx="133">
                  <c:v>11262</c:v>
                </c:pt>
                <c:pt idx="134">
                  <c:v>11268</c:v>
                </c:pt>
                <c:pt idx="135">
                  <c:v>11270</c:v>
                </c:pt>
                <c:pt idx="136">
                  <c:v>11285.5</c:v>
                </c:pt>
                <c:pt idx="137">
                  <c:v>11285.5</c:v>
                </c:pt>
                <c:pt idx="138">
                  <c:v>11285.5</c:v>
                </c:pt>
                <c:pt idx="139">
                  <c:v>11287.5</c:v>
                </c:pt>
                <c:pt idx="140">
                  <c:v>11287.5</c:v>
                </c:pt>
                <c:pt idx="141">
                  <c:v>11287.5</c:v>
                </c:pt>
                <c:pt idx="142">
                  <c:v>11532</c:v>
                </c:pt>
                <c:pt idx="143">
                  <c:v>11946</c:v>
                </c:pt>
                <c:pt idx="144">
                  <c:v>12006</c:v>
                </c:pt>
                <c:pt idx="145">
                  <c:v>12264</c:v>
                </c:pt>
                <c:pt idx="146">
                  <c:v>12487.5</c:v>
                </c:pt>
                <c:pt idx="147">
                  <c:v>12503</c:v>
                </c:pt>
                <c:pt idx="148">
                  <c:v>12503</c:v>
                </c:pt>
                <c:pt idx="149">
                  <c:v>12508.5</c:v>
                </c:pt>
                <c:pt idx="150">
                  <c:v>12720.5</c:v>
                </c:pt>
                <c:pt idx="151">
                  <c:v>12971</c:v>
                </c:pt>
                <c:pt idx="152">
                  <c:v>12980.5</c:v>
                </c:pt>
                <c:pt idx="153">
                  <c:v>12984.5</c:v>
                </c:pt>
                <c:pt idx="154">
                  <c:v>13181</c:v>
                </c:pt>
                <c:pt idx="155">
                  <c:v>13181</c:v>
                </c:pt>
                <c:pt idx="156">
                  <c:v>13181</c:v>
                </c:pt>
                <c:pt idx="157">
                  <c:v>13231</c:v>
                </c:pt>
                <c:pt idx="158">
                  <c:v>13429.5</c:v>
                </c:pt>
                <c:pt idx="159">
                  <c:v>13441</c:v>
                </c:pt>
                <c:pt idx="160">
                  <c:v>13448.5</c:v>
                </c:pt>
                <c:pt idx="161">
                  <c:v>13452.5</c:v>
                </c:pt>
                <c:pt idx="162">
                  <c:v>13456.5</c:v>
                </c:pt>
                <c:pt idx="163">
                  <c:v>13475.5</c:v>
                </c:pt>
                <c:pt idx="164">
                  <c:v>13692</c:v>
                </c:pt>
                <c:pt idx="165">
                  <c:v>13907.5</c:v>
                </c:pt>
                <c:pt idx="166">
                  <c:v>13441</c:v>
                </c:pt>
                <c:pt idx="167">
                  <c:v>14184.5</c:v>
                </c:pt>
                <c:pt idx="168">
                  <c:v>14231</c:v>
                </c:pt>
                <c:pt idx="169">
                  <c:v>14431</c:v>
                </c:pt>
                <c:pt idx="170">
                  <c:v>14504.5</c:v>
                </c:pt>
                <c:pt idx="171">
                  <c:v>14742</c:v>
                </c:pt>
                <c:pt idx="172">
                  <c:v>14742</c:v>
                </c:pt>
                <c:pt idx="173">
                  <c:v>14922</c:v>
                </c:pt>
              </c:numCache>
            </c:numRef>
          </c:xVal>
          <c:yVal>
            <c:numRef>
              <c:f>Active!$M$21:$M$914</c:f>
              <c:numCache>
                <c:formatCode>General</c:formatCode>
                <c:ptCount val="89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3A8-4F79-9EA2-E54A77D06D4F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Active!$F$21:$F$914</c:f>
              <c:numCache>
                <c:formatCode>General</c:formatCode>
                <c:ptCount val="894"/>
                <c:pt idx="0">
                  <c:v>-15101.5</c:v>
                </c:pt>
                <c:pt idx="1">
                  <c:v>-15082</c:v>
                </c:pt>
                <c:pt idx="2">
                  <c:v>-14561.5</c:v>
                </c:pt>
                <c:pt idx="3">
                  <c:v>-13849</c:v>
                </c:pt>
                <c:pt idx="4">
                  <c:v>-13627.5</c:v>
                </c:pt>
                <c:pt idx="5">
                  <c:v>-13600.5</c:v>
                </c:pt>
                <c:pt idx="6">
                  <c:v>-13356</c:v>
                </c:pt>
                <c:pt idx="7">
                  <c:v>-13134.5</c:v>
                </c:pt>
                <c:pt idx="8">
                  <c:v>-13107.5</c:v>
                </c:pt>
                <c:pt idx="9">
                  <c:v>-13008</c:v>
                </c:pt>
                <c:pt idx="10">
                  <c:v>-12204</c:v>
                </c:pt>
                <c:pt idx="11">
                  <c:v>-12114.5</c:v>
                </c:pt>
                <c:pt idx="12">
                  <c:v>-11744</c:v>
                </c:pt>
                <c:pt idx="13">
                  <c:v>-11570</c:v>
                </c:pt>
                <c:pt idx="14">
                  <c:v>-11293.5</c:v>
                </c:pt>
                <c:pt idx="15">
                  <c:v>-11177.5</c:v>
                </c:pt>
                <c:pt idx="16">
                  <c:v>-10921</c:v>
                </c:pt>
                <c:pt idx="17">
                  <c:v>-10800.5</c:v>
                </c:pt>
                <c:pt idx="18">
                  <c:v>-10632</c:v>
                </c:pt>
                <c:pt idx="19">
                  <c:v>-10426</c:v>
                </c:pt>
                <c:pt idx="20">
                  <c:v>-9919.5</c:v>
                </c:pt>
                <c:pt idx="21">
                  <c:v>-9785</c:v>
                </c:pt>
                <c:pt idx="22">
                  <c:v>-9715.5</c:v>
                </c:pt>
                <c:pt idx="23">
                  <c:v>-9696</c:v>
                </c:pt>
                <c:pt idx="24">
                  <c:v>-9494</c:v>
                </c:pt>
                <c:pt idx="25">
                  <c:v>-9432</c:v>
                </c:pt>
                <c:pt idx="26">
                  <c:v>-9418.5</c:v>
                </c:pt>
                <c:pt idx="27">
                  <c:v>-9265</c:v>
                </c:pt>
                <c:pt idx="28">
                  <c:v>-9220.5</c:v>
                </c:pt>
                <c:pt idx="29">
                  <c:v>-9187.5</c:v>
                </c:pt>
                <c:pt idx="30">
                  <c:v>-9168</c:v>
                </c:pt>
                <c:pt idx="31">
                  <c:v>-9166</c:v>
                </c:pt>
                <c:pt idx="32">
                  <c:v>-8999</c:v>
                </c:pt>
                <c:pt idx="33">
                  <c:v>-8999</c:v>
                </c:pt>
                <c:pt idx="34">
                  <c:v>-8750.5</c:v>
                </c:pt>
                <c:pt idx="35">
                  <c:v>-8750.5</c:v>
                </c:pt>
                <c:pt idx="36">
                  <c:v>-8673</c:v>
                </c:pt>
                <c:pt idx="37">
                  <c:v>-8284.5</c:v>
                </c:pt>
                <c:pt idx="38">
                  <c:v>-8273</c:v>
                </c:pt>
                <c:pt idx="39">
                  <c:v>-8253.5</c:v>
                </c:pt>
                <c:pt idx="40">
                  <c:v>-8222.5</c:v>
                </c:pt>
                <c:pt idx="41">
                  <c:v>-7966.5</c:v>
                </c:pt>
                <c:pt idx="42">
                  <c:v>-7947</c:v>
                </c:pt>
                <c:pt idx="43">
                  <c:v>-7682.5</c:v>
                </c:pt>
                <c:pt idx="44">
                  <c:v>-7682.5</c:v>
                </c:pt>
                <c:pt idx="45">
                  <c:v>-7554</c:v>
                </c:pt>
                <c:pt idx="46">
                  <c:v>-7484.5</c:v>
                </c:pt>
                <c:pt idx="47">
                  <c:v>-7428.5</c:v>
                </c:pt>
                <c:pt idx="48">
                  <c:v>-7246</c:v>
                </c:pt>
                <c:pt idx="49">
                  <c:v>-7213</c:v>
                </c:pt>
                <c:pt idx="50">
                  <c:v>-7205</c:v>
                </c:pt>
                <c:pt idx="51">
                  <c:v>-7203</c:v>
                </c:pt>
                <c:pt idx="52">
                  <c:v>-7201</c:v>
                </c:pt>
                <c:pt idx="53">
                  <c:v>-7030.5</c:v>
                </c:pt>
                <c:pt idx="54">
                  <c:v>-7024.5</c:v>
                </c:pt>
                <c:pt idx="55">
                  <c:v>-6982</c:v>
                </c:pt>
                <c:pt idx="56">
                  <c:v>-6795.5</c:v>
                </c:pt>
                <c:pt idx="57">
                  <c:v>-6737</c:v>
                </c:pt>
                <c:pt idx="58">
                  <c:v>-6312</c:v>
                </c:pt>
                <c:pt idx="59">
                  <c:v>-6224.5</c:v>
                </c:pt>
                <c:pt idx="60">
                  <c:v>-6224.5</c:v>
                </c:pt>
                <c:pt idx="61">
                  <c:v>-6041.5</c:v>
                </c:pt>
                <c:pt idx="62">
                  <c:v>-5972.5</c:v>
                </c:pt>
                <c:pt idx="63">
                  <c:v>-5941.5</c:v>
                </c:pt>
                <c:pt idx="64">
                  <c:v>-4568.5</c:v>
                </c:pt>
                <c:pt idx="65">
                  <c:v>-3324</c:v>
                </c:pt>
                <c:pt idx="66">
                  <c:v>-3297</c:v>
                </c:pt>
                <c:pt idx="67">
                  <c:v>-1374.5</c:v>
                </c:pt>
                <c:pt idx="68">
                  <c:v>-815.5</c:v>
                </c:pt>
                <c:pt idx="69">
                  <c:v>-796.5</c:v>
                </c:pt>
                <c:pt idx="70">
                  <c:v>-780.5</c:v>
                </c:pt>
                <c:pt idx="71">
                  <c:v>-780.5</c:v>
                </c:pt>
                <c:pt idx="72">
                  <c:v>-742</c:v>
                </c:pt>
                <c:pt idx="73">
                  <c:v>-545.5</c:v>
                </c:pt>
                <c:pt idx="74">
                  <c:v>-543.5</c:v>
                </c:pt>
                <c:pt idx="75">
                  <c:v>-505</c:v>
                </c:pt>
                <c:pt idx="76">
                  <c:v>-56.5</c:v>
                </c:pt>
                <c:pt idx="77">
                  <c:v>-39</c:v>
                </c:pt>
                <c:pt idx="78">
                  <c:v>-25.5</c:v>
                </c:pt>
                <c:pt idx="79">
                  <c:v>0</c:v>
                </c:pt>
                <c:pt idx="80">
                  <c:v>159</c:v>
                </c:pt>
                <c:pt idx="81">
                  <c:v>161</c:v>
                </c:pt>
                <c:pt idx="82">
                  <c:v>174.5</c:v>
                </c:pt>
                <c:pt idx="83">
                  <c:v>434.5</c:v>
                </c:pt>
                <c:pt idx="84">
                  <c:v>442.5</c:v>
                </c:pt>
                <c:pt idx="85">
                  <c:v>454</c:v>
                </c:pt>
                <c:pt idx="86">
                  <c:v>710.5</c:v>
                </c:pt>
                <c:pt idx="87">
                  <c:v>712.5</c:v>
                </c:pt>
                <c:pt idx="88">
                  <c:v>6845.5</c:v>
                </c:pt>
                <c:pt idx="89">
                  <c:v>6845.5</c:v>
                </c:pt>
                <c:pt idx="90">
                  <c:v>8966.5</c:v>
                </c:pt>
                <c:pt idx="91">
                  <c:v>8967</c:v>
                </c:pt>
                <c:pt idx="92">
                  <c:v>9749</c:v>
                </c:pt>
                <c:pt idx="93">
                  <c:v>9749</c:v>
                </c:pt>
                <c:pt idx="94">
                  <c:v>9825.5</c:v>
                </c:pt>
                <c:pt idx="95">
                  <c:v>10218</c:v>
                </c:pt>
                <c:pt idx="96">
                  <c:v>10808</c:v>
                </c:pt>
                <c:pt idx="97">
                  <c:v>10963.5</c:v>
                </c:pt>
                <c:pt idx="98">
                  <c:v>10975</c:v>
                </c:pt>
                <c:pt idx="99">
                  <c:v>10977</c:v>
                </c:pt>
                <c:pt idx="100">
                  <c:v>10982.5</c:v>
                </c:pt>
                <c:pt idx="101">
                  <c:v>10983</c:v>
                </c:pt>
                <c:pt idx="102">
                  <c:v>10988.5</c:v>
                </c:pt>
                <c:pt idx="103">
                  <c:v>10990.5</c:v>
                </c:pt>
                <c:pt idx="104">
                  <c:v>10992.5</c:v>
                </c:pt>
                <c:pt idx="105">
                  <c:v>10994.5</c:v>
                </c:pt>
                <c:pt idx="106">
                  <c:v>10996</c:v>
                </c:pt>
                <c:pt idx="107">
                  <c:v>10996.5</c:v>
                </c:pt>
                <c:pt idx="108">
                  <c:v>10998</c:v>
                </c:pt>
                <c:pt idx="109">
                  <c:v>10998.5</c:v>
                </c:pt>
                <c:pt idx="110">
                  <c:v>11000</c:v>
                </c:pt>
                <c:pt idx="111">
                  <c:v>11000.5</c:v>
                </c:pt>
                <c:pt idx="112">
                  <c:v>11002</c:v>
                </c:pt>
                <c:pt idx="113">
                  <c:v>11002.5</c:v>
                </c:pt>
                <c:pt idx="114">
                  <c:v>11004</c:v>
                </c:pt>
                <c:pt idx="115">
                  <c:v>11216</c:v>
                </c:pt>
                <c:pt idx="116">
                  <c:v>11217.5</c:v>
                </c:pt>
                <c:pt idx="117">
                  <c:v>11231.5</c:v>
                </c:pt>
                <c:pt idx="118">
                  <c:v>11233</c:v>
                </c:pt>
                <c:pt idx="119">
                  <c:v>11233.5</c:v>
                </c:pt>
                <c:pt idx="120">
                  <c:v>11235.5</c:v>
                </c:pt>
                <c:pt idx="121">
                  <c:v>11237</c:v>
                </c:pt>
                <c:pt idx="122">
                  <c:v>11239</c:v>
                </c:pt>
                <c:pt idx="123">
                  <c:v>11241</c:v>
                </c:pt>
                <c:pt idx="124">
                  <c:v>11242.5</c:v>
                </c:pt>
                <c:pt idx="125">
                  <c:v>11243</c:v>
                </c:pt>
                <c:pt idx="126">
                  <c:v>11250.5</c:v>
                </c:pt>
                <c:pt idx="127">
                  <c:v>11252.5</c:v>
                </c:pt>
                <c:pt idx="128">
                  <c:v>11254.5</c:v>
                </c:pt>
                <c:pt idx="129">
                  <c:v>11256.5</c:v>
                </c:pt>
                <c:pt idx="130">
                  <c:v>11258.5</c:v>
                </c:pt>
                <c:pt idx="131">
                  <c:v>11260</c:v>
                </c:pt>
                <c:pt idx="132">
                  <c:v>11260.5</c:v>
                </c:pt>
                <c:pt idx="133">
                  <c:v>11262</c:v>
                </c:pt>
                <c:pt idx="134">
                  <c:v>11268</c:v>
                </c:pt>
                <c:pt idx="135">
                  <c:v>11270</c:v>
                </c:pt>
                <c:pt idx="136">
                  <c:v>11285.5</c:v>
                </c:pt>
                <c:pt idx="137">
                  <c:v>11285.5</c:v>
                </c:pt>
                <c:pt idx="138">
                  <c:v>11285.5</c:v>
                </c:pt>
                <c:pt idx="139">
                  <c:v>11287.5</c:v>
                </c:pt>
                <c:pt idx="140">
                  <c:v>11287.5</c:v>
                </c:pt>
                <c:pt idx="141">
                  <c:v>11287.5</c:v>
                </c:pt>
                <c:pt idx="142">
                  <c:v>11532</c:v>
                </c:pt>
                <c:pt idx="143">
                  <c:v>11946</c:v>
                </c:pt>
                <c:pt idx="144">
                  <c:v>12006</c:v>
                </c:pt>
                <c:pt idx="145">
                  <c:v>12264</c:v>
                </c:pt>
                <c:pt idx="146">
                  <c:v>12487.5</c:v>
                </c:pt>
                <c:pt idx="147">
                  <c:v>12503</c:v>
                </c:pt>
                <c:pt idx="148">
                  <c:v>12503</c:v>
                </c:pt>
                <c:pt idx="149">
                  <c:v>12508.5</c:v>
                </c:pt>
                <c:pt idx="150">
                  <c:v>12720.5</c:v>
                </c:pt>
                <c:pt idx="151">
                  <c:v>12971</c:v>
                </c:pt>
                <c:pt idx="152">
                  <c:v>12980.5</c:v>
                </c:pt>
                <c:pt idx="153">
                  <c:v>12984.5</c:v>
                </c:pt>
                <c:pt idx="154">
                  <c:v>13181</c:v>
                </c:pt>
                <c:pt idx="155">
                  <c:v>13181</c:v>
                </c:pt>
                <c:pt idx="156">
                  <c:v>13181</c:v>
                </c:pt>
                <c:pt idx="157">
                  <c:v>13231</c:v>
                </c:pt>
                <c:pt idx="158">
                  <c:v>13429.5</c:v>
                </c:pt>
                <c:pt idx="159">
                  <c:v>13441</c:v>
                </c:pt>
                <c:pt idx="160">
                  <c:v>13448.5</c:v>
                </c:pt>
                <c:pt idx="161">
                  <c:v>13452.5</c:v>
                </c:pt>
                <c:pt idx="162">
                  <c:v>13456.5</c:v>
                </c:pt>
                <c:pt idx="163">
                  <c:v>13475.5</c:v>
                </c:pt>
                <c:pt idx="164">
                  <c:v>13692</c:v>
                </c:pt>
                <c:pt idx="165">
                  <c:v>13907.5</c:v>
                </c:pt>
                <c:pt idx="166">
                  <c:v>13441</c:v>
                </c:pt>
                <c:pt idx="167">
                  <c:v>14184.5</c:v>
                </c:pt>
                <c:pt idx="168">
                  <c:v>14231</c:v>
                </c:pt>
                <c:pt idx="169">
                  <c:v>14431</c:v>
                </c:pt>
                <c:pt idx="170">
                  <c:v>14504.5</c:v>
                </c:pt>
                <c:pt idx="171">
                  <c:v>14742</c:v>
                </c:pt>
                <c:pt idx="172">
                  <c:v>14742</c:v>
                </c:pt>
                <c:pt idx="173">
                  <c:v>14922</c:v>
                </c:pt>
              </c:numCache>
            </c:numRef>
          </c:xVal>
          <c:yVal>
            <c:numRef>
              <c:f>Active!$N$21:$N$914</c:f>
              <c:numCache>
                <c:formatCode>General</c:formatCode>
                <c:ptCount val="89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3A8-4F79-9EA2-E54A77D06D4F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Active!$F$21:$F$914</c:f>
              <c:numCache>
                <c:formatCode>General</c:formatCode>
                <c:ptCount val="894"/>
                <c:pt idx="0">
                  <c:v>-15101.5</c:v>
                </c:pt>
                <c:pt idx="1">
                  <c:v>-15082</c:v>
                </c:pt>
                <c:pt idx="2">
                  <c:v>-14561.5</c:v>
                </c:pt>
                <c:pt idx="3">
                  <c:v>-13849</c:v>
                </c:pt>
                <c:pt idx="4">
                  <c:v>-13627.5</c:v>
                </c:pt>
                <c:pt idx="5">
                  <c:v>-13600.5</c:v>
                </c:pt>
                <c:pt idx="6">
                  <c:v>-13356</c:v>
                </c:pt>
                <c:pt idx="7">
                  <c:v>-13134.5</c:v>
                </c:pt>
                <c:pt idx="8">
                  <c:v>-13107.5</c:v>
                </c:pt>
                <c:pt idx="9">
                  <c:v>-13008</c:v>
                </c:pt>
                <c:pt idx="10">
                  <c:v>-12204</c:v>
                </c:pt>
                <c:pt idx="11">
                  <c:v>-12114.5</c:v>
                </c:pt>
                <c:pt idx="12">
                  <c:v>-11744</c:v>
                </c:pt>
                <c:pt idx="13">
                  <c:v>-11570</c:v>
                </c:pt>
                <c:pt idx="14">
                  <c:v>-11293.5</c:v>
                </c:pt>
                <c:pt idx="15">
                  <c:v>-11177.5</c:v>
                </c:pt>
                <c:pt idx="16">
                  <c:v>-10921</c:v>
                </c:pt>
                <c:pt idx="17">
                  <c:v>-10800.5</c:v>
                </c:pt>
                <c:pt idx="18">
                  <c:v>-10632</c:v>
                </c:pt>
                <c:pt idx="19">
                  <c:v>-10426</c:v>
                </c:pt>
                <c:pt idx="20">
                  <c:v>-9919.5</c:v>
                </c:pt>
                <c:pt idx="21">
                  <c:v>-9785</c:v>
                </c:pt>
                <c:pt idx="22">
                  <c:v>-9715.5</c:v>
                </c:pt>
                <c:pt idx="23">
                  <c:v>-9696</c:v>
                </c:pt>
                <c:pt idx="24">
                  <c:v>-9494</c:v>
                </c:pt>
                <c:pt idx="25">
                  <c:v>-9432</c:v>
                </c:pt>
                <c:pt idx="26">
                  <c:v>-9418.5</c:v>
                </c:pt>
                <c:pt idx="27">
                  <c:v>-9265</c:v>
                </c:pt>
                <c:pt idx="28">
                  <c:v>-9220.5</c:v>
                </c:pt>
                <c:pt idx="29">
                  <c:v>-9187.5</c:v>
                </c:pt>
                <c:pt idx="30">
                  <c:v>-9168</c:v>
                </c:pt>
                <c:pt idx="31">
                  <c:v>-9166</c:v>
                </c:pt>
                <c:pt idx="32">
                  <c:v>-8999</c:v>
                </c:pt>
                <c:pt idx="33">
                  <c:v>-8999</c:v>
                </c:pt>
                <c:pt idx="34">
                  <c:v>-8750.5</c:v>
                </c:pt>
                <c:pt idx="35">
                  <c:v>-8750.5</c:v>
                </c:pt>
                <c:pt idx="36">
                  <c:v>-8673</c:v>
                </c:pt>
                <c:pt idx="37">
                  <c:v>-8284.5</c:v>
                </c:pt>
                <c:pt idx="38">
                  <c:v>-8273</c:v>
                </c:pt>
                <c:pt idx="39">
                  <c:v>-8253.5</c:v>
                </c:pt>
                <c:pt idx="40">
                  <c:v>-8222.5</c:v>
                </c:pt>
                <c:pt idx="41">
                  <c:v>-7966.5</c:v>
                </c:pt>
                <c:pt idx="42">
                  <c:v>-7947</c:v>
                </c:pt>
                <c:pt idx="43">
                  <c:v>-7682.5</c:v>
                </c:pt>
                <c:pt idx="44">
                  <c:v>-7682.5</c:v>
                </c:pt>
                <c:pt idx="45">
                  <c:v>-7554</c:v>
                </c:pt>
                <c:pt idx="46">
                  <c:v>-7484.5</c:v>
                </c:pt>
                <c:pt idx="47">
                  <c:v>-7428.5</c:v>
                </c:pt>
                <c:pt idx="48">
                  <c:v>-7246</c:v>
                </c:pt>
                <c:pt idx="49">
                  <c:v>-7213</c:v>
                </c:pt>
                <c:pt idx="50">
                  <c:v>-7205</c:v>
                </c:pt>
                <c:pt idx="51">
                  <c:v>-7203</c:v>
                </c:pt>
                <c:pt idx="52">
                  <c:v>-7201</c:v>
                </c:pt>
                <c:pt idx="53">
                  <c:v>-7030.5</c:v>
                </c:pt>
                <c:pt idx="54">
                  <c:v>-7024.5</c:v>
                </c:pt>
                <c:pt idx="55">
                  <c:v>-6982</c:v>
                </c:pt>
                <c:pt idx="56">
                  <c:v>-6795.5</c:v>
                </c:pt>
                <c:pt idx="57">
                  <c:v>-6737</c:v>
                </c:pt>
                <c:pt idx="58">
                  <c:v>-6312</c:v>
                </c:pt>
                <c:pt idx="59">
                  <c:v>-6224.5</c:v>
                </c:pt>
                <c:pt idx="60">
                  <c:v>-6224.5</c:v>
                </c:pt>
                <c:pt idx="61">
                  <c:v>-6041.5</c:v>
                </c:pt>
                <c:pt idx="62">
                  <c:v>-5972.5</c:v>
                </c:pt>
                <c:pt idx="63">
                  <c:v>-5941.5</c:v>
                </c:pt>
                <c:pt idx="64">
                  <c:v>-4568.5</c:v>
                </c:pt>
                <c:pt idx="65">
                  <c:v>-3324</c:v>
                </c:pt>
                <c:pt idx="66">
                  <c:v>-3297</c:v>
                </c:pt>
                <c:pt idx="67">
                  <c:v>-1374.5</c:v>
                </c:pt>
                <c:pt idx="68">
                  <c:v>-815.5</c:v>
                </c:pt>
                <c:pt idx="69">
                  <c:v>-796.5</c:v>
                </c:pt>
                <c:pt idx="70">
                  <c:v>-780.5</c:v>
                </c:pt>
                <c:pt idx="71">
                  <c:v>-780.5</c:v>
                </c:pt>
                <c:pt idx="72">
                  <c:v>-742</c:v>
                </c:pt>
                <c:pt idx="73">
                  <c:v>-545.5</c:v>
                </c:pt>
                <c:pt idx="74">
                  <c:v>-543.5</c:v>
                </c:pt>
                <c:pt idx="75">
                  <c:v>-505</c:v>
                </c:pt>
                <c:pt idx="76">
                  <c:v>-56.5</c:v>
                </c:pt>
                <c:pt idx="77">
                  <c:v>-39</c:v>
                </c:pt>
                <c:pt idx="78">
                  <c:v>-25.5</c:v>
                </c:pt>
                <c:pt idx="79">
                  <c:v>0</c:v>
                </c:pt>
                <c:pt idx="80">
                  <c:v>159</c:v>
                </c:pt>
                <c:pt idx="81">
                  <c:v>161</c:v>
                </c:pt>
                <c:pt idx="82">
                  <c:v>174.5</c:v>
                </c:pt>
                <c:pt idx="83">
                  <c:v>434.5</c:v>
                </c:pt>
                <c:pt idx="84">
                  <c:v>442.5</c:v>
                </c:pt>
                <c:pt idx="85">
                  <c:v>454</c:v>
                </c:pt>
                <c:pt idx="86">
                  <c:v>710.5</c:v>
                </c:pt>
                <c:pt idx="87">
                  <c:v>712.5</c:v>
                </c:pt>
                <c:pt idx="88">
                  <c:v>6845.5</c:v>
                </c:pt>
                <c:pt idx="89">
                  <c:v>6845.5</c:v>
                </c:pt>
                <c:pt idx="90">
                  <c:v>8966.5</c:v>
                </c:pt>
                <c:pt idx="91">
                  <c:v>8967</c:v>
                </c:pt>
                <c:pt idx="92">
                  <c:v>9749</c:v>
                </c:pt>
                <c:pt idx="93">
                  <c:v>9749</c:v>
                </c:pt>
                <c:pt idx="94">
                  <c:v>9825.5</c:v>
                </c:pt>
                <c:pt idx="95">
                  <c:v>10218</c:v>
                </c:pt>
                <c:pt idx="96">
                  <c:v>10808</c:v>
                </c:pt>
                <c:pt idx="97">
                  <c:v>10963.5</c:v>
                </c:pt>
                <c:pt idx="98">
                  <c:v>10975</c:v>
                </c:pt>
                <c:pt idx="99">
                  <c:v>10977</c:v>
                </c:pt>
                <c:pt idx="100">
                  <c:v>10982.5</c:v>
                </c:pt>
                <c:pt idx="101">
                  <c:v>10983</c:v>
                </c:pt>
                <c:pt idx="102">
                  <c:v>10988.5</c:v>
                </c:pt>
                <c:pt idx="103">
                  <c:v>10990.5</c:v>
                </c:pt>
                <c:pt idx="104">
                  <c:v>10992.5</c:v>
                </c:pt>
                <c:pt idx="105">
                  <c:v>10994.5</c:v>
                </c:pt>
                <c:pt idx="106">
                  <c:v>10996</c:v>
                </c:pt>
                <c:pt idx="107">
                  <c:v>10996.5</c:v>
                </c:pt>
                <c:pt idx="108">
                  <c:v>10998</c:v>
                </c:pt>
                <c:pt idx="109">
                  <c:v>10998.5</c:v>
                </c:pt>
                <c:pt idx="110">
                  <c:v>11000</c:v>
                </c:pt>
                <c:pt idx="111">
                  <c:v>11000.5</c:v>
                </c:pt>
                <c:pt idx="112">
                  <c:v>11002</c:v>
                </c:pt>
                <c:pt idx="113">
                  <c:v>11002.5</c:v>
                </c:pt>
                <c:pt idx="114">
                  <c:v>11004</c:v>
                </c:pt>
                <c:pt idx="115">
                  <c:v>11216</c:v>
                </c:pt>
                <c:pt idx="116">
                  <c:v>11217.5</c:v>
                </c:pt>
                <c:pt idx="117">
                  <c:v>11231.5</c:v>
                </c:pt>
                <c:pt idx="118">
                  <c:v>11233</c:v>
                </c:pt>
                <c:pt idx="119">
                  <c:v>11233.5</c:v>
                </c:pt>
                <c:pt idx="120">
                  <c:v>11235.5</c:v>
                </c:pt>
                <c:pt idx="121">
                  <c:v>11237</c:v>
                </c:pt>
                <c:pt idx="122">
                  <c:v>11239</c:v>
                </c:pt>
                <c:pt idx="123">
                  <c:v>11241</c:v>
                </c:pt>
                <c:pt idx="124">
                  <c:v>11242.5</c:v>
                </c:pt>
                <c:pt idx="125">
                  <c:v>11243</c:v>
                </c:pt>
                <c:pt idx="126">
                  <c:v>11250.5</c:v>
                </c:pt>
                <c:pt idx="127">
                  <c:v>11252.5</c:v>
                </c:pt>
                <c:pt idx="128">
                  <c:v>11254.5</c:v>
                </c:pt>
                <c:pt idx="129">
                  <c:v>11256.5</c:v>
                </c:pt>
                <c:pt idx="130">
                  <c:v>11258.5</c:v>
                </c:pt>
                <c:pt idx="131">
                  <c:v>11260</c:v>
                </c:pt>
                <c:pt idx="132">
                  <c:v>11260.5</c:v>
                </c:pt>
                <c:pt idx="133">
                  <c:v>11262</c:v>
                </c:pt>
                <c:pt idx="134">
                  <c:v>11268</c:v>
                </c:pt>
                <c:pt idx="135">
                  <c:v>11270</c:v>
                </c:pt>
                <c:pt idx="136">
                  <c:v>11285.5</c:v>
                </c:pt>
                <c:pt idx="137">
                  <c:v>11285.5</c:v>
                </c:pt>
                <c:pt idx="138">
                  <c:v>11285.5</c:v>
                </c:pt>
                <c:pt idx="139">
                  <c:v>11287.5</c:v>
                </c:pt>
                <c:pt idx="140">
                  <c:v>11287.5</c:v>
                </c:pt>
                <c:pt idx="141">
                  <c:v>11287.5</c:v>
                </c:pt>
                <c:pt idx="142">
                  <c:v>11532</c:v>
                </c:pt>
                <c:pt idx="143">
                  <c:v>11946</c:v>
                </c:pt>
                <c:pt idx="144">
                  <c:v>12006</c:v>
                </c:pt>
                <c:pt idx="145">
                  <c:v>12264</c:v>
                </c:pt>
                <c:pt idx="146">
                  <c:v>12487.5</c:v>
                </c:pt>
                <c:pt idx="147">
                  <c:v>12503</c:v>
                </c:pt>
                <c:pt idx="148">
                  <c:v>12503</c:v>
                </c:pt>
                <c:pt idx="149">
                  <c:v>12508.5</c:v>
                </c:pt>
                <c:pt idx="150">
                  <c:v>12720.5</c:v>
                </c:pt>
                <c:pt idx="151">
                  <c:v>12971</c:v>
                </c:pt>
                <c:pt idx="152">
                  <c:v>12980.5</c:v>
                </c:pt>
                <c:pt idx="153">
                  <c:v>12984.5</c:v>
                </c:pt>
                <c:pt idx="154">
                  <c:v>13181</c:v>
                </c:pt>
                <c:pt idx="155">
                  <c:v>13181</c:v>
                </c:pt>
                <c:pt idx="156">
                  <c:v>13181</c:v>
                </c:pt>
                <c:pt idx="157">
                  <c:v>13231</c:v>
                </c:pt>
                <c:pt idx="158">
                  <c:v>13429.5</c:v>
                </c:pt>
                <c:pt idx="159">
                  <c:v>13441</c:v>
                </c:pt>
                <c:pt idx="160">
                  <c:v>13448.5</c:v>
                </c:pt>
                <c:pt idx="161">
                  <c:v>13452.5</c:v>
                </c:pt>
                <c:pt idx="162">
                  <c:v>13456.5</c:v>
                </c:pt>
                <c:pt idx="163">
                  <c:v>13475.5</c:v>
                </c:pt>
                <c:pt idx="164">
                  <c:v>13692</c:v>
                </c:pt>
                <c:pt idx="165">
                  <c:v>13907.5</c:v>
                </c:pt>
                <c:pt idx="166">
                  <c:v>13441</c:v>
                </c:pt>
                <c:pt idx="167">
                  <c:v>14184.5</c:v>
                </c:pt>
                <c:pt idx="168">
                  <c:v>14231</c:v>
                </c:pt>
                <c:pt idx="169">
                  <c:v>14431</c:v>
                </c:pt>
                <c:pt idx="170">
                  <c:v>14504.5</c:v>
                </c:pt>
                <c:pt idx="171">
                  <c:v>14742</c:v>
                </c:pt>
                <c:pt idx="172">
                  <c:v>14742</c:v>
                </c:pt>
                <c:pt idx="173">
                  <c:v>14922</c:v>
                </c:pt>
              </c:numCache>
            </c:numRef>
          </c:xVal>
          <c:yVal>
            <c:numRef>
              <c:f>Active!$O$21:$O$914</c:f>
              <c:numCache>
                <c:formatCode>General</c:formatCode>
                <c:ptCount val="894"/>
                <c:pt idx="0">
                  <c:v>-0.413006090659082</c:v>
                </c:pt>
                <c:pt idx="1">
                  <c:v>-0.41271610284052074</c:v>
                </c:pt>
                <c:pt idx="2">
                  <c:v>-0.40497565876046093</c:v>
                </c:pt>
                <c:pt idx="3">
                  <c:v>-0.39437995000533593</c:v>
                </c:pt>
                <c:pt idx="4">
                  <c:v>-0.39108598580988302</c:v>
                </c:pt>
                <c:pt idx="5">
                  <c:v>-0.39068446421495195</c:v>
                </c:pt>
                <c:pt idx="6">
                  <c:v>-0.38704846310529856</c:v>
                </c:pt>
                <c:pt idx="7">
                  <c:v>-0.38375449890984564</c:v>
                </c:pt>
                <c:pt idx="8">
                  <c:v>-0.38335297731491458</c:v>
                </c:pt>
                <c:pt idx="9">
                  <c:v>-0.38187329588174274</c:v>
                </c:pt>
                <c:pt idx="10">
                  <c:v>-0.36991687505490695</c:v>
                </c:pt>
                <c:pt idx="11">
                  <c:v>-0.36858590532356139</c:v>
                </c:pt>
                <c:pt idx="12">
                  <c:v>-0.3630761367708964</c:v>
                </c:pt>
                <c:pt idx="13">
                  <c:v>-0.36048855315911854</c:v>
                </c:pt>
                <c:pt idx="14">
                  <c:v>-0.35637667460362088</c:v>
                </c:pt>
                <c:pt idx="15">
                  <c:v>-0.35465161886243557</c:v>
                </c:pt>
                <c:pt idx="16">
                  <c:v>-0.35083716371059059</c:v>
                </c:pt>
                <c:pt idx="17">
                  <c:v>-0.3490451877035835</c:v>
                </c:pt>
                <c:pt idx="18">
                  <c:v>-0.34653939552781005</c:v>
                </c:pt>
                <c:pt idx="19">
                  <c:v>-0.34347593447018798</c:v>
                </c:pt>
                <c:pt idx="20">
                  <c:v>-0.33594368677268505</c:v>
                </c:pt>
                <c:pt idx="21">
                  <c:v>-0.33394351438312109</c:v>
                </c:pt>
                <c:pt idx="22">
                  <c:v>-0.33290996805542816</c:v>
                </c:pt>
                <c:pt idx="23">
                  <c:v>-0.3326199802368669</c:v>
                </c:pt>
                <c:pt idx="24">
                  <c:v>-0.32961600385997525</c:v>
                </c:pt>
                <c:pt idx="25">
                  <c:v>-0.32869399130865212</c:v>
                </c:pt>
                <c:pt idx="26">
                  <c:v>-0.32849323051118662</c:v>
                </c:pt>
                <c:pt idx="27">
                  <c:v>-0.32621050588815265</c:v>
                </c:pt>
                <c:pt idx="28">
                  <c:v>-0.32554873881502555</c:v>
                </c:pt>
                <c:pt idx="29">
                  <c:v>-0.32505799019899873</c:v>
                </c:pt>
                <c:pt idx="30">
                  <c:v>-0.32476800238043735</c:v>
                </c:pt>
                <c:pt idx="31">
                  <c:v>-0.32473826004007211</c:v>
                </c:pt>
                <c:pt idx="32">
                  <c:v>-0.32225477461957264</c:v>
                </c:pt>
                <c:pt idx="33">
                  <c:v>-0.32225477461957264</c:v>
                </c:pt>
                <c:pt idx="34">
                  <c:v>-0.31855928882918871</c:v>
                </c:pt>
                <c:pt idx="35">
                  <c:v>-0.31855928882918871</c:v>
                </c:pt>
                <c:pt idx="36">
                  <c:v>-0.31740677314003474</c:v>
                </c:pt>
                <c:pt idx="37">
                  <c:v>-0.31162932352408235</c:v>
                </c:pt>
                <c:pt idx="38">
                  <c:v>-0.31145830506698213</c:v>
                </c:pt>
                <c:pt idx="39">
                  <c:v>-0.31116831724842076</c:v>
                </c:pt>
                <c:pt idx="40">
                  <c:v>-0.31070731097275922</c:v>
                </c:pt>
                <c:pt idx="41">
                  <c:v>-0.3069002914060055</c:v>
                </c:pt>
                <c:pt idx="42">
                  <c:v>-0.30661030358744418</c:v>
                </c:pt>
                <c:pt idx="46">
                  <c:v>-0.29973238737797708</c:v>
                </c:pt>
                <c:pt idx="47">
                  <c:v>-0.29889960184774972</c:v>
                </c:pt>
                <c:pt idx="48">
                  <c:v>-0.29618561328941945</c:v>
                </c:pt>
                <c:pt idx="49">
                  <c:v>-0.29569486467339257</c:v>
                </c:pt>
                <c:pt idx="53">
                  <c:v>-0.29298087611506235</c:v>
                </c:pt>
                <c:pt idx="54">
                  <c:v>-0.29289164909396653</c:v>
                </c:pt>
                <c:pt idx="55">
                  <c:v>-0.29225962436120467</c:v>
                </c:pt>
                <c:pt idx="56">
                  <c:v>-0.28948615112214393</c:v>
                </c:pt>
                <c:pt idx="58">
                  <c:v>-0.28229594033884153</c:v>
                </c:pt>
                <c:pt idx="60">
                  <c:v>-0.28099471294786127</c:v>
                </c:pt>
                <c:pt idx="62">
                  <c:v>-0.27724717806183807</c:v>
                </c:pt>
                <c:pt idx="63">
                  <c:v>-0.27678617178617648</c:v>
                </c:pt>
                <c:pt idx="64">
                  <c:v>-0.25636805512542332</c:v>
                </c:pt>
                <c:pt idx="65">
                  <c:v>-0.23786088383313828</c:v>
                </c:pt>
                <c:pt idx="66">
                  <c:v>-0.23745936223820724</c:v>
                </c:pt>
                <c:pt idx="67">
                  <c:v>-0.20886953756209797</c:v>
                </c:pt>
                <c:pt idx="69">
                  <c:v>-0.2002740011965369</c:v>
                </c:pt>
                <c:pt idx="70">
                  <c:v>-0.2000360624736148</c:v>
                </c:pt>
                <c:pt idx="72">
                  <c:v>-0.19946352242158349</c:v>
                </c:pt>
                <c:pt idx="73">
                  <c:v>-0.19654133748069638</c:v>
                </c:pt>
                <c:pt idx="74">
                  <c:v>-0.19651159514033112</c:v>
                </c:pt>
                <c:pt idx="75">
                  <c:v>-0.19593905508829979</c:v>
                </c:pt>
                <c:pt idx="76">
                  <c:v>-0.1892693352613895</c:v>
                </c:pt>
                <c:pt idx="77">
                  <c:v>-0.18900908978319347</c:v>
                </c:pt>
                <c:pt idx="78">
                  <c:v>-0.18880832898572794</c:v>
                </c:pt>
                <c:pt idx="80">
                  <c:v>-0.18606459808703241</c:v>
                </c:pt>
                <c:pt idx="81">
                  <c:v>-0.18603485574666714</c:v>
                </c:pt>
                <c:pt idx="82">
                  <c:v>-0.18583409494920161</c:v>
                </c:pt>
                <c:pt idx="83">
                  <c:v>-0.18196759070171739</c:v>
                </c:pt>
                <c:pt idx="84">
                  <c:v>-0.18184862134025634</c:v>
                </c:pt>
                <c:pt idx="85">
                  <c:v>-0.18167760288315607</c:v>
                </c:pt>
                <c:pt idx="86">
                  <c:v>-0.17786314773131107</c:v>
                </c:pt>
                <c:pt idx="87">
                  <c:v>-0.1778334053909458</c:v>
                </c:pt>
                <c:pt idx="92">
                  <c:v>-4.3450076035595309E-2</c:v>
                </c:pt>
                <c:pt idx="93">
                  <c:v>-4.3450076035595309E-2</c:v>
                </c:pt>
                <c:pt idx="94">
                  <c:v>-4.2312431516624005E-2</c:v>
                </c:pt>
                <c:pt idx="95">
                  <c:v>-3.6475497219941089E-2</c:v>
                </c:pt>
                <c:pt idx="96">
                  <c:v>-2.7701506812188442E-2</c:v>
                </c:pt>
                <c:pt idx="97">
                  <c:v>-2.5389039848789235E-2</c:v>
                </c:pt>
                <c:pt idx="98">
                  <c:v>-2.5218021391688966E-2</c:v>
                </c:pt>
                <c:pt idx="99">
                  <c:v>-2.5188279051323703E-2</c:v>
                </c:pt>
                <c:pt idx="100">
                  <c:v>-2.5106487615319223E-2</c:v>
                </c:pt>
                <c:pt idx="101">
                  <c:v>-2.5099052030227914E-2</c:v>
                </c:pt>
                <c:pt idx="102">
                  <c:v>-2.5017260594223434E-2</c:v>
                </c:pt>
                <c:pt idx="103">
                  <c:v>-2.4987518253858171E-2</c:v>
                </c:pt>
                <c:pt idx="104">
                  <c:v>-2.4957775913492908E-2</c:v>
                </c:pt>
                <c:pt idx="105">
                  <c:v>-2.4928033573127645E-2</c:v>
                </c:pt>
                <c:pt idx="106">
                  <c:v>-2.4905726817853691E-2</c:v>
                </c:pt>
                <c:pt idx="107">
                  <c:v>-2.4898291232762382E-2</c:v>
                </c:pt>
                <c:pt idx="108">
                  <c:v>-2.4875984477488428E-2</c:v>
                </c:pt>
                <c:pt idx="109">
                  <c:v>-2.4868548892397119E-2</c:v>
                </c:pt>
                <c:pt idx="110">
                  <c:v>-2.4846242137123165E-2</c:v>
                </c:pt>
                <c:pt idx="111">
                  <c:v>-2.4838806552031856E-2</c:v>
                </c:pt>
                <c:pt idx="112">
                  <c:v>-2.4816499796757902E-2</c:v>
                </c:pt>
                <c:pt idx="113">
                  <c:v>-2.4809064211666593E-2</c:v>
                </c:pt>
                <c:pt idx="114">
                  <c:v>-2.4786757456392638E-2</c:v>
                </c:pt>
                <c:pt idx="115">
                  <c:v>-2.1634069377674758E-2</c:v>
                </c:pt>
                <c:pt idx="116">
                  <c:v>-2.1611762622400804E-2</c:v>
                </c:pt>
                <c:pt idx="117">
                  <c:v>-2.1403566239843963E-2</c:v>
                </c:pt>
                <c:pt idx="118">
                  <c:v>-2.1381259484570009E-2</c:v>
                </c:pt>
                <c:pt idx="119">
                  <c:v>-2.13738238994787E-2</c:v>
                </c:pt>
                <c:pt idx="120">
                  <c:v>-2.1344081559113437E-2</c:v>
                </c:pt>
                <c:pt idx="121">
                  <c:v>-2.1321774803839483E-2</c:v>
                </c:pt>
                <c:pt idx="122">
                  <c:v>-2.129203246347422E-2</c:v>
                </c:pt>
                <c:pt idx="123">
                  <c:v>-2.1262290123108957E-2</c:v>
                </c:pt>
                <c:pt idx="124">
                  <c:v>-2.1239983367835003E-2</c:v>
                </c:pt>
                <c:pt idx="125">
                  <c:v>-2.1232547782743694E-2</c:v>
                </c:pt>
                <c:pt idx="126">
                  <c:v>-2.112101400637395E-2</c:v>
                </c:pt>
                <c:pt idx="127">
                  <c:v>-2.1091271666008687E-2</c:v>
                </c:pt>
                <c:pt idx="128">
                  <c:v>-2.1061529325643424E-2</c:v>
                </c:pt>
                <c:pt idx="129">
                  <c:v>-2.1031786985278161E-2</c:v>
                </c:pt>
                <c:pt idx="130">
                  <c:v>-2.1002044644912898E-2</c:v>
                </c:pt>
                <c:pt idx="131">
                  <c:v>-2.0979737889638972E-2</c:v>
                </c:pt>
                <c:pt idx="132">
                  <c:v>-2.0972302304547635E-2</c:v>
                </c:pt>
                <c:pt idx="133">
                  <c:v>-2.0949995549273709E-2</c:v>
                </c:pt>
                <c:pt idx="134">
                  <c:v>-2.0860768528177892E-2</c:v>
                </c:pt>
                <c:pt idx="135">
                  <c:v>-2.0831026187812629E-2</c:v>
                </c:pt>
                <c:pt idx="136">
                  <c:v>-2.0600523049981861E-2</c:v>
                </c:pt>
                <c:pt idx="137">
                  <c:v>-2.0600523049981861E-2</c:v>
                </c:pt>
                <c:pt idx="138">
                  <c:v>-2.0600523049981861E-2</c:v>
                </c:pt>
                <c:pt idx="139">
                  <c:v>-2.0570780709616598E-2</c:v>
                </c:pt>
                <c:pt idx="140">
                  <c:v>-2.0570780709616598E-2</c:v>
                </c:pt>
                <c:pt idx="141">
                  <c:v>-2.0570780709616598E-2</c:v>
                </c:pt>
                <c:pt idx="142">
                  <c:v>-1.6934779599963173E-2</c:v>
                </c:pt>
                <c:pt idx="143">
                  <c:v>-1.0778115144353673E-2</c:v>
                </c:pt>
                <c:pt idx="144">
                  <c:v>-9.8858449333957821E-3</c:v>
                </c:pt>
                <c:pt idx="145">
                  <c:v>-6.0490830262768247E-3</c:v>
                </c:pt>
                <c:pt idx="146">
                  <c:v>-2.7253764904586752E-3</c:v>
                </c:pt>
                <c:pt idx="147">
                  <c:v>-2.4948733526278799E-3</c:v>
                </c:pt>
                <c:pt idx="148">
                  <c:v>-2.4948733526278799E-3</c:v>
                </c:pt>
                <c:pt idx="149">
                  <c:v>-2.4130819166233997E-3</c:v>
                </c:pt>
                <c:pt idx="150">
                  <c:v>7.3960616209450825E-4</c:v>
                </c:pt>
                <c:pt idx="151">
                  <c:v>4.4648342928437224E-3</c:v>
                </c:pt>
                <c:pt idx="152">
                  <c:v>4.6061104095787286E-3</c:v>
                </c:pt>
                <c:pt idx="153">
                  <c:v>4.6655950903092547E-3</c:v>
                </c:pt>
                <c:pt idx="154">
                  <c:v>7.5877800311963672E-3</c:v>
                </c:pt>
                <c:pt idx="155">
                  <c:v>7.5877800311963672E-3</c:v>
                </c:pt>
                <c:pt idx="156">
                  <c:v>7.5877800311963672E-3</c:v>
                </c:pt>
                <c:pt idx="157">
                  <c:v>8.3313385403279427E-3</c:v>
                </c:pt>
                <c:pt idx="158">
                  <c:v>1.1283265821580318E-2</c:v>
                </c:pt>
                <c:pt idx="159">
                  <c:v>1.145428427868056E-2</c:v>
                </c:pt>
                <c:pt idx="160">
                  <c:v>1.1565818055050303E-2</c:v>
                </c:pt>
                <c:pt idx="161">
                  <c:v>1.1625302735780829E-2</c:v>
                </c:pt>
                <c:pt idx="162">
                  <c:v>1.1684787416511355E-2</c:v>
                </c:pt>
                <c:pt idx="163">
                  <c:v>1.1967339649981368E-2</c:v>
                </c:pt>
                <c:pt idx="164">
                  <c:v>1.5186947994521111E-2</c:v>
                </c:pt>
                <c:pt idx="165">
                  <c:v>1.8391685168878208E-2</c:v>
                </c:pt>
                <c:pt idx="166">
                  <c:v>1.145428427868056E-2</c:v>
                </c:pt>
                <c:pt idx="167">
                  <c:v>2.2510999309467178E-2</c:v>
                </c:pt>
                <c:pt idx="168">
                  <c:v>2.3202508722959536E-2</c:v>
                </c:pt>
                <c:pt idx="169">
                  <c:v>2.6176742759485866E-2</c:v>
                </c:pt>
                <c:pt idx="170">
                  <c:v>2.7269773767909289E-2</c:v>
                </c:pt>
                <c:pt idx="171">
                  <c:v>3.0801676686284279E-2</c:v>
                </c:pt>
                <c:pt idx="172">
                  <c:v>3.0801676686284279E-2</c:v>
                </c:pt>
                <c:pt idx="173">
                  <c:v>3.3478487319157979E-2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3A8-4F79-9EA2-E54A77D06D4F}"/>
            </c:ext>
          </c:extLst>
        </c:ser>
        <c:ser>
          <c:idx val="8"/>
          <c:order val="8"/>
          <c:tx>
            <c:strRef>
              <c:f>Active!$P$20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Active!$F$21:$F$914</c:f>
              <c:numCache>
                <c:formatCode>General</c:formatCode>
                <c:ptCount val="894"/>
                <c:pt idx="0">
                  <c:v>-15101.5</c:v>
                </c:pt>
                <c:pt idx="1">
                  <c:v>-15082</c:v>
                </c:pt>
                <c:pt idx="2">
                  <c:v>-14561.5</c:v>
                </c:pt>
                <c:pt idx="3">
                  <c:v>-13849</c:v>
                </c:pt>
                <c:pt idx="4">
                  <c:v>-13627.5</c:v>
                </c:pt>
                <c:pt idx="5">
                  <c:v>-13600.5</c:v>
                </c:pt>
                <c:pt idx="6">
                  <c:v>-13356</c:v>
                </c:pt>
                <c:pt idx="7">
                  <c:v>-13134.5</c:v>
                </c:pt>
                <c:pt idx="8">
                  <c:v>-13107.5</c:v>
                </c:pt>
                <c:pt idx="9">
                  <c:v>-13008</c:v>
                </c:pt>
                <c:pt idx="10">
                  <c:v>-12204</c:v>
                </c:pt>
                <c:pt idx="11">
                  <c:v>-12114.5</c:v>
                </c:pt>
                <c:pt idx="12">
                  <c:v>-11744</c:v>
                </c:pt>
                <c:pt idx="13">
                  <c:v>-11570</c:v>
                </c:pt>
                <c:pt idx="14">
                  <c:v>-11293.5</c:v>
                </c:pt>
                <c:pt idx="15">
                  <c:v>-11177.5</c:v>
                </c:pt>
                <c:pt idx="16">
                  <c:v>-10921</c:v>
                </c:pt>
                <c:pt idx="17">
                  <c:v>-10800.5</c:v>
                </c:pt>
                <c:pt idx="18">
                  <c:v>-10632</c:v>
                </c:pt>
                <c:pt idx="19">
                  <c:v>-10426</c:v>
                </c:pt>
                <c:pt idx="20">
                  <c:v>-9919.5</c:v>
                </c:pt>
                <c:pt idx="21">
                  <c:v>-9785</c:v>
                </c:pt>
                <c:pt idx="22">
                  <c:v>-9715.5</c:v>
                </c:pt>
                <c:pt idx="23">
                  <c:v>-9696</c:v>
                </c:pt>
                <c:pt idx="24">
                  <c:v>-9494</c:v>
                </c:pt>
                <c:pt idx="25">
                  <c:v>-9432</c:v>
                </c:pt>
                <c:pt idx="26">
                  <c:v>-9418.5</c:v>
                </c:pt>
                <c:pt idx="27">
                  <c:v>-9265</c:v>
                </c:pt>
                <c:pt idx="28">
                  <c:v>-9220.5</c:v>
                </c:pt>
                <c:pt idx="29">
                  <c:v>-9187.5</c:v>
                </c:pt>
                <c:pt idx="30">
                  <c:v>-9168</c:v>
                </c:pt>
                <c:pt idx="31">
                  <c:v>-9166</c:v>
                </c:pt>
                <c:pt idx="32">
                  <c:v>-8999</c:v>
                </c:pt>
                <c:pt idx="33">
                  <c:v>-8999</c:v>
                </c:pt>
                <c:pt idx="34">
                  <c:v>-8750.5</c:v>
                </c:pt>
                <c:pt idx="35">
                  <c:v>-8750.5</c:v>
                </c:pt>
                <c:pt idx="36">
                  <c:v>-8673</c:v>
                </c:pt>
                <c:pt idx="37">
                  <c:v>-8284.5</c:v>
                </c:pt>
                <c:pt idx="38">
                  <c:v>-8273</c:v>
                </c:pt>
                <c:pt idx="39">
                  <c:v>-8253.5</c:v>
                </c:pt>
                <c:pt idx="40">
                  <c:v>-8222.5</c:v>
                </c:pt>
                <c:pt idx="41">
                  <c:v>-7966.5</c:v>
                </c:pt>
                <c:pt idx="42">
                  <c:v>-7947</c:v>
                </c:pt>
                <c:pt idx="43">
                  <c:v>-7682.5</c:v>
                </c:pt>
                <c:pt idx="44">
                  <c:v>-7682.5</c:v>
                </c:pt>
                <c:pt idx="45">
                  <c:v>-7554</c:v>
                </c:pt>
                <c:pt idx="46">
                  <c:v>-7484.5</c:v>
                </c:pt>
                <c:pt idx="47">
                  <c:v>-7428.5</c:v>
                </c:pt>
                <c:pt idx="48">
                  <c:v>-7246</c:v>
                </c:pt>
                <c:pt idx="49">
                  <c:v>-7213</c:v>
                </c:pt>
                <c:pt idx="50">
                  <c:v>-7205</c:v>
                </c:pt>
                <c:pt idx="51">
                  <c:v>-7203</c:v>
                </c:pt>
                <c:pt idx="52">
                  <c:v>-7201</c:v>
                </c:pt>
                <c:pt idx="53">
                  <c:v>-7030.5</c:v>
                </c:pt>
                <c:pt idx="54">
                  <c:v>-7024.5</c:v>
                </c:pt>
                <c:pt idx="55">
                  <c:v>-6982</c:v>
                </c:pt>
                <c:pt idx="56">
                  <c:v>-6795.5</c:v>
                </c:pt>
                <c:pt idx="57">
                  <c:v>-6737</c:v>
                </c:pt>
                <c:pt idx="58">
                  <c:v>-6312</c:v>
                </c:pt>
                <c:pt idx="59">
                  <c:v>-6224.5</c:v>
                </c:pt>
                <c:pt idx="60">
                  <c:v>-6224.5</c:v>
                </c:pt>
                <c:pt idx="61">
                  <c:v>-6041.5</c:v>
                </c:pt>
                <c:pt idx="62">
                  <c:v>-5972.5</c:v>
                </c:pt>
                <c:pt idx="63">
                  <c:v>-5941.5</c:v>
                </c:pt>
                <c:pt idx="64">
                  <c:v>-4568.5</c:v>
                </c:pt>
                <c:pt idx="65">
                  <c:v>-3324</c:v>
                </c:pt>
                <c:pt idx="66">
                  <c:v>-3297</c:v>
                </c:pt>
                <c:pt idx="67">
                  <c:v>-1374.5</c:v>
                </c:pt>
                <c:pt idx="68">
                  <c:v>-815.5</c:v>
                </c:pt>
                <c:pt idx="69">
                  <c:v>-796.5</c:v>
                </c:pt>
                <c:pt idx="70">
                  <c:v>-780.5</c:v>
                </c:pt>
                <c:pt idx="71">
                  <c:v>-780.5</c:v>
                </c:pt>
                <c:pt idx="72">
                  <c:v>-742</c:v>
                </c:pt>
                <c:pt idx="73">
                  <c:v>-545.5</c:v>
                </c:pt>
                <c:pt idx="74">
                  <c:v>-543.5</c:v>
                </c:pt>
                <c:pt idx="75">
                  <c:v>-505</c:v>
                </c:pt>
                <c:pt idx="76">
                  <c:v>-56.5</c:v>
                </c:pt>
                <c:pt idx="77">
                  <c:v>-39</c:v>
                </c:pt>
                <c:pt idx="78">
                  <c:v>-25.5</c:v>
                </c:pt>
                <c:pt idx="79">
                  <c:v>0</c:v>
                </c:pt>
                <c:pt idx="80">
                  <c:v>159</c:v>
                </c:pt>
                <c:pt idx="81">
                  <c:v>161</c:v>
                </c:pt>
                <c:pt idx="82">
                  <c:v>174.5</c:v>
                </c:pt>
                <c:pt idx="83">
                  <c:v>434.5</c:v>
                </c:pt>
                <c:pt idx="84">
                  <c:v>442.5</c:v>
                </c:pt>
                <c:pt idx="85">
                  <c:v>454</c:v>
                </c:pt>
                <c:pt idx="86">
                  <c:v>710.5</c:v>
                </c:pt>
                <c:pt idx="87">
                  <c:v>712.5</c:v>
                </c:pt>
                <c:pt idx="88">
                  <c:v>6845.5</c:v>
                </c:pt>
                <c:pt idx="89">
                  <c:v>6845.5</c:v>
                </c:pt>
                <c:pt idx="90">
                  <c:v>8966.5</c:v>
                </c:pt>
                <c:pt idx="91">
                  <c:v>8967</c:v>
                </c:pt>
                <c:pt idx="92">
                  <c:v>9749</c:v>
                </c:pt>
                <c:pt idx="93">
                  <c:v>9749</c:v>
                </c:pt>
                <c:pt idx="94">
                  <c:v>9825.5</c:v>
                </c:pt>
                <c:pt idx="95">
                  <c:v>10218</c:v>
                </c:pt>
                <c:pt idx="96">
                  <c:v>10808</c:v>
                </c:pt>
                <c:pt idx="97">
                  <c:v>10963.5</c:v>
                </c:pt>
                <c:pt idx="98">
                  <c:v>10975</c:v>
                </c:pt>
                <c:pt idx="99">
                  <c:v>10977</c:v>
                </c:pt>
                <c:pt idx="100">
                  <c:v>10982.5</c:v>
                </c:pt>
                <c:pt idx="101">
                  <c:v>10983</c:v>
                </c:pt>
                <c:pt idx="102">
                  <c:v>10988.5</c:v>
                </c:pt>
                <c:pt idx="103">
                  <c:v>10990.5</c:v>
                </c:pt>
                <c:pt idx="104">
                  <c:v>10992.5</c:v>
                </c:pt>
                <c:pt idx="105">
                  <c:v>10994.5</c:v>
                </c:pt>
                <c:pt idx="106">
                  <c:v>10996</c:v>
                </c:pt>
                <c:pt idx="107">
                  <c:v>10996.5</c:v>
                </c:pt>
                <c:pt idx="108">
                  <c:v>10998</c:v>
                </c:pt>
                <c:pt idx="109">
                  <c:v>10998.5</c:v>
                </c:pt>
                <c:pt idx="110">
                  <c:v>11000</c:v>
                </c:pt>
                <c:pt idx="111">
                  <c:v>11000.5</c:v>
                </c:pt>
                <c:pt idx="112">
                  <c:v>11002</c:v>
                </c:pt>
                <c:pt idx="113">
                  <c:v>11002.5</c:v>
                </c:pt>
                <c:pt idx="114">
                  <c:v>11004</c:v>
                </c:pt>
                <c:pt idx="115">
                  <c:v>11216</c:v>
                </c:pt>
                <c:pt idx="116">
                  <c:v>11217.5</c:v>
                </c:pt>
                <c:pt idx="117">
                  <c:v>11231.5</c:v>
                </c:pt>
                <c:pt idx="118">
                  <c:v>11233</c:v>
                </c:pt>
                <c:pt idx="119">
                  <c:v>11233.5</c:v>
                </c:pt>
                <c:pt idx="120">
                  <c:v>11235.5</c:v>
                </c:pt>
                <c:pt idx="121">
                  <c:v>11237</c:v>
                </c:pt>
                <c:pt idx="122">
                  <c:v>11239</c:v>
                </c:pt>
                <c:pt idx="123">
                  <c:v>11241</c:v>
                </c:pt>
                <c:pt idx="124">
                  <c:v>11242.5</c:v>
                </c:pt>
                <c:pt idx="125">
                  <c:v>11243</c:v>
                </c:pt>
                <c:pt idx="126">
                  <c:v>11250.5</c:v>
                </c:pt>
                <c:pt idx="127">
                  <c:v>11252.5</c:v>
                </c:pt>
                <c:pt idx="128">
                  <c:v>11254.5</c:v>
                </c:pt>
                <c:pt idx="129">
                  <c:v>11256.5</c:v>
                </c:pt>
                <c:pt idx="130">
                  <c:v>11258.5</c:v>
                </c:pt>
                <c:pt idx="131">
                  <c:v>11260</c:v>
                </c:pt>
                <c:pt idx="132">
                  <c:v>11260.5</c:v>
                </c:pt>
                <c:pt idx="133">
                  <c:v>11262</c:v>
                </c:pt>
                <c:pt idx="134">
                  <c:v>11268</c:v>
                </c:pt>
                <c:pt idx="135">
                  <c:v>11270</c:v>
                </c:pt>
                <c:pt idx="136">
                  <c:v>11285.5</c:v>
                </c:pt>
                <c:pt idx="137">
                  <c:v>11285.5</c:v>
                </c:pt>
                <c:pt idx="138">
                  <c:v>11285.5</c:v>
                </c:pt>
                <c:pt idx="139">
                  <c:v>11287.5</c:v>
                </c:pt>
                <c:pt idx="140">
                  <c:v>11287.5</c:v>
                </c:pt>
                <c:pt idx="141">
                  <c:v>11287.5</c:v>
                </c:pt>
                <c:pt idx="142">
                  <c:v>11532</c:v>
                </c:pt>
                <c:pt idx="143">
                  <c:v>11946</c:v>
                </c:pt>
                <c:pt idx="144">
                  <c:v>12006</c:v>
                </c:pt>
                <c:pt idx="145">
                  <c:v>12264</c:v>
                </c:pt>
                <c:pt idx="146">
                  <c:v>12487.5</c:v>
                </c:pt>
                <c:pt idx="147">
                  <c:v>12503</c:v>
                </c:pt>
                <c:pt idx="148">
                  <c:v>12503</c:v>
                </c:pt>
                <c:pt idx="149">
                  <c:v>12508.5</c:v>
                </c:pt>
                <c:pt idx="150">
                  <c:v>12720.5</c:v>
                </c:pt>
                <c:pt idx="151">
                  <c:v>12971</c:v>
                </c:pt>
                <c:pt idx="152">
                  <c:v>12980.5</c:v>
                </c:pt>
                <c:pt idx="153">
                  <c:v>12984.5</c:v>
                </c:pt>
                <c:pt idx="154">
                  <c:v>13181</c:v>
                </c:pt>
                <c:pt idx="155">
                  <c:v>13181</c:v>
                </c:pt>
                <c:pt idx="156">
                  <c:v>13181</c:v>
                </c:pt>
                <c:pt idx="157">
                  <c:v>13231</c:v>
                </c:pt>
                <c:pt idx="158">
                  <c:v>13429.5</c:v>
                </c:pt>
                <c:pt idx="159">
                  <c:v>13441</c:v>
                </c:pt>
                <c:pt idx="160">
                  <c:v>13448.5</c:v>
                </c:pt>
                <c:pt idx="161">
                  <c:v>13452.5</c:v>
                </c:pt>
                <c:pt idx="162">
                  <c:v>13456.5</c:v>
                </c:pt>
                <c:pt idx="163">
                  <c:v>13475.5</c:v>
                </c:pt>
                <c:pt idx="164">
                  <c:v>13692</c:v>
                </c:pt>
                <c:pt idx="165">
                  <c:v>13907.5</c:v>
                </c:pt>
                <c:pt idx="166">
                  <c:v>13441</c:v>
                </c:pt>
                <c:pt idx="167">
                  <c:v>14184.5</c:v>
                </c:pt>
                <c:pt idx="168">
                  <c:v>14231</c:v>
                </c:pt>
                <c:pt idx="169">
                  <c:v>14431</c:v>
                </c:pt>
                <c:pt idx="170">
                  <c:v>14504.5</c:v>
                </c:pt>
                <c:pt idx="171">
                  <c:v>14742</c:v>
                </c:pt>
                <c:pt idx="172">
                  <c:v>14742</c:v>
                </c:pt>
                <c:pt idx="173">
                  <c:v>14922</c:v>
                </c:pt>
              </c:numCache>
            </c:numRef>
          </c:xVal>
          <c:yVal>
            <c:numRef>
              <c:f>Active!$P$21:$P$914</c:f>
              <c:numCache>
                <c:formatCode>General</c:formatCode>
                <c:ptCount val="894"/>
                <c:pt idx="0">
                  <c:v>0.51433406103861112</c:v>
                </c:pt>
                <c:pt idx="1">
                  <c:v>0.51395508875942519</c:v>
                </c:pt>
                <c:pt idx="2">
                  <c:v>0.50383944407654058</c:v>
                </c:pt>
                <c:pt idx="3">
                  <c:v>0.48999238002936418</c:v>
                </c:pt>
                <c:pt idx="4">
                  <c:v>0.48568764362732975</c:v>
                </c:pt>
                <c:pt idx="5">
                  <c:v>0.48516291277922619</c:v>
                </c:pt>
                <c:pt idx="6">
                  <c:v>0.48041118343251094</c:v>
                </c:pt>
                <c:pt idx="7">
                  <c:v>0.47610644703047644</c:v>
                </c:pt>
                <c:pt idx="8">
                  <c:v>0.47558171618237294</c:v>
                </c:pt>
                <c:pt idx="9">
                  <c:v>0.47364798583473217</c:v>
                </c:pt>
                <c:pt idx="10">
                  <c:v>0.45802266724676055</c:v>
                </c:pt>
                <c:pt idx="11">
                  <c:v>0.45628328165767662</c:v>
                </c:pt>
                <c:pt idx="12">
                  <c:v>0.4490828083531449</c:v>
                </c:pt>
                <c:pt idx="13">
                  <c:v>0.44570120955425552</c:v>
                </c:pt>
                <c:pt idx="14">
                  <c:v>0.44032757698015834</c:v>
                </c:pt>
                <c:pt idx="15">
                  <c:v>0.43807317778089871</c:v>
                </c:pt>
                <c:pt idx="16">
                  <c:v>0.43308823472391522</c:v>
                </c:pt>
                <c:pt idx="17">
                  <c:v>0.43074638038330504</c:v>
                </c:pt>
                <c:pt idx="18">
                  <c:v>0.42747167120162194</c:v>
                </c:pt>
                <c:pt idx="19">
                  <c:v>0.42346816917535057</c:v>
                </c:pt>
                <c:pt idx="20">
                  <c:v>0.4136246071544456</c:v>
                </c:pt>
                <c:pt idx="21">
                  <c:v>0.41101067015185577</c:v>
                </c:pt>
                <c:pt idx="22">
                  <c:v>0.40965997407988558</c:v>
                </c:pt>
                <c:pt idx="23">
                  <c:v>0.40928100180069971</c:v>
                </c:pt>
                <c:pt idx="24">
                  <c:v>0.40535523767785109</c:v>
                </c:pt>
                <c:pt idx="25">
                  <c:v>0.40415030017479858</c:v>
                </c:pt>
                <c:pt idx="26">
                  <c:v>0.4038879347507468</c:v>
                </c:pt>
                <c:pt idx="27">
                  <c:v>0.40090474270689902</c:v>
                </c:pt>
                <c:pt idx="28">
                  <c:v>0.40003990853132099</c:v>
                </c:pt>
                <c:pt idx="29">
                  <c:v>0.39939857082808328</c:v>
                </c:pt>
                <c:pt idx="30">
                  <c:v>0.39901959854889746</c:v>
                </c:pt>
                <c:pt idx="31">
                  <c:v>0.39898072959718606</c:v>
                </c:pt>
                <c:pt idx="32">
                  <c:v>0.39573517212928649</c:v>
                </c:pt>
                <c:pt idx="33">
                  <c:v>0.39573517212928649</c:v>
                </c:pt>
                <c:pt idx="34">
                  <c:v>0.39090570487914844</c:v>
                </c:pt>
                <c:pt idx="35">
                  <c:v>0.39090570487914844</c:v>
                </c:pt>
                <c:pt idx="36">
                  <c:v>0.38939953300033281</c:v>
                </c:pt>
                <c:pt idx="37">
                  <c:v>0.38184923913039875</c:v>
                </c:pt>
                <c:pt idx="38">
                  <c:v>0.38162574265805838</c:v>
                </c:pt>
                <c:pt idx="39">
                  <c:v>0.38124677037887245</c:v>
                </c:pt>
                <c:pt idx="40">
                  <c:v>0.38064430162734619</c:v>
                </c:pt>
                <c:pt idx="41">
                  <c:v>0.37566907580829056</c:v>
                </c:pt>
                <c:pt idx="42">
                  <c:v>0.37529010352910463</c:v>
                </c:pt>
                <c:pt idx="46">
                  <c:v>0.36630165844584983</c:v>
                </c:pt>
                <c:pt idx="47">
                  <c:v>0.36521332779793142</c:v>
                </c:pt>
                <c:pt idx="48">
                  <c:v>0.36166653595426868</c:v>
                </c:pt>
                <c:pt idx="49">
                  <c:v>0.36102519825103108</c:v>
                </c:pt>
                <c:pt idx="53">
                  <c:v>0.35747840640736833</c:v>
                </c:pt>
                <c:pt idx="54">
                  <c:v>0.35736179955223424</c:v>
                </c:pt>
                <c:pt idx="55">
                  <c:v>0.35653583432836755</c:v>
                </c:pt>
                <c:pt idx="56">
                  <c:v>0.35291130458128206</c:v>
                </c:pt>
                <c:pt idx="58">
                  <c:v>0.34351473550505784</c:v>
                </c:pt>
                <c:pt idx="60">
                  <c:v>0.34181421886768532</c:v>
                </c:pt>
                <c:pt idx="62">
                  <c:v>0.33691673095205243</c:v>
                </c:pt>
                <c:pt idx="63">
                  <c:v>0.33631426220052618</c:v>
                </c:pt>
                <c:pt idx="64">
                  <c:v>0.30963072685066911</c:v>
                </c:pt>
                <c:pt idx="65">
                  <c:v>0.28544452164826772</c:v>
                </c:pt>
                <c:pt idx="66">
                  <c:v>0.28491979080016416</c:v>
                </c:pt>
                <c:pt idx="67">
                  <c:v>0.2475570109676076</c:v>
                </c:pt>
                <c:pt idx="69">
                  <c:v>0.23632388392302103</c:v>
                </c:pt>
                <c:pt idx="70">
                  <c:v>0.23601293230933004</c:v>
                </c:pt>
                <c:pt idx="72">
                  <c:v>0.23526470498888613</c:v>
                </c:pt>
                <c:pt idx="73">
                  <c:v>0.2314458304832438</c:v>
                </c:pt>
                <c:pt idx="74">
                  <c:v>0.23140696153153242</c:v>
                </c:pt>
                <c:pt idx="75">
                  <c:v>0.23065873421108851</c:v>
                </c:pt>
                <c:pt idx="76">
                  <c:v>0.2219423717898133</c:v>
                </c:pt>
                <c:pt idx="77">
                  <c:v>0.22160226846233877</c:v>
                </c:pt>
                <c:pt idx="78">
                  <c:v>0.22133990303828702</c:v>
                </c:pt>
                <c:pt idx="80">
                  <c:v>0.21775424224291293</c:v>
                </c:pt>
                <c:pt idx="81">
                  <c:v>0.21771537329120155</c:v>
                </c:pt>
                <c:pt idx="82">
                  <c:v>0.2174530078671498</c:v>
                </c:pt>
                <c:pt idx="83">
                  <c:v>0.2124000441446714</c:v>
                </c:pt>
                <c:pt idx="84">
                  <c:v>0.2122445683378259</c:v>
                </c:pt>
                <c:pt idx="85">
                  <c:v>0.21202107186548552</c:v>
                </c:pt>
                <c:pt idx="86">
                  <c:v>0.20703612880850203</c:v>
                </c:pt>
                <c:pt idx="87">
                  <c:v>0.20699725985679066</c:v>
                </c:pt>
                <c:pt idx="92">
                  <c:v>3.1377618786882971E-2</c:v>
                </c:pt>
                <c:pt idx="93">
                  <c:v>3.1377618786882971E-2</c:v>
                </c:pt>
                <c:pt idx="94">
                  <c:v>2.9890881383922985E-2</c:v>
                </c:pt>
                <c:pt idx="95">
                  <c:v>2.2262849610566182E-2</c:v>
                </c:pt>
                <c:pt idx="96">
                  <c:v>1.0796508855711345E-2</c:v>
                </c:pt>
                <c:pt idx="97">
                  <c:v>7.7744478601521616E-3</c:v>
                </c:pt>
                <c:pt idx="98">
                  <c:v>7.5509513878117829E-3</c:v>
                </c:pt>
                <c:pt idx="99">
                  <c:v>7.512082436100409E-3</c:v>
                </c:pt>
                <c:pt idx="100">
                  <c:v>7.4051928188941241E-3</c:v>
                </c:pt>
                <c:pt idx="101">
                  <c:v>7.3954755809662875E-3</c:v>
                </c:pt>
                <c:pt idx="102">
                  <c:v>7.2885859637600026E-3</c:v>
                </c:pt>
                <c:pt idx="103">
                  <c:v>7.2497170120486287E-3</c:v>
                </c:pt>
                <c:pt idx="104">
                  <c:v>7.2108480603372549E-3</c:v>
                </c:pt>
                <c:pt idx="105">
                  <c:v>7.1719791086258811E-3</c:v>
                </c:pt>
                <c:pt idx="106">
                  <c:v>7.1428273948423715E-3</c:v>
                </c:pt>
                <c:pt idx="107">
                  <c:v>7.133110156914535E-3</c:v>
                </c:pt>
                <c:pt idx="108">
                  <c:v>7.1039584431309977E-3</c:v>
                </c:pt>
                <c:pt idx="109">
                  <c:v>7.0942412052031611E-3</c:v>
                </c:pt>
                <c:pt idx="110">
                  <c:v>7.0650894914196238E-3</c:v>
                </c:pt>
                <c:pt idx="111">
                  <c:v>7.0553722534917873E-3</c:v>
                </c:pt>
                <c:pt idx="112">
                  <c:v>7.02622053970825E-3</c:v>
                </c:pt>
                <c:pt idx="113">
                  <c:v>7.0165033017804135E-3</c:v>
                </c:pt>
                <c:pt idx="114">
                  <c:v>6.9873515879968762E-3</c:v>
                </c:pt>
                <c:pt idx="115">
                  <c:v>2.8672427065914163E-3</c:v>
                </c:pt>
                <c:pt idx="116">
                  <c:v>2.838090992807879E-3</c:v>
                </c:pt>
                <c:pt idx="117">
                  <c:v>2.5660083308282899E-3</c:v>
                </c:pt>
                <c:pt idx="118">
                  <c:v>2.5368566170447526E-3</c:v>
                </c:pt>
                <c:pt idx="119">
                  <c:v>2.5271393791169161E-3</c:v>
                </c:pt>
                <c:pt idx="120">
                  <c:v>2.4882704274055423E-3</c:v>
                </c:pt>
                <c:pt idx="121">
                  <c:v>2.459118713622005E-3</c:v>
                </c:pt>
                <c:pt idx="122">
                  <c:v>2.4202497619106311E-3</c:v>
                </c:pt>
                <c:pt idx="123">
                  <c:v>2.3813808101992573E-3</c:v>
                </c:pt>
                <c:pt idx="124">
                  <c:v>2.3522290964157477E-3</c:v>
                </c:pt>
                <c:pt idx="125">
                  <c:v>2.3425118584878835E-3</c:v>
                </c:pt>
                <c:pt idx="126">
                  <c:v>2.1967532895702524E-3</c:v>
                </c:pt>
                <c:pt idx="127">
                  <c:v>2.1578843378588786E-3</c:v>
                </c:pt>
                <c:pt idx="128">
                  <c:v>2.1190153861475047E-3</c:v>
                </c:pt>
                <c:pt idx="129">
                  <c:v>2.0801464344361309E-3</c:v>
                </c:pt>
                <c:pt idx="130">
                  <c:v>2.0412774827247571E-3</c:v>
                </c:pt>
                <c:pt idx="131">
                  <c:v>2.0121257689412198E-3</c:v>
                </c:pt>
                <c:pt idx="132">
                  <c:v>2.0024085310133832E-3</c:v>
                </c:pt>
                <c:pt idx="133">
                  <c:v>1.9732568172298459E-3</c:v>
                </c:pt>
                <c:pt idx="134">
                  <c:v>1.8566499620957244E-3</c:v>
                </c:pt>
                <c:pt idx="135">
                  <c:v>1.8177810103843783E-3</c:v>
                </c:pt>
                <c:pt idx="136">
                  <c:v>1.5165466346212242E-3</c:v>
                </c:pt>
                <c:pt idx="137">
                  <c:v>1.5165466346212242E-3</c:v>
                </c:pt>
                <c:pt idx="138">
                  <c:v>1.5165466346212242E-3</c:v>
                </c:pt>
                <c:pt idx="139">
                  <c:v>1.4776776829098504E-3</c:v>
                </c:pt>
                <c:pt idx="140">
                  <c:v>1.4776776829098504E-3</c:v>
                </c:pt>
                <c:pt idx="141">
                  <c:v>1.4776776829098504E-3</c:v>
                </c:pt>
                <c:pt idx="142">
                  <c:v>-3.2740516638053996E-3</c:v>
                </c:pt>
                <c:pt idx="143">
                  <c:v>-1.131992466805945E-2</c:v>
                </c:pt>
                <c:pt idx="144">
                  <c:v>-1.2485993219400637E-2</c:v>
                </c:pt>
                <c:pt idx="145">
                  <c:v>-1.750008799016764E-2</c:v>
                </c:pt>
                <c:pt idx="146">
                  <c:v>-2.1843693343913506E-2</c:v>
                </c:pt>
                <c:pt idx="147">
                  <c:v>-2.2144927719676633E-2</c:v>
                </c:pt>
                <c:pt idx="148">
                  <c:v>-2.2144927719676633E-2</c:v>
                </c:pt>
                <c:pt idx="149">
                  <c:v>-2.225181733688289E-2</c:v>
                </c:pt>
                <c:pt idx="150">
                  <c:v>-2.637192621828835E-2</c:v>
                </c:pt>
                <c:pt idx="151">
                  <c:v>-3.1240262420137721E-2</c:v>
                </c:pt>
                <c:pt idx="152">
                  <c:v>-3.1424889940766754E-2</c:v>
                </c:pt>
                <c:pt idx="153">
                  <c:v>-3.1502627844189501E-2</c:v>
                </c:pt>
                <c:pt idx="154">
                  <c:v>-3.5321502349831835E-2</c:v>
                </c:pt>
                <c:pt idx="155">
                  <c:v>-3.5321502349831835E-2</c:v>
                </c:pt>
                <c:pt idx="156">
                  <c:v>-3.5321502349831835E-2</c:v>
                </c:pt>
                <c:pt idx="157">
                  <c:v>-3.6293226142616153E-2</c:v>
                </c:pt>
                <c:pt idx="158">
                  <c:v>-4.0150969599969832E-2</c:v>
                </c:pt>
                <c:pt idx="159">
                  <c:v>-4.0374466072310211E-2</c:v>
                </c:pt>
                <c:pt idx="160">
                  <c:v>-4.0520224641227842E-2</c:v>
                </c:pt>
                <c:pt idx="161">
                  <c:v>-4.059796254465059E-2</c:v>
                </c:pt>
                <c:pt idx="162">
                  <c:v>-4.0675700448073338E-2</c:v>
                </c:pt>
                <c:pt idx="163">
                  <c:v>-4.1044955489331403E-2</c:v>
                </c:pt>
                <c:pt idx="164">
                  <c:v>-4.5252519512087419E-2</c:v>
                </c:pt>
                <c:pt idx="165">
                  <c:v>-4.9440649058987818E-2</c:v>
                </c:pt>
                <c:pt idx="166">
                  <c:v>-4.0374466072310211E-2</c:v>
                </c:pt>
                <c:pt idx="167">
                  <c:v>-5.4823998871012858E-2</c:v>
                </c:pt>
                <c:pt idx="168">
                  <c:v>-5.5727701998302237E-2</c:v>
                </c:pt>
                <c:pt idx="169">
                  <c:v>-5.9614597169439509E-2</c:v>
                </c:pt>
                <c:pt idx="170">
                  <c:v>-6.1043031144832394E-2</c:v>
                </c:pt>
                <c:pt idx="171">
                  <c:v>-6.5658719160557877E-2</c:v>
                </c:pt>
                <c:pt idx="172">
                  <c:v>-6.5658719160557877E-2</c:v>
                </c:pt>
                <c:pt idx="173">
                  <c:v>-6.9156924814581355E-2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3A8-4F79-9EA2-E54A77D06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03464"/>
        <c:axId val="1"/>
      </c:scatterChart>
      <c:valAx>
        <c:axId val="793403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58064516129032"/>
              <c:y val="0.838905775075987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6"/>
          <c:min val="-0.0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0.05"/>
              <c:y val="0.370820668693009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340346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4032258064516129"/>
          <c:y val="0.92097264437689974"/>
          <c:w val="0.94354838709677424"/>
          <c:h val="0.9817629179331307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V0796 Cyg - Sec. O-C Diagr.</a:t>
            </a:r>
          </a:p>
        </c:rich>
      </c:tx>
      <c:layout>
        <c:manualLayout>
          <c:xMode val="edge"/>
          <c:yMode val="edge"/>
          <c:x val="0.28979613262627885"/>
          <c:y val="3.3434650455927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42874225600113"/>
          <c:y val="0.1458966565349544"/>
          <c:w val="0.76122524835105265"/>
          <c:h val="0.63221884498480241"/>
        </c:manualLayout>
      </c:layout>
      <c:scatterChart>
        <c:scatterStyle val="lineMarker"/>
        <c:varyColors val="0"/>
        <c:ser>
          <c:idx val="6"/>
          <c:order val="0"/>
          <c:tx>
            <c:strRef>
              <c:f>Active!$S$20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Active!$F$21:$F$914</c:f>
              <c:numCache>
                <c:formatCode>General</c:formatCode>
                <c:ptCount val="894"/>
                <c:pt idx="0">
                  <c:v>-15101.5</c:v>
                </c:pt>
                <c:pt idx="1">
                  <c:v>-15082</c:v>
                </c:pt>
                <c:pt idx="2">
                  <c:v>-14561.5</c:v>
                </c:pt>
                <c:pt idx="3">
                  <c:v>-13849</c:v>
                </c:pt>
                <c:pt idx="4">
                  <c:v>-13627.5</c:v>
                </c:pt>
                <c:pt idx="5">
                  <c:v>-13600.5</c:v>
                </c:pt>
                <c:pt idx="6">
                  <c:v>-13356</c:v>
                </c:pt>
                <c:pt idx="7">
                  <c:v>-13134.5</c:v>
                </c:pt>
                <c:pt idx="8">
                  <c:v>-13107.5</c:v>
                </c:pt>
                <c:pt idx="9">
                  <c:v>-13008</c:v>
                </c:pt>
                <c:pt idx="10">
                  <c:v>-12204</c:v>
                </c:pt>
                <c:pt idx="11">
                  <c:v>-12114.5</c:v>
                </c:pt>
                <c:pt idx="12">
                  <c:v>-11744</c:v>
                </c:pt>
                <c:pt idx="13">
                  <c:v>-11570</c:v>
                </c:pt>
                <c:pt idx="14">
                  <c:v>-11293.5</c:v>
                </c:pt>
                <c:pt idx="15">
                  <c:v>-11177.5</c:v>
                </c:pt>
                <c:pt idx="16">
                  <c:v>-10921</c:v>
                </c:pt>
                <c:pt idx="17">
                  <c:v>-10800.5</c:v>
                </c:pt>
                <c:pt idx="18">
                  <c:v>-10632</c:v>
                </c:pt>
                <c:pt idx="19">
                  <c:v>-10426</c:v>
                </c:pt>
                <c:pt idx="20">
                  <c:v>-9919.5</c:v>
                </c:pt>
                <c:pt idx="21">
                  <c:v>-9785</c:v>
                </c:pt>
                <c:pt idx="22">
                  <c:v>-9715.5</c:v>
                </c:pt>
                <c:pt idx="23">
                  <c:v>-9696</c:v>
                </c:pt>
                <c:pt idx="24">
                  <c:v>-9494</c:v>
                </c:pt>
                <c:pt idx="25">
                  <c:v>-9432</c:v>
                </c:pt>
                <c:pt idx="26">
                  <c:v>-9418.5</c:v>
                </c:pt>
                <c:pt idx="27">
                  <c:v>-9265</c:v>
                </c:pt>
                <c:pt idx="28">
                  <c:v>-9220.5</c:v>
                </c:pt>
                <c:pt idx="29">
                  <c:v>-9187.5</c:v>
                </c:pt>
                <c:pt idx="30">
                  <c:v>-9168</c:v>
                </c:pt>
                <c:pt idx="31">
                  <c:v>-9166</c:v>
                </c:pt>
                <c:pt idx="32">
                  <c:v>-8999</c:v>
                </c:pt>
                <c:pt idx="33">
                  <c:v>-8999</c:v>
                </c:pt>
                <c:pt idx="34">
                  <c:v>-8750.5</c:v>
                </c:pt>
                <c:pt idx="35">
                  <c:v>-8750.5</c:v>
                </c:pt>
                <c:pt idx="36">
                  <c:v>-8673</c:v>
                </c:pt>
                <c:pt idx="37">
                  <c:v>-8284.5</c:v>
                </c:pt>
                <c:pt idx="38">
                  <c:v>-8273</c:v>
                </c:pt>
                <c:pt idx="39">
                  <c:v>-8253.5</c:v>
                </c:pt>
                <c:pt idx="40">
                  <c:v>-8222.5</c:v>
                </c:pt>
                <c:pt idx="41">
                  <c:v>-7966.5</c:v>
                </c:pt>
                <c:pt idx="42">
                  <c:v>-7947</c:v>
                </c:pt>
                <c:pt idx="43">
                  <c:v>-7682.5</c:v>
                </c:pt>
                <c:pt idx="44">
                  <c:v>-7682.5</c:v>
                </c:pt>
                <c:pt idx="45">
                  <c:v>-7554</c:v>
                </c:pt>
                <c:pt idx="46">
                  <c:v>-7484.5</c:v>
                </c:pt>
                <c:pt idx="47">
                  <c:v>-7428.5</c:v>
                </c:pt>
                <c:pt idx="48">
                  <c:v>-7246</c:v>
                </c:pt>
                <c:pt idx="49">
                  <c:v>-7213</c:v>
                </c:pt>
                <c:pt idx="50">
                  <c:v>-7205</c:v>
                </c:pt>
                <c:pt idx="51">
                  <c:v>-7203</c:v>
                </c:pt>
                <c:pt idx="52">
                  <c:v>-7201</c:v>
                </c:pt>
                <c:pt idx="53">
                  <c:v>-7030.5</c:v>
                </c:pt>
                <c:pt idx="54">
                  <c:v>-7024.5</c:v>
                </c:pt>
                <c:pt idx="55">
                  <c:v>-6982</c:v>
                </c:pt>
                <c:pt idx="56">
                  <c:v>-6795.5</c:v>
                </c:pt>
                <c:pt idx="57">
                  <c:v>-6737</c:v>
                </c:pt>
                <c:pt idx="58">
                  <c:v>-6312</c:v>
                </c:pt>
                <c:pt idx="59">
                  <c:v>-6224.5</c:v>
                </c:pt>
                <c:pt idx="60">
                  <c:v>-6224.5</c:v>
                </c:pt>
                <c:pt idx="61">
                  <c:v>-6041.5</c:v>
                </c:pt>
                <c:pt idx="62">
                  <c:v>-5972.5</c:v>
                </c:pt>
                <c:pt idx="63">
                  <c:v>-5941.5</c:v>
                </c:pt>
                <c:pt idx="64">
                  <c:v>-4568.5</c:v>
                </c:pt>
                <c:pt idx="65">
                  <c:v>-3324</c:v>
                </c:pt>
                <c:pt idx="66">
                  <c:v>-3297</c:v>
                </c:pt>
                <c:pt idx="67">
                  <c:v>-1374.5</c:v>
                </c:pt>
                <c:pt idx="68">
                  <c:v>-815.5</c:v>
                </c:pt>
                <c:pt idx="69">
                  <c:v>-796.5</c:v>
                </c:pt>
                <c:pt idx="70">
                  <c:v>-780.5</c:v>
                </c:pt>
                <c:pt idx="71">
                  <c:v>-780.5</c:v>
                </c:pt>
                <c:pt idx="72">
                  <c:v>-742</c:v>
                </c:pt>
                <c:pt idx="73">
                  <c:v>-545.5</c:v>
                </c:pt>
                <c:pt idx="74">
                  <c:v>-543.5</c:v>
                </c:pt>
                <c:pt idx="75">
                  <c:v>-505</c:v>
                </c:pt>
                <c:pt idx="76">
                  <c:v>-56.5</c:v>
                </c:pt>
                <c:pt idx="77">
                  <c:v>-39</c:v>
                </c:pt>
                <c:pt idx="78">
                  <c:v>-25.5</c:v>
                </c:pt>
                <c:pt idx="79">
                  <c:v>0</c:v>
                </c:pt>
                <c:pt idx="80">
                  <c:v>159</c:v>
                </c:pt>
                <c:pt idx="81">
                  <c:v>161</c:v>
                </c:pt>
                <c:pt idx="82">
                  <c:v>174.5</c:v>
                </c:pt>
                <c:pt idx="83">
                  <c:v>434.5</c:v>
                </c:pt>
                <c:pt idx="84">
                  <c:v>442.5</c:v>
                </c:pt>
                <c:pt idx="85">
                  <c:v>454</c:v>
                </c:pt>
                <c:pt idx="86">
                  <c:v>710.5</c:v>
                </c:pt>
                <c:pt idx="87">
                  <c:v>712.5</c:v>
                </c:pt>
                <c:pt idx="88">
                  <c:v>6845.5</c:v>
                </c:pt>
                <c:pt idx="89">
                  <c:v>6845.5</c:v>
                </c:pt>
                <c:pt idx="90">
                  <c:v>8966.5</c:v>
                </c:pt>
                <c:pt idx="91">
                  <c:v>8967</c:v>
                </c:pt>
                <c:pt idx="92">
                  <c:v>9749</c:v>
                </c:pt>
                <c:pt idx="93">
                  <c:v>9749</c:v>
                </c:pt>
                <c:pt idx="94">
                  <c:v>9825.5</c:v>
                </c:pt>
                <c:pt idx="95">
                  <c:v>10218</c:v>
                </c:pt>
                <c:pt idx="96">
                  <c:v>10808</c:v>
                </c:pt>
                <c:pt idx="97">
                  <c:v>10963.5</c:v>
                </c:pt>
                <c:pt idx="98">
                  <c:v>10975</c:v>
                </c:pt>
                <c:pt idx="99">
                  <c:v>10977</c:v>
                </c:pt>
                <c:pt idx="100">
                  <c:v>10982.5</c:v>
                </c:pt>
                <c:pt idx="101">
                  <c:v>10983</c:v>
                </c:pt>
                <c:pt idx="102">
                  <c:v>10988.5</c:v>
                </c:pt>
                <c:pt idx="103">
                  <c:v>10990.5</c:v>
                </c:pt>
                <c:pt idx="104">
                  <c:v>10992.5</c:v>
                </c:pt>
                <c:pt idx="105">
                  <c:v>10994.5</c:v>
                </c:pt>
                <c:pt idx="106">
                  <c:v>10996</c:v>
                </c:pt>
                <c:pt idx="107">
                  <c:v>10996.5</c:v>
                </c:pt>
                <c:pt idx="108">
                  <c:v>10998</c:v>
                </c:pt>
                <c:pt idx="109">
                  <c:v>10998.5</c:v>
                </c:pt>
                <c:pt idx="110">
                  <c:v>11000</c:v>
                </c:pt>
                <c:pt idx="111">
                  <c:v>11000.5</c:v>
                </c:pt>
                <c:pt idx="112">
                  <c:v>11002</c:v>
                </c:pt>
                <c:pt idx="113">
                  <c:v>11002.5</c:v>
                </c:pt>
                <c:pt idx="114">
                  <c:v>11004</c:v>
                </c:pt>
                <c:pt idx="115">
                  <c:v>11216</c:v>
                </c:pt>
                <c:pt idx="116">
                  <c:v>11217.5</c:v>
                </c:pt>
                <c:pt idx="117">
                  <c:v>11231.5</c:v>
                </c:pt>
                <c:pt idx="118">
                  <c:v>11233</c:v>
                </c:pt>
                <c:pt idx="119">
                  <c:v>11233.5</c:v>
                </c:pt>
                <c:pt idx="120">
                  <c:v>11235.5</c:v>
                </c:pt>
                <c:pt idx="121">
                  <c:v>11237</c:v>
                </c:pt>
                <c:pt idx="122">
                  <c:v>11239</c:v>
                </c:pt>
                <c:pt idx="123">
                  <c:v>11241</c:v>
                </c:pt>
                <c:pt idx="124">
                  <c:v>11242.5</c:v>
                </c:pt>
                <c:pt idx="125">
                  <c:v>11243</c:v>
                </c:pt>
                <c:pt idx="126">
                  <c:v>11250.5</c:v>
                </c:pt>
                <c:pt idx="127">
                  <c:v>11252.5</c:v>
                </c:pt>
                <c:pt idx="128">
                  <c:v>11254.5</c:v>
                </c:pt>
                <c:pt idx="129">
                  <c:v>11256.5</c:v>
                </c:pt>
                <c:pt idx="130">
                  <c:v>11258.5</c:v>
                </c:pt>
                <c:pt idx="131">
                  <c:v>11260</c:v>
                </c:pt>
                <c:pt idx="132">
                  <c:v>11260.5</c:v>
                </c:pt>
                <c:pt idx="133">
                  <c:v>11262</c:v>
                </c:pt>
                <c:pt idx="134">
                  <c:v>11268</c:v>
                </c:pt>
                <c:pt idx="135">
                  <c:v>11270</c:v>
                </c:pt>
                <c:pt idx="136">
                  <c:v>11285.5</c:v>
                </c:pt>
                <c:pt idx="137">
                  <c:v>11285.5</c:v>
                </c:pt>
                <c:pt idx="138">
                  <c:v>11285.5</c:v>
                </c:pt>
                <c:pt idx="139">
                  <c:v>11287.5</c:v>
                </c:pt>
                <c:pt idx="140">
                  <c:v>11287.5</c:v>
                </c:pt>
                <c:pt idx="141">
                  <c:v>11287.5</c:v>
                </c:pt>
                <c:pt idx="142">
                  <c:v>11532</c:v>
                </c:pt>
                <c:pt idx="143">
                  <c:v>11946</c:v>
                </c:pt>
                <c:pt idx="144">
                  <c:v>12006</c:v>
                </c:pt>
                <c:pt idx="145">
                  <c:v>12264</c:v>
                </c:pt>
                <c:pt idx="146">
                  <c:v>12487.5</c:v>
                </c:pt>
                <c:pt idx="147">
                  <c:v>12503</c:v>
                </c:pt>
                <c:pt idx="148">
                  <c:v>12503</c:v>
                </c:pt>
                <c:pt idx="149">
                  <c:v>12508.5</c:v>
                </c:pt>
                <c:pt idx="150">
                  <c:v>12720.5</c:v>
                </c:pt>
                <c:pt idx="151">
                  <c:v>12971</c:v>
                </c:pt>
                <c:pt idx="152">
                  <c:v>12980.5</c:v>
                </c:pt>
                <c:pt idx="153">
                  <c:v>12984.5</c:v>
                </c:pt>
                <c:pt idx="154">
                  <c:v>13181</c:v>
                </c:pt>
                <c:pt idx="155">
                  <c:v>13181</c:v>
                </c:pt>
                <c:pt idx="156">
                  <c:v>13181</c:v>
                </c:pt>
                <c:pt idx="157">
                  <c:v>13231</c:v>
                </c:pt>
                <c:pt idx="158">
                  <c:v>13429.5</c:v>
                </c:pt>
                <c:pt idx="159">
                  <c:v>13441</c:v>
                </c:pt>
                <c:pt idx="160">
                  <c:v>13448.5</c:v>
                </c:pt>
                <c:pt idx="161">
                  <c:v>13452.5</c:v>
                </c:pt>
                <c:pt idx="162">
                  <c:v>13456.5</c:v>
                </c:pt>
                <c:pt idx="163">
                  <c:v>13475.5</c:v>
                </c:pt>
                <c:pt idx="164">
                  <c:v>13692</c:v>
                </c:pt>
                <c:pt idx="165">
                  <c:v>13907.5</c:v>
                </c:pt>
                <c:pt idx="166">
                  <c:v>13441</c:v>
                </c:pt>
                <c:pt idx="167">
                  <c:v>14184.5</c:v>
                </c:pt>
                <c:pt idx="168">
                  <c:v>14231</c:v>
                </c:pt>
                <c:pt idx="169">
                  <c:v>14431</c:v>
                </c:pt>
                <c:pt idx="170">
                  <c:v>14504.5</c:v>
                </c:pt>
                <c:pt idx="171">
                  <c:v>14742</c:v>
                </c:pt>
                <c:pt idx="172">
                  <c:v>14742</c:v>
                </c:pt>
                <c:pt idx="173">
                  <c:v>14922</c:v>
                </c:pt>
              </c:numCache>
            </c:numRef>
          </c:xVal>
          <c:yVal>
            <c:numRef>
              <c:f>Active!$S$21:$S$914</c:f>
              <c:numCache>
                <c:formatCode>General</c:formatCode>
                <c:ptCount val="894"/>
                <c:pt idx="0">
                  <c:v>-3.5695000002306188E-2</c:v>
                </c:pt>
                <c:pt idx="2">
                  <c:v>5.1504999999451684E-2</c:v>
                </c:pt>
                <c:pt idx="4">
                  <c:v>3.2924999999522697E-2</c:v>
                </c:pt>
                <c:pt idx="5">
                  <c:v>5.2434999997785781E-2</c:v>
                </c:pt>
                <c:pt idx="7">
                  <c:v>1.20150000002468E-2</c:v>
                </c:pt>
                <c:pt idx="8">
                  <c:v>-3.475000001344597E-3</c:v>
                </c:pt>
                <c:pt idx="14">
                  <c:v>5.0344999999651918E-2</c:v>
                </c:pt>
                <c:pt idx="15">
                  <c:v>5.4424999998445855E-2</c:v>
                </c:pt>
                <c:pt idx="17">
                  <c:v>-8.1565000000409782E-2</c:v>
                </c:pt>
                <c:pt idx="20">
                  <c:v>-4.5034999999188585E-2</c:v>
                </c:pt>
                <c:pt idx="22">
                  <c:v>-2.6515000005019829E-2</c:v>
                </c:pt>
                <c:pt idx="26">
                  <c:v>2.3095000000466825E-2</c:v>
                </c:pt>
                <c:pt idx="28">
                  <c:v>-6.3164999999571592E-2</c:v>
                </c:pt>
                <c:pt idx="29">
                  <c:v>-1.2875000000349246E-2</c:v>
                </c:pt>
                <c:pt idx="34">
                  <c:v>-2.0650000005844049E-3</c:v>
                </c:pt>
                <c:pt idx="35">
                  <c:v>5.2934999999706633E-2</c:v>
                </c:pt>
                <c:pt idx="37">
                  <c:v>-3.5485000000335276E-2</c:v>
                </c:pt>
                <c:pt idx="39">
                  <c:v>2.854500000103144E-2</c:v>
                </c:pt>
                <c:pt idx="40">
                  <c:v>1.5574999997625127E-2</c:v>
                </c:pt>
                <c:pt idx="41">
                  <c:v>-6.414500000391854E-2</c:v>
                </c:pt>
                <c:pt idx="43">
                  <c:v>-7.2250000011990778E-3</c:v>
                </c:pt>
                <c:pt idx="44">
                  <c:v>3.4775000000081491E-2</c:v>
                </c:pt>
                <c:pt idx="46">
                  <c:v>5.1514999999199063E-2</c:v>
                </c:pt>
                <c:pt idx="47">
                  <c:v>5.5795000000216532E-2</c:v>
                </c:pt>
                <c:pt idx="53">
                  <c:v>-7.8464999998686835E-2</c:v>
                </c:pt>
                <c:pt idx="54">
                  <c:v>1.931499999773223E-2</c:v>
                </c:pt>
                <c:pt idx="56">
                  <c:v>-2.7914999998756684E-2</c:v>
                </c:pt>
                <c:pt idx="59">
                  <c:v>2.3149999979068525E-3</c:v>
                </c:pt>
                <c:pt idx="60">
                  <c:v>2.3150000015448313E-3</c:v>
                </c:pt>
                <c:pt idx="61">
                  <c:v>3.5104999999020947E-2</c:v>
                </c:pt>
                <c:pt idx="62">
                  <c:v>-2.9925000002549496E-2</c:v>
                </c:pt>
                <c:pt idx="63">
                  <c:v>1.049999991664663E-4</c:v>
                </c:pt>
                <c:pt idx="64">
                  <c:v>1.1594999999942956E-2</c:v>
                </c:pt>
                <c:pt idx="67">
                  <c:v>-0.23518499999772757</c:v>
                </c:pt>
                <c:pt idx="68">
                  <c:v>-1.9514999999955762E-2</c:v>
                </c:pt>
                <c:pt idx="69">
                  <c:v>-5.0045000003592577E-2</c:v>
                </c:pt>
                <c:pt idx="70">
                  <c:v>5.0350000019534491E-3</c:v>
                </c:pt>
                <c:pt idx="71">
                  <c:v>0.10503500000049826</c:v>
                </c:pt>
                <c:pt idx="73">
                  <c:v>6.0584999999264255E-2</c:v>
                </c:pt>
                <c:pt idx="74">
                  <c:v>8.5845000001427252E-2</c:v>
                </c:pt>
                <c:pt idx="76">
                  <c:v>-1.4844999997876585E-2</c:v>
                </c:pt>
                <c:pt idx="78">
                  <c:v>9.1850000026170164E-3</c:v>
                </c:pt>
                <c:pt idx="82">
                  <c:v>-2.4814999997033738E-2</c:v>
                </c:pt>
                <c:pt idx="83">
                  <c:v>-5.5014999998093117E-2</c:v>
                </c:pt>
                <c:pt idx="84">
                  <c:v>6.0249999951338395E-3</c:v>
                </c:pt>
                <c:pt idx="86">
                  <c:v>-1.3499999477062374E-4</c:v>
                </c:pt>
                <c:pt idx="87">
                  <c:v>4.8125000001164153E-2</c:v>
                </c:pt>
                <c:pt idx="88">
                  <c:v>-2.4384999996982515E-2</c:v>
                </c:pt>
                <c:pt idx="89">
                  <c:v>-2.3685000000114087E-2</c:v>
                </c:pt>
                <c:pt idx="90">
                  <c:v>1.3064999999187421E-2</c:v>
                </c:pt>
                <c:pt idx="94">
                  <c:v>8.149999994202517E-4</c:v>
                </c:pt>
                <c:pt idx="97">
                  <c:v>1.2564999997266568E-2</c:v>
                </c:pt>
                <c:pt idx="100">
                  <c:v>1.3225000002421439E-2</c:v>
                </c:pt>
                <c:pt idx="102">
                  <c:v>9.0150000032735988E-3</c:v>
                </c:pt>
                <c:pt idx="103">
                  <c:v>7.4549999990267679E-3</c:v>
                </c:pt>
                <c:pt idx="104">
                  <c:v>8.0550000056973659E-3</c:v>
                </c:pt>
                <c:pt idx="105">
                  <c:v>9.434999999939464E-3</c:v>
                </c:pt>
                <c:pt idx="107">
                  <c:v>8.4349999960977584E-3</c:v>
                </c:pt>
                <c:pt idx="109">
                  <c:v>6.8350000001373701E-3</c:v>
                </c:pt>
                <c:pt idx="111">
                  <c:v>1.0235000001557637E-2</c:v>
                </c:pt>
                <c:pt idx="113">
                  <c:v>9.2149999982211739E-3</c:v>
                </c:pt>
                <c:pt idx="116">
                  <c:v>-7.5000003562308848E-5</c:v>
                </c:pt>
                <c:pt idx="117">
                  <c:v>1.7950000037671998E-3</c:v>
                </c:pt>
                <c:pt idx="119">
                  <c:v>4.6350000047823414E-3</c:v>
                </c:pt>
                <c:pt idx="120">
                  <c:v>1.3150000013411045E-3</c:v>
                </c:pt>
                <c:pt idx="124">
                  <c:v>-1.1950000043725595E-3</c:v>
                </c:pt>
                <c:pt idx="126">
                  <c:v>1.3949999993201345E-3</c:v>
                </c:pt>
                <c:pt idx="127">
                  <c:v>1.1850000009872019E-3</c:v>
                </c:pt>
                <c:pt idx="128">
                  <c:v>3.3850000036181882E-3</c:v>
                </c:pt>
                <c:pt idx="129">
                  <c:v>3.2150000042747706E-3</c:v>
                </c:pt>
                <c:pt idx="130">
                  <c:v>2.4550000089220703E-3</c:v>
                </c:pt>
                <c:pt idx="132">
                  <c:v>1.2750000023515895E-3</c:v>
                </c:pt>
                <c:pt idx="136">
                  <c:v>2.2850000023026951E-3</c:v>
                </c:pt>
                <c:pt idx="137">
                  <c:v>3.3850000036181882E-3</c:v>
                </c:pt>
                <c:pt idx="138">
                  <c:v>5.1850000018021092E-3</c:v>
                </c:pt>
                <c:pt idx="139">
                  <c:v>2.9050000011920929E-3</c:v>
                </c:pt>
                <c:pt idx="140">
                  <c:v>4.7049999993760139E-3</c:v>
                </c:pt>
                <c:pt idx="141">
                  <c:v>6.3050000026123598E-3</c:v>
                </c:pt>
                <c:pt idx="146">
                  <c:v>-2.8725000003760215E-2</c:v>
                </c:pt>
                <c:pt idx="149">
                  <c:v>-3.1545000005280599E-2</c:v>
                </c:pt>
                <c:pt idx="150">
                  <c:v>-3.6034999997355044E-2</c:v>
                </c:pt>
                <c:pt idx="152">
                  <c:v>-4.183500000362983E-2</c:v>
                </c:pt>
                <c:pt idx="153">
                  <c:v>-4.0515000000596046E-2</c:v>
                </c:pt>
                <c:pt idx="158">
                  <c:v>-4.1364999997313134E-2</c:v>
                </c:pt>
                <c:pt idx="160">
                  <c:v>-4.4995000003837049E-2</c:v>
                </c:pt>
                <c:pt idx="161">
                  <c:v>-4.5474999998987187E-2</c:v>
                </c:pt>
                <c:pt idx="162">
                  <c:v>-4.4654999997874256E-2</c:v>
                </c:pt>
                <c:pt idx="163">
                  <c:v>-4.4285000003583264E-2</c:v>
                </c:pt>
                <c:pt idx="165">
                  <c:v>-4.4914999998582061E-2</c:v>
                </c:pt>
                <c:pt idx="167">
                  <c:v>-4.4514999994134996E-2</c:v>
                </c:pt>
                <c:pt idx="170">
                  <c:v>-3.9914999993925449E-2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33-4F9B-9E8D-7E91FE62ECFE}"/>
            </c:ext>
          </c:extLst>
        </c:ser>
        <c:ser>
          <c:idx val="7"/>
          <c:order val="1"/>
          <c:tx>
            <c:strRef>
              <c:f>Active!$P$20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Active!$F$21:$F$914</c:f>
              <c:numCache>
                <c:formatCode>General</c:formatCode>
                <c:ptCount val="894"/>
                <c:pt idx="0">
                  <c:v>-15101.5</c:v>
                </c:pt>
                <c:pt idx="1">
                  <c:v>-15082</c:v>
                </c:pt>
                <c:pt idx="2">
                  <c:v>-14561.5</c:v>
                </c:pt>
                <c:pt idx="3">
                  <c:v>-13849</c:v>
                </c:pt>
                <c:pt idx="4">
                  <c:v>-13627.5</c:v>
                </c:pt>
                <c:pt idx="5">
                  <c:v>-13600.5</c:v>
                </c:pt>
                <c:pt idx="6">
                  <c:v>-13356</c:v>
                </c:pt>
                <c:pt idx="7">
                  <c:v>-13134.5</c:v>
                </c:pt>
                <c:pt idx="8">
                  <c:v>-13107.5</c:v>
                </c:pt>
                <c:pt idx="9">
                  <c:v>-13008</c:v>
                </c:pt>
                <c:pt idx="10">
                  <c:v>-12204</c:v>
                </c:pt>
                <c:pt idx="11">
                  <c:v>-12114.5</c:v>
                </c:pt>
                <c:pt idx="12">
                  <c:v>-11744</c:v>
                </c:pt>
                <c:pt idx="13">
                  <c:v>-11570</c:v>
                </c:pt>
                <c:pt idx="14">
                  <c:v>-11293.5</c:v>
                </c:pt>
                <c:pt idx="15">
                  <c:v>-11177.5</c:v>
                </c:pt>
                <c:pt idx="16">
                  <c:v>-10921</c:v>
                </c:pt>
                <c:pt idx="17">
                  <c:v>-10800.5</c:v>
                </c:pt>
                <c:pt idx="18">
                  <c:v>-10632</c:v>
                </c:pt>
                <c:pt idx="19">
                  <c:v>-10426</c:v>
                </c:pt>
                <c:pt idx="20">
                  <c:v>-9919.5</c:v>
                </c:pt>
                <c:pt idx="21">
                  <c:v>-9785</c:v>
                </c:pt>
                <c:pt idx="22">
                  <c:v>-9715.5</c:v>
                </c:pt>
                <c:pt idx="23">
                  <c:v>-9696</c:v>
                </c:pt>
                <c:pt idx="24">
                  <c:v>-9494</c:v>
                </c:pt>
                <c:pt idx="25">
                  <c:v>-9432</c:v>
                </c:pt>
                <c:pt idx="26">
                  <c:v>-9418.5</c:v>
                </c:pt>
                <c:pt idx="27">
                  <c:v>-9265</c:v>
                </c:pt>
                <c:pt idx="28">
                  <c:v>-9220.5</c:v>
                </c:pt>
                <c:pt idx="29">
                  <c:v>-9187.5</c:v>
                </c:pt>
                <c:pt idx="30">
                  <c:v>-9168</c:v>
                </c:pt>
                <c:pt idx="31">
                  <c:v>-9166</c:v>
                </c:pt>
                <c:pt idx="32">
                  <c:v>-8999</c:v>
                </c:pt>
                <c:pt idx="33">
                  <c:v>-8999</c:v>
                </c:pt>
                <c:pt idx="34">
                  <c:v>-8750.5</c:v>
                </c:pt>
                <c:pt idx="35">
                  <c:v>-8750.5</c:v>
                </c:pt>
                <c:pt idx="36">
                  <c:v>-8673</c:v>
                </c:pt>
                <c:pt idx="37">
                  <c:v>-8284.5</c:v>
                </c:pt>
                <c:pt idx="38">
                  <c:v>-8273</c:v>
                </c:pt>
                <c:pt idx="39">
                  <c:v>-8253.5</c:v>
                </c:pt>
                <c:pt idx="40">
                  <c:v>-8222.5</c:v>
                </c:pt>
                <c:pt idx="41">
                  <c:v>-7966.5</c:v>
                </c:pt>
                <c:pt idx="42">
                  <c:v>-7947</c:v>
                </c:pt>
                <c:pt idx="43">
                  <c:v>-7682.5</c:v>
                </c:pt>
                <c:pt idx="44">
                  <c:v>-7682.5</c:v>
                </c:pt>
                <c:pt idx="45">
                  <c:v>-7554</c:v>
                </c:pt>
                <c:pt idx="46">
                  <c:v>-7484.5</c:v>
                </c:pt>
                <c:pt idx="47">
                  <c:v>-7428.5</c:v>
                </c:pt>
                <c:pt idx="48">
                  <c:v>-7246</c:v>
                </c:pt>
                <c:pt idx="49">
                  <c:v>-7213</c:v>
                </c:pt>
                <c:pt idx="50">
                  <c:v>-7205</c:v>
                </c:pt>
                <c:pt idx="51">
                  <c:v>-7203</c:v>
                </c:pt>
                <c:pt idx="52">
                  <c:v>-7201</c:v>
                </c:pt>
                <c:pt idx="53">
                  <c:v>-7030.5</c:v>
                </c:pt>
                <c:pt idx="54">
                  <c:v>-7024.5</c:v>
                </c:pt>
                <c:pt idx="55">
                  <c:v>-6982</c:v>
                </c:pt>
                <c:pt idx="56">
                  <c:v>-6795.5</c:v>
                </c:pt>
                <c:pt idx="57">
                  <c:v>-6737</c:v>
                </c:pt>
                <c:pt idx="58">
                  <c:v>-6312</c:v>
                </c:pt>
                <c:pt idx="59">
                  <c:v>-6224.5</c:v>
                </c:pt>
                <c:pt idx="60">
                  <c:v>-6224.5</c:v>
                </c:pt>
                <c:pt idx="61">
                  <c:v>-6041.5</c:v>
                </c:pt>
                <c:pt idx="62">
                  <c:v>-5972.5</c:v>
                </c:pt>
                <c:pt idx="63">
                  <c:v>-5941.5</c:v>
                </c:pt>
                <c:pt idx="64">
                  <c:v>-4568.5</c:v>
                </c:pt>
                <c:pt idx="65">
                  <c:v>-3324</c:v>
                </c:pt>
                <c:pt idx="66">
                  <c:v>-3297</c:v>
                </c:pt>
                <c:pt idx="67">
                  <c:v>-1374.5</c:v>
                </c:pt>
                <c:pt idx="68">
                  <c:v>-815.5</c:v>
                </c:pt>
                <c:pt idx="69">
                  <c:v>-796.5</c:v>
                </c:pt>
                <c:pt idx="70">
                  <c:v>-780.5</c:v>
                </c:pt>
                <c:pt idx="71">
                  <c:v>-780.5</c:v>
                </c:pt>
                <c:pt idx="72">
                  <c:v>-742</c:v>
                </c:pt>
                <c:pt idx="73">
                  <c:v>-545.5</c:v>
                </c:pt>
                <c:pt idx="74">
                  <c:v>-543.5</c:v>
                </c:pt>
                <c:pt idx="75">
                  <c:v>-505</c:v>
                </c:pt>
                <c:pt idx="76">
                  <c:v>-56.5</c:v>
                </c:pt>
                <c:pt idx="77">
                  <c:v>-39</c:v>
                </c:pt>
                <c:pt idx="78">
                  <c:v>-25.5</c:v>
                </c:pt>
                <c:pt idx="79">
                  <c:v>0</c:v>
                </c:pt>
                <c:pt idx="80">
                  <c:v>159</c:v>
                </c:pt>
                <c:pt idx="81">
                  <c:v>161</c:v>
                </c:pt>
                <c:pt idx="82">
                  <c:v>174.5</c:v>
                </c:pt>
                <c:pt idx="83">
                  <c:v>434.5</c:v>
                </c:pt>
                <c:pt idx="84">
                  <c:v>442.5</c:v>
                </c:pt>
                <c:pt idx="85">
                  <c:v>454</c:v>
                </c:pt>
                <c:pt idx="86">
                  <c:v>710.5</c:v>
                </c:pt>
                <c:pt idx="87">
                  <c:v>712.5</c:v>
                </c:pt>
                <c:pt idx="88">
                  <c:v>6845.5</c:v>
                </c:pt>
                <c:pt idx="89">
                  <c:v>6845.5</c:v>
                </c:pt>
                <c:pt idx="90">
                  <c:v>8966.5</c:v>
                </c:pt>
                <c:pt idx="91">
                  <c:v>8967</c:v>
                </c:pt>
                <c:pt idx="92">
                  <c:v>9749</c:v>
                </c:pt>
                <c:pt idx="93">
                  <c:v>9749</c:v>
                </c:pt>
                <c:pt idx="94">
                  <c:v>9825.5</c:v>
                </c:pt>
                <c:pt idx="95">
                  <c:v>10218</c:v>
                </c:pt>
                <c:pt idx="96">
                  <c:v>10808</c:v>
                </c:pt>
                <c:pt idx="97">
                  <c:v>10963.5</c:v>
                </c:pt>
                <c:pt idx="98">
                  <c:v>10975</c:v>
                </c:pt>
                <c:pt idx="99">
                  <c:v>10977</c:v>
                </c:pt>
                <c:pt idx="100">
                  <c:v>10982.5</c:v>
                </c:pt>
                <c:pt idx="101">
                  <c:v>10983</c:v>
                </c:pt>
                <c:pt idx="102">
                  <c:v>10988.5</c:v>
                </c:pt>
                <c:pt idx="103">
                  <c:v>10990.5</c:v>
                </c:pt>
                <c:pt idx="104">
                  <c:v>10992.5</c:v>
                </c:pt>
                <c:pt idx="105">
                  <c:v>10994.5</c:v>
                </c:pt>
                <c:pt idx="106">
                  <c:v>10996</c:v>
                </c:pt>
                <c:pt idx="107">
                  <c:v>10996.5</c:v>
                </c:pt>
                <c:pt idx="108">
                  <c:v>10998</c:v>
                </c:pt>
                <c:pt idx="109">
                  <c:v>10998.5</c:v>
                </c:pt>
                <c:pt idx="110">
                  <c:v>11000</c:v>
                </c:pt>
                <c:pt idx="111">
                  <c:v>11000.5</c:v>
                </c:pt>
                <c:pt idx="112">
                  <c:v>11002</c:v>
                </c:pt>
                <c:pt idx="113">
                  <c:v>11002.5</c:v>
                </c:pt>
                <c:pt idx="114">
                  <c:v>11004</c:v>
                </c:pt>
                <c:pt idx="115">
                  <c:v>11216</c:v>
                </c:pt>
                <c:pt idx="116">
                  <c:v>11217.5</c:v>
                </c:pt>
                <c:pt idx="117">
                  <c:v>11231.5</c:v>
                </c:pt>
                <c:pt idx="118">
                  <c:v>11233</c:v>
                </c:pt>
                <c:pt idx="119">
                  <c:v>11233.5</c:v>
                </c:pt>
                <c:pt idx="120">
                  <c:v>11235.5</c:v>
                </c:pt>
                <c:pt idx="121">
                  <c:v>11237</c:v>
                </c:pt>
                <c:pt idx="122">
                  <c:v>11239</c:v>
                </c:pt>
                <c:pt idx="123">
                  <c:v>11241</c:v>
                </c:pt>
                <c:pt idx="124">
                  <c:v>11242.5</c:v>
                </c:pt>
                <c:pt idx="125">
                  <c:v>11243</c:v>
                </c:pt>
                <c:pt idx="126">
                  <c:v>11250.5</c:v>
                </c:pt>
                <c:pt idx="127">
                  <c:v>11252.5</c:v>
                </c:pt>
                <c:pt idx="128">
                  <c:v>11254.5</c:v>
                </c:pt>
                <c:pt idx="129">
                  <c:v>11256.5</c:v>
                </c:pt>
                <c:pt idx="130">
                  <c:v>11258.5</c:v>
                </c:pt>
                <c:pt idx="131">
                  <c:v>11260</c:v>
                </c:pt>
                <c:pt idx="132">
                  <c:v>11260.5</c:v>
                </c:pt>
                <c:pt idx="133">
                  <c:v>11262</c:v>
                </c:pt>
                <c:pt idx="134">
                  <c:v>11268</c:v>
                </c:pt>
                <c:pt idx="135">
                  <c:v>11270</c:v>
                </c:pt>
                <c:pt idx="136">
                  <c:v>11285.5</c:v>
                </c:pt>
                <c:pt idx="137">
                  <c:v>11285.5</c:v>
                </c:pt>
                <c:pt idx="138">
                  <c:v>11285.5</c:v>
                </c:pt>
                <c:pt idx="139">
                  <c:v>11287.5</c:v>
                </c:pt>
                <c:pt idx="140">
                  <c:v>11287.5</c:v>
                </c:pt>
                <c:pt idx="141">
                  <c:v>11287.5</c:v>
                </c:pt>
                <c:pt idx="142">
                  <c:v>11532</c:v>
                </c:pt>
                <c:pt idx="143">
                  <c:v>11946</c:v>
                </c:pt>
                <c:pt idx="144">
                  <c:v>12006</c:v>
                </c:pt>
                <c:pt idx="145">
                  <c:v>12264</c:v>
                </c:pt>
                <c:pt idx="146">
                  <c:v>12487.5</c:v>
                </c:pt>
                <c:pt idx="147">
                  <c:v>12503</c:v>
                </c:pt>
                <c:pt idx="148">
                  <c:v>12503</c:v>
                </c:pt>
                <c:pt idx="149">
                  <c:v>12508.5</c:v>
                </c:pt>
                <c:pt idx="150">
                  <c:v>12720.5</c:v>
                </c:pt>
                <c:pt idx="151">
                  <c:v>12971</c:v>
                </c:pt>
                <c:pt idx="152">
                  <c:v>12980.5</c:v>
                </c:pt>
                <c:pt idx="153">
                  <c:v>12984.5</c:v>
                </c:pt>
                <c:pt idx="154">
                  <c:v>13181</c:v>
                </c:pt>
                <c:pt idx="155">
                  <c:v>13181</c:v>
                </c:pt>
                <c:pt idx="156">
                  <c:v>13181</c:v>
                </c:pt>
                <c:pt idx="157">
                  <c:v>13231</c:v>
                </c:pt>
                <c:pt idx="158">
                  <c:v>13429.5</c:v>
                </c:pt>
                <c:pt idx="159">
                  <c:v>13441</c:v>
                </c:pt>
                <c:pt idx="160">
                  <c:v>13448.5</c:v>
                </c:pt>
                <c:pt idx="161">
                  <c:v>13452.5</c:v>
                </c:pt>
                <c:pt idx="162">
                  <c:v>13456.5</c:v>
                </c:pt>
                <c:pt idx="163">
                  <c:v>13475.5</c:v>
                </c:pt>
                <c:pt idx="164">
                  <c:v>13692</c:v>
                </c:pt>
                <c:pt idx="165">
                  <c:v>13907.5</c:v>
                </c:pt>
                <c:pt idx="166">
                  <c:v>13441</c:v>
                </c:pt>
                <c:pt idx="167">
                  <c:v>14184.5</c:v>
                </c:pt>
                <c:pt idx="168">
                  <c:v>14231</c:v>
                </c:pt>
                <c:pt idx="169">
                  <c:v>14431</c:v>
                </c:pt>
                <c:pt idx="170">
                  <c:v>14504.5</c:v>
                </c:pt>
                <c:pt idx="171">
                  <c:v>14742</c:v>
                </c:pt>
                <c:pt idx="172">
                  <c:v>14742</c:v>
                </c:pt>
                <c:pt idx="173">
                  <c:v>14922</c:v>
                </c:pt>
              </c:numCache>
            </c:numRef>
          </c:xVal>
          <c:yVal>
            <c:numRef>
              <c:f>Active!$P$21:$P$914</c:f>
              <c:numCache>
                <c:formatCode>General</c:formatCode>
                <c:ptCount val="894"/>
                <c:pt idx="0">
                  <c:v>0.51433406103861112</c:v>
                </c:pt>
                <c:pt idx="1">
                  <c:v>0.51395508875942519</c:v>
                </c:pt>
                <c:pt idx="2">
                  <c:v>0.50383944407654058</c:v>
                </c:pt>
                <c:pt idx="3">
                  <c:v>0.48999238002936418</c:v>
                </c:pt>
                <c:pt idx="4">
                  <c:v>0.48568764362732975</c:v>
                </c:pt>
                <c:pt idx="5">
                  <c:v>0.48516291277922619</c:v>
                </c:pt>
                <c:pt idx="6">
                  <c:v>0.48041118343251094</c:v>
                </c:pt>
                <c:pt idx="7">
                  <c:v>0.47610644703047644</c:v>
                </c:pt>
                <c:pt idx="8">
                  <c:v>0.47558171618237294</c:v>
                </c:pt>
                <c:pt idx="9">
                  <c:v>0.47364798583473217</c:v>
                </c:pt>
                <c:pt idx="10">
                  <c:v>0.45802266724676055</c:v>
                </c:pt>
                <c:pt idx="11">
                  <c:v>0.45628328165767662</c:v>
                </c:pt>
                <c:pt idx="12">
                  <c:v>0.4490828083531449</c:v>
                </c:pt>
                <c:pt idx="13">
                  <c:v>0.44570120955425552</c:v>
                </c:pt>
                <c:pt idx="14">
                  <c:v>0.44032757698015834</c:v>
                </c:pt>
                <c:pt idx="15">
                  <c:v>0.43807317778089871</c:v>
                </c:pt>
                <c:pt idx="16">
                  <c:v>0.43308823472391522</c:v>
                </c:pt>
                <c:pt idx="17">
                  <c:v>0.43074638038330504</c:v>
                </c:pt>
                <c:pt idx="18">
                  <c:v>0.42747167120162194</c:v>
                </c:pt>
                <c:pt idx="19">
                  <c:v>0.42346816917535057</c:v>
                </c:pt>
                <c:pt idx="20">
                  <c:v>0.4136246071544456</c:v>
                </c:pt>
                <c:pt idx="21">
                  <c:v>0.41101067015185577</c:v>
                </c:pt>
                <c:pt idx="22">
                  <c:v>0.40965997407988558</c:v>
                </c:pt>
                <c:pt idx="23">
                  <c:v>0.40928100180069971</c:v>
                </c:pt>
                <c:pt idx="24">
                  <c:v>0.40535523767785109</c:v>
                </c:pt>
                <c:pt idx="25">
                  <c:v>0.40415030017479858</c:v>
                </c:pt>
                <c:pt idx="26">
                  <c:v>0.4038879347507468</c:v>
                </c:pt>
                <c:pt idx="27">
                  <c:v>0.40090474270689902</c:v>
                </c:pt>
                <c:pt idx="28">
                  <c:v>0.40003990853132099</c:v>
                </c:pt>
                <c:pt idx="29">
                  <c:v>0.39939857082808328</c:v>
                </c:pt>
                <c:pt idx="30">
                  <c:v>0.39901959854889746</c:v>
                </c:pt>
                <c:pt idx="31">
                  <c:v>0.39898072959718606</c:v>
                </c:pt>
                <c:pt idx="32">
                  <c:v>0.39573517212928649</c:v>
                </c:pt>
                <c:pt idx="33">
                  <c:v>0.39573517212928649</c:v>
                </c:pt>
                <c:pt idx="34">
                  <c:v>0.39090570487914844</c:v>
                </c:pt>
                <c:pt idx="35">
                  <c:v>0.39090570487914844</c:v>
                </c:pt>
                <c:pt idx="36">
                  <c:v>0.38939953300033281</c:v>
                </c:pt>
                <c:pt idx="37">
                  <c:v>0.38184923913039875</c:v>
                </c:pt>
                <c:pt idx="38">
                  <c:v>0.38162574265805838</c:v>
                </c:pt>
                <c:pt idx="39">
                  <c:v>0.38124677037887245</c:v>
                </c:pt>
                <c:pt idx="40">
                  <c:v>0.38064430162734619</c:v>
                </c:pt>
                <c:pt idx="41">
                  <c:v>0.37566907580829056</c:v>
                </c:pt>
                <c:pt idx="42">
                  <c:v>0.37529010352910463</c:v>
                </c:pt>
                <c:pt idx="46">
                  <c:v>0.36630165844584983</c:v>
                </c:pt>
                <c:pt idx="47">
                  <c:v>0.36521332779793142</c:v>
                </c:pt>
                <c:pt idx="48">
                  <c:v>0.36166653595426868</c:v>
                </c:pt>
                <c:pt idx="49">
                  <c:v>0.36102519825103108</c:v>
                </c:pt>
                <c:pt idx="53">
                  <c:v>0.35747840640736833</c:v>
                </c:pt>
                <c:pt idx="54">
                  <c:v>0.35736179955223424</c:v>
                </c:pt>
                <c:pt idx="55">
                  <c:v>0.35653583432836755</c:v>
                </c:pt>
                <c:pt idx="56">
                  <c:v>0.35291130458128206</c:v>
                </c:pt>
                <c:pt idx="58">
                  <c:v>0.34351473550505784</c:v>
                </c:pt>
                <c:pt idx="60">
                  <c:v>0.34181421886768532</c:v>
                </c:pt>
                <c:pt idx="62">
                  <c:v>0.33691673095205243</c:v>
                </c:pt>
                <c:pt idx="63">
                  <c:v>0.33631426220052618</c:v>
                </c:pt>
                <c:pt idx="64">
                  <c:v>0.30963072685066911</c:v>
                </c:pt>
                <c:pt idx="65">
                  <c:v>0.28544452164826772</c:v>
                </c:pt>
                <c:pt idx="66">
                  <c:v>0.28491979080016416</c:v>
                </c:pt>
                <c:pt idx="67">
                  <c:v>0.2475570109676076</c:v>
                </c:pt>
                <c:pt idx="69">
                  <c:v>0.23632388392302103</c:v>
                </c:pt>
                <c:pt idx="70">
                  <c:v>0.23601293230933004</c:v>
                </c:pt>
                <c:pt idx="72">
                  <c:v>0.23526470498888613</c:v>
                </c:pt>
                <c:pt idx="73">
                  <c:v>0.2314458304832438</c:v>
                </c:pt>
                <c:pt idx="74">
                  <c:v>0.23140696153153242</c:v>
                </c:pt>
                <c:pt idx="75">
                  <c:v>0.23065873421108851</c:v>
                </c:pt>
                <c:pt idx="76">
                  <c:v>0.2219423717898133</c:v>
                </c:pt>
                <c:pt idx="77">
                  <c:v>0.22160226846233877</c:v>
                </c:pt>
                <c:pt idx="78">
                  <c:v>0.22133990303828702</c:v>
                </c:pt>
                <c:pt idx="80">
                  <c:v>0.21775424224291293</c:v>
                </c:pt>
                <c:pt idx="81">
                  <c:v>0.21771537329120155</c:v>
                </c:pt>
                <c:pt idx="82">
                  <c:v>0.2174530078671498</c:v>
                </c:pt>
                <c:pt idx="83">
                  <c:v>0.2124000441446714</c:v>
                </c:pt>
                <c:pt idx="84">
                  <c:v>0.2122445683378259</c:v>
                </c:pt>
                <c:pt idx="85">
                  <c:v>0.21202107186548552</c:v>
                </c:pt>
                <c:pt idx="86">
                  <c:v>0.20703612880850203</c:v>
                </c:pt>
                <c:pt idx="87">
                  <c:v>0.20699725985679066</c:v>
                </c:pt>
                <c:pt idx="92">
                  <c:v>3.1377618786882971E-2</c:v>
                </c:pt>
                <c:pt idx="93">
                  <c:v>3.1377618786882971E-2</c:v>
                </c:pt>
                <c:pt idx="94">
                  <c:v>2.9890881383922985E-2</c:v>
                </c:pt>
                <c:pt idx="95">
                  <c:v>2.2262849610566182E-2</c:v>
                </c:pt>
                <c:pt idx="96">
                  <c:v>1.0796508855711345E-2</c:v>
                </c:pt>
                <c:pt idx="97">
                  <c:v>7.7744478601521616E-3</c:v>
                </c:pt>
                <c:pt idx="98">
                  <c:v>7.5509513878117829E-3</c:v>
                </c:pt>
                <c:pt idx="99">
                  <c:v>7.512082436100409E-3</c:v>
                </c:pt>
                <c:pt idx="100">
                  <c:v>7.4051928188941241E-3</c:v>
                </c:pt>
                <c:pt idx="101">
                  <c:v>7.3954755809662875E-3</c:v>
                </c:pt>
                <c:pt idx="102">
                  <c:v>7.2885859637600026E-3</c:v>
                </c:pt>
                <c:pt idx="103">
                  <c:v>7.2497170120486287E-3</c:v>
                </c:pt>
                <c:pt idx="104">
                  <c:v>7.2108480603372549E-3</c:v>
                </c:pt>
                <c:pt idx="105">
                  <c:v>7.1719791086258811E-3</c:v>
                </c:pt>
                <c:pt idx="106">
                  <c:v>7.1428273948423715E-3</c:v>
                </c:pt>
                <c:pt idx="107">
                  <c:v>7.133110156914535E-3</c:v>
                </c:pt>
                <c:pt idx="108">
                  <c:v>7.1039584431309977E-3</c:v>
                </c:pt>
                <c:pt idx="109">
                  <c:v>7.0942412052031611E-3</c:v>
                </c:pt>
                <c:pt idx="110">
                  <c:v>7.0650894914196238E-3</c:v>
                </c:pt>
                <c:pt idx="111">
                  <c:v>7.0553722534917873E-3</c:v>
                </c:pt>
                <c:pt idx="112">
                  <c:v>7.02622053970825E-3</c:v>
                </c:pt>
                <c:pt idx="113">
                  <c:v>7.0165033017804135E-3</c:v>
                </c:pt>
                <c:pt idx="114">
                  <c:v>6.9873515879968762E-3</c:v>
                </c:pt>
                <c:pt idx="115">
                  <c:v>2.8672427065914163E-3</c:v>
                </c:pt>
                <c:pt idx="116">
                  <c:v>2.838090992807879E-3</c:v>
                </c:pt>
                <c:pt idx="117">
                  <c:v>2.5660083308282899E-3</c:v>
                </c:pt>
                <c:pt idx="118">
                  <c:v>2.5368566170447526E-3</c:v>
                </c:pt>
                <c:pt idx="119">
                  <c:v>2.5271393791169161E-3</c:v>
                </c:pt>
                <c:pt idx="120">
                  <c:v>2.4882704274055423E-3</c:v>
                </c:pt>
                <c:pt idx="121">
                  <c:v>2.459118713622005E-3</c:v>
                </c:pt>
                <c:pt idx="122">
                  <c:v>2.4202497619106311E-3</c:v>
                </c:pt>
                <c:pt idx="123">
                  <c:v>2.3813808101992573E-3</c:v>
                </c:pt>
                <c:pt idx="124">
                  <c:v>2.3522290964157477E-3</c:v>
                </c:pt>
                <c:pt idx="125">
                  <c:v>2.3425118584878835E-3</c:v>
                </c:pt>
                <c:pt idx="126">
                  <c:v>2.1967532895702524E-3</c:v>
                </c:pt>
                <c:pt idx="127">
                  <c:v>2.1578843378588786E-3</c:v>
                </c:pt>
                <c:pt idx="128">
                  <c:v>2.1190153861475047E-3</c:v>
                </c:pt>
                <c:pt idx="129">
                  <c:v>2.0801464344361309E-3</c:v>
                </c:pt>
                <c:pt idx="130">
                  <c:v>2.0412774827247571E-3</c:v>
                </c:pt>
                <c:pt idx="131">
                  <c:v>2.0121257689412198E-3</c:v>
                </c:pt>
                <c:pt idx="132">
                  <c:v>2.0024085310133832E-3</c:v>
                </c:pt>
                <c:pt idx="133">
                  <c:v>1.9732568172298459E-3</c:v>
                </c:pt>
                <c:pt idx="134">
                  <c:v>1.8566499620957244E-3</c:v>
                </c:pt>
                <c:pt idx="135">
                  <c:v>1.8177810103843783E-3</c:v>
                </c:pt>
                <c:pt idx="136">
                  <c:v>1.5165466346212242E-3</c:v>
                </c:pt>
                <c:pt idx="137">
                  <c:v>1.5165466346212242E-3</c:v>
                </c:pt>
                <c:pt idx="138">
                  <c:v>1.5165466346212242E-3</c:v>
                </c:pt>
                <c:pt idx="139">
                  <c:v>1.4776776829098504E-3</c:v>
                </c:pt>
                <c:pt idx="140">
                  <c:v>1.4776776829098504E-3</c:v>
                </c:pt>
                <c:pt idx="141">
                  <c:v>1.4776776829098504E-3</c:v>
                </c:pt>
                <c:pt idx="142">
                  <c:v>-3.2740516638053996E-3</c:v>
                </c:pt>
                <c:pt idx="143">
                  <c:v>-1.131992466805945E-2</c:v>
                </c:pt>
                <c:pt idx="144">
                  <c:v>-1.2485993219400637E-2</c:v>
                </c:pt>
                <c:pt idx="145">
                  <c:v>-1.750008799016764E-2</c:v>
                </c:pt>
                <c:pt idx="146">
                  <c:v>-2.1843693343913506E-2</c:v>
                </c:pt>
                <c:pt idx="147">
                  <c:v>-2.2144927719676633E-2</c:v>
                </c:pt>
                <c:pt idx="148">
                  <c:v>-2.2144927719676633E-2</c:v>
                </c:pt>
                <c:pt idx="149">
                  <c:v>-2.225181733688289E-2</c:v>
                </c:pt>
                <c:pt idx="150">
                  <c:v>-2.637192621828835E-2</c:v>
                </c:pt>
                <c:pt idx="151">
                  <c:v>-3.1240262420137721E-2</c:v>
                </c:pt>
                <c:pt idx="152">
                  <c:v>-3.1424889940766754E-2</c:v>
                </c:pt>
                <c:pt idx="153">
                  <c:v>-3.1502627844189501E-2</c:v>
                </c:pt>
                <c:pt idx="154">
                  <c:v>-3.5321502349831835E-2</c:v>
                </c:pt>
                <c:pt idx="155">
                  <c:v>-3.5321502349831835E-2</c:v>
                </c:pt>
                <c:pt idx="156">
                  <c:v>-3.5321502349831835E-2</c:v>
                </c:pt>
                <c:pt idx="157">
                  <c:v>-3.6293226142616153E-2</c:v>
                </c:pt>
                <c:pt idx="158">
                  <c:v>-4.0150969599969832E-2</c:v>
                </c:pt>
                <c:pt idx="159">
                  <c:v>-4.0374466072310211E-2</c:v>
                </c:pt>
                <c:pt idx="160">
                  <c:v>-4.0520224641227842E-2</c:v>
                </c:pt>
                <c:pt idx="161">
                  <c:v>-4.059796254465059E-2</c:v>
                </c:pt>
                <c:pt idx="162">
                  <c:v>-4.0675700448073338E-2</c:v>
                </c:pt>
                <c:pt idx="163">
                  <c:v>-4.1044955489331403E-2</c:v>
                </c:pt>
                <c:pt idx="164">
                  <c:v>-4.5252519512087419E-2</c:v>
                </c:pt>
                <c:pt idx="165">
                  <c:v>-4.9440649058987818E-2</c:v>
                </c:pt>
                <c:pt idx="166">
                  <c:v>-4.0374466072310211E-2</c:v>
                </c:pt>
                <c:pt idx="167">
                  <c:v>-5.4823998871012858E-2</c:v>
                </c:pt>
                <c:pt idx="168">
                  <c:v>-5.5727701998302237E-2</c:v>
                </c:pt>
                <c:pt idx="169">
                  <c:v>-5.9614597169439509E-2</c:v>
                </c:pt>
                <c:pt idx="170">
                  <c:v>-6.1043031144832394E-2</c:v>
                </c:pt>
                <c:pt idx="171">
                  <c:v>-6.5658719160557877E-2</c:v>
                </c:pt>
                <c:pt idx="172">
                  <c:v>-6.5658719160557877E-2</c:v>
                </c:pt>
                <c:pt idx="173">
                  <c:v>-6.9156924814581355E-2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33-4F9B-9E8D-7E91FE62E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417568"/>
        <c:axId val="1"/>
      </c:scatterChart>
      <c:valAx>
        <c:axId val="793417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44940810970053"/>
              <c:y val="0.838905775075987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142857142857141E-2"/>
              <c:y val="0.370820668693009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341756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571471423214954"/>
          <c:y val="0.92097264437689974"/>
          <c:w val="0.33061267341582301"/>
          <c:h val="6.07902735562310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0</xdr:rowOff>
    </xdr:from>
    <xdr:to>
      <xdr:col>17</xdr:col>
      <xdr:colOff>409575</xdr:colOff>
      <xdr:row>18</xdr:row>
      <xdr:rowOff>38100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C12740C0-177D-DE6D-9BEA-F57EB5CD9C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342900</xdr:colOff>
      <xdr:row>22</xdr:row>
      <xdr:rowOff>133350</xdr:rowOff>
    </xdr:from>
    <xdr:to>
      <xdr:col>25</xdr:col>
      <xdr:colOff>104775</xdr:colOff>
      <xdr:row>42</xdr:row>
      <xdr:rowOff>28575</xdr:rowOff>
    </xdr:to>
    <xdr:graphicFrame macro="">
      <xdr:nvGraphicFramePr>
        <xdr:cNvPr id="1029" name="Chart 2">
          <a:extLst>
            <a:ext uri="{FF2B5EF4-FFF2-40B4-BE49-F238E27FC236}">
              <a16:creationId xmlns:a16="http://schemas.microsoft.com/office/drawing/2014/main" id="{86324B52-F70F-2B6E-3F3C-A2997AB23C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628649</xdr:colOff>
      <xdr:row>0</xdr:row>
      <xdr:rowOff>0</xdr:rowOff>
    </xdr:from>
    <xdr:to>
      <xdr:col>26</xdr:col>
      <xdr:colOff>581024</xdr:colOff>
      <xdr:row>18</xdr:row>
      <xdr:rowOff>47625</xdr:rowOff>
    </xdr:to>
    <xdr:graphicFrame macro="">
      <xdr:nvGraphicFramePr>
        <xdr:cNvPr id="1030" name="Chart 3">
          <a:extLst>
            <a:ext uri="{FF2B5EF4-FFF2-40B4-BE49-F238E27FC236}">
              <a16:creationId xmlns:a16="http://schemas.microsoft.com/office/drawing/2014/main" id="{AC398AE4-7A96-5352-4C67-E235866E1D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onkoly.hu/cgi-bin/IBVS?144" TargetMode="External"/><Relationship Id="rId18" Type="http://schemas.openxmlformats.org/officeDocument/2006/relationships/hyperlink" Target="http://www.konkoly.hu/cgi-bin/IBVS?144" TargetMode="External"/><Relationship Id="rId26" Type="http://schemas.openxmlformats.org/officeDocument/2006/relationships/hyperlink" Target="http://www.konkoly.hu/cgi-bin/IBVS?144" TargetMode="External"/><Relationship Id="rId39" Type="http://schemas.openxmlformats.org/officeDocument/2006/relationships/hyperlink" Target="http://www.konkoly.hu/cgi-bin/IBVS?6114" TargetMode="External"/><Relationship Id="rId21" Type="http://schemas.openxmlformats.org/officeDocument/2006/relationships/hyperlink" Target="http://www.konkoly.hu/cgi-bin/IBVS?144" TargetMode="External"/><Relationship Id="rId34" Type="http://schemas.openxmlformats.org/officeDocument/2006/relationships/hyperlink" Target="http://www.bav-astro.de/sfs/BAVM_link.php?BAVMnr=157" TargetMode="External"/><Relationship Id="rId42" Type="http://schemas.openxmlformats.org/officeDocument/2006/relationships/hyperlink" Target="http://www.konkoly.hu/cgi-bin/IBVS?6114" TargetMode="External"/><Relationship Id="rId47" Type="http://schemas.openxmlformats.org/officeDocument/2006/relationships/hyperlink" Target="http://www.konkoly.hu/cgi-bin/IBVS?6114" TargetMode="External"/><Relationship Id="rId50" Type="http://schemas.openxmlformats.org/officeDocument/2006/relationships/hyperlink" Target="http://www.konkoly.hu/cgi-bin/IBVS?6114" TargetMode="External"/><Relationship Id="rId55" Type="http://schemas.openxmlformats.org/officeDocument/2006/relationships/hyperlink" Target="http://www.konkoly.hu/cgi-bin/IBVS?6114" TargetMode="External"/><Relationship Id="rId63" Type="http://schemas.openxmlformats.org/officeDocument/2006/relationships/hyperlink" Target="http://www.konkoly.hu/cgi-bin/IBVS?6114" TargetMode="External"/><Relationship Id="rId68" Type="http://schemas.openxmlformats.org/officeDocument/2006/relationships/hyperlink" Target="http://www.konkoly.hu/cgi-bin/IBVS?6114" TargetMode="External"/><Relationship Id="rId76" Type="http://schemas.openxmlformats.org/officeDocument/2006/relationships/hyperlink" Target="http://www.konkoly.hu/cgi-bin/IBVS?6114" TargetMode="External"/><Relationship Id="rId84" Type="http://schemas.openxmlformats.org/officeDocument/2006/relationships/hyperlink" Target="http://www.bav-astro.de/sfs/BAVM_link.php?BAVMnr=220" TargetMode="External"/><Relationship Id="rId89" Type="http://schemas.openxmlformats.org/officeDocument/2006/relationships/hyperlink" Target="http://var.astro.cz/oejv/issues/oejv0160.pdf" TargetMode="External"/><Relationship Id="rId7" Type="http://schemas.openxmlformats.org/officeDocument/2006/relationships/hyperlink" Target="http://www.konkoly.hu/cgi-bin/IBVS?145" TargetMode="External"/><Relationship Id="rId71" Type="http://schemas.openxmlformats.org/officeDocument/2006/relationships/hyperlink" Target="http://www.konkoly.hu/cgi-bin/IBVS?6114" TargetMode="External"/><Relationship Id="rId92" Type="http://schemas.openxmlformats.org/officeDocument/2006/relationships/hyperlink" Target="http://www.bav-astro.de/sfs/BAVM_link.php?BAVMnr=241" TargetMode="External"/><Relationship Id="rId2" Type="http://schemas.openxmlformats.org/officeDocument/2006/relationships/hyperlink" Target="http://www.konkoly.hu/cgi-bin/IBVS?145" TargetMode="External"/><Relationship Id="rId16" Type="http://schemas.openxmlformats.org/officeDocument/2006/relationships/hyperlink" Target="http://www.konkoly.hu/cgi-bin/IBVS?144" TargetMode="External"/><Relationship Id="rId29" Type="http://schemas.openxmlformats.org/officeDocument/2006/relationships/hyperlink" Target="http://www.konkoly.hu/cgi-bin/IBVS?6114" TargetMode="External"/><Relationship Id="rId11" Type="http://schemas.openxmlformats.org/officeDocument/2006/relationships/hyperlink" Target="http://www.konkoly.hu/cgi-bin/IBVS?144" TargetMode="External"/><Relationship Id="rId24" Type="http://schemas.openxmlformats.org/officeDocument/2006/relationships/hyperlink" Target="http://www.konkoly.hu/cgi-bin/IBVS?144" TargetMode="External"/><Relationship Id="rId32" Type="http://schemas.openxmlformats.org/officeDocument/2006/relationships/hyperlink" Target="http://www.konkoly.hu/cgi-bin/IBVS?6114" TargetMode="External"/><Relationship Id="rId37" Type="http://schemas.openxmlformats.org/officeDocument/2006/relationships/hyperlink" Target="http://www.bav-astro.de/sfs/BAVM_link.php?BAVMnr=183" TargetMode="External"/><Relationship Id="rId40" Type="http://schemas.openxmlformats.org/officeDocument/2006/relationships/hyperlink" Target="http://www.konkoly.hu/cgi-bin/IBVS?6114" TargetMode="External"/><Relationship Id="rId45" Type="http://schemas.openxmlformats.org/officeDocument/2006/relationships/hyperlink" Target="http://www.konkoly.hu/cgi-bin/IBVS?6114" TargetMode="External"/><Relationship Id="rId53" Type="http://schemas.openxmlformats.org/officeDocument/2006/relationships/hyperlink" Target="http://www.konkoly.hu/cgi-bin/IBVS?6114" TargetMode="External"/><Relationship Id="rId58" Type="http://schemas.openxmlformats.org/officeDocument/2006/relationships/hyperlink" Target="http://www.konkoly.hu/cgi-bin/IBVS?6114" TargetMode="External"/><Relationship Id="rId66" Type="http://schemas.openxmlformats.org/officeDocument/2006/relationships/hyperlink" Target="http://www.konkoly.hu/cgi-bin/IBVS?6114" TargetMode="External"/><Relationship Id="rId74" Type="http://schemas.openxmlformats.org/officeDocument/2006/relationships/hyperlink" Target="http://www.konkoly.hu/cgi-bin/IBVS?6114" TargetMode="External"/><Relationship Id="rId79" Type="http://schemas.openxmlformats.org/officeDocument/2006/relationships/hyperlink" Target="http://var.astro.cz/oejv/issues/oejv0094.pdf" TargetMode="External"/><Relationship Id="rId87" Type="http://schemas.openxmlformats.org/officeDocument/2006/relationships/hyperlink" Target="http://www.bav-astro.de/sfs/BAVM_link.php?BAVMnr=232" TargetMode="External"/><Relationship Id="rId5" Type="http://schemas.openxmlformats.org/officeDocument/2006/relationships/hyperlink" Target="http://www.konkoly.hu/cgi-bin/IBVS?145" TargetMode="External"/><Relationship Id="rId61" Type="http://schemas.openxmlformats.org/officeDocument/2006/relationships/hyperlink" Target="http://www.konkoly.hu/cgi-bin/IBVS?6114" TargetMode="External"/><Relationship Id="rId82" Type="http://schemas.openxmlformats.org/officeDocument/2006/relationships/hyperlink" Target="http://var.astro.cz/oejv/issues/oejv0094.pdf" TargetMode="External"/><Relationship Id="rId90" Type="http://schemas.openxmlformats.org/officeDocument/2006/relationships/hyperlink" Target="http://var.astro.cz/oejv/issues/oejv0160.pdf" TargetMode="External"/><Relationship Id="rId19" Type="http://schemas.openxmlformats.org/officeDocument/2006/relationships/hyperlink" Target="http://www.konkoly.hu/cgi-bin/IBVS?144" TargetMode="External"/><Relationship Id="rId14" Type="http://schemas.openxmlformats.org/officeDocument/2006/relationships/hyperlink" Target="http://www.konkoly.hu/cgi-bin/IBVS?144" TargetMode="External"/><Relationship Id="rId22" Type="http://schemas.openxmlformats.org/officeDocument/2006/relationships/hyperlink" Target="http://www.konkoly.hu/cgi-bin/IBVS?144" TargetMode="External"/><Relationship Id="rId27" Type="http://schemas.openxmlformats.org/officeDocument/2006/relationships/hyperlink" Target="http://www.konkoly.hu/cgi-bin/IBVS?144" TargetMode="External"/><Relationship Id="rId30" Type="http://schemas.openxmlformats.org/officeDocument/2006/relationships/hyperlink" Target="http://www.konkoly.hu/cgi-bin/IBVS?6114" TargetMode="External"/><Relationship Id="rId35" Type="http://schemas.openxmlformats.org/officeDocument/2006/relationships/hyperlink" Target="http://www.konkoly.hu/cgi-bin/IBVS?6114" TargetMode="External"/><Relationship Id="rId43" Type="http://schemas.openxmlformats.org/officeDocument/2006/relationships/hyperlink" Target="http://www.konkoly.hu/cgi-bin/IBVS?6114" TargetMode="External"/><Relationship Id="rId48" Type="http://schemas.openxmlformats.org/officeDocument/2006/relationships/hyperlink" Target="http://www.konkoly.hu/cgi-bin/IBVS?6114" TargetMode="External"/><Relationship Id="rId56" Type="http://schemas.openxmlformats.org/officeDocument/2006/relationships/hyperlink" Target="http://www.konkoly.hu/cgi-bin/IBVS?6114" TargetMode="External"/><Relationship Id="rId64" Type="http://schemas.openxmlformats.org/officeDocument/2006/relationships/hyperlink" Target="http://www.konkoly.hu/cgi-bin/IBVS?6114" TargetMode="External"/><Relationship Id="rId69" Type="http://schemas.openxmlformats.org/officeDocument/2006/relationships/hyperlink" Target="http://www.konkoly.hu/cgi-bin/IBVS?6114" TargetMode="External"/><Relationship Id="rId77" Type="http://schemas.openxmlformats.org/officeDocument/2006/relationships/hyperlink" Target="http://var.astro.cz/oejv/issues/oejv0094.pdf" TargetMode="External"/><Relationship Id="rId8" Type="http://schemas.openxmlformats.org/officeDocument/2006/relationships/hyperlink" Target="http://www.konkoly.hu/cgi-bin/IBVS?145" TargetMode="External"/><Relationship Id="rId51" Type="http://schemas.openxmlformats.org/officeDocument/2006/relationships/hyperlink" Target="http://www.konkoly.hu/cgi-bin/IBVS?6114" TargetMode="External"/><Relationship Id="rId72" Type="http://schemas.openxmlformats.org/officeDocument/2006/relationships/hyperlink" Target="http://www.konkoly.hu/cgi-bin/IBVS?6114" TargetMode="External"/><Relationship Id="rId80" Type="http://schemas.openxmlformats.org/officeDocument/2006/relationships/hyperlink" Target="http://var.astro.cz/oejv/issues/oejv0094.pdf" TargetMode="External"/><Relationship Id="rId85" Type="http://schemas.openxmlformats.org/officeDocument/2006/relationships/hyperlink" Target="http://www.bav-astro.de/sfs/BAVM_link.php?BAVMnr=225" TargetMode="External"/><Relationship Id="rId93" Type="http://schemas.openxmlformats.org/officeDocument/2006/relationships/hyperlink" Target="http://www.bav-astro.de/sfs/BAVM_link.php?BAVMnr=241" TargetMode="External"/><Relationship Id="rId3" Type="http://schemas.openxmlformats.org/officeDocument/2006/relationships/hyperlink" Target="http://www.konkoly.hu/cgi-bin/IBVS?145" TargetMode="External"/><Relationship Id="rId12" Type="http://schemas.openxmlformats.org/officeDocument/2006/relationships/hyperlink" Target="http://www.konkoly.hu/cgi-bin/IBVS?145" TargetMode="External"/><Relationship Id="rId17" Type="http://schemas.openxmlformats.org/officeDocument/2006/relationships/hyperlink" Target="http://www.konkoly.hu/cgi-bin/IBVS?144" TargetMode="External"/><Relationship Id="rId25" Type="http://schemas.openxmlformats.org/officeDocument/2006/relationships/hyperlink" Target="http://www.konkoly.hu/cgi-bin/IBVS?144" TargetMode="External"/><Relationship Id="rId33" Type="http://schemas.openxmlformats.org/officeDocument/2006/relationships/hyperlink" Target="http://vsolj.cetus-net.org/no40.pdf" TargetMode="External"/><Relationship Id="rId38" Type="http://schemas.openxmlformats.org/officeDocument/2006/relationships/hyperlink" Target="http://www.konkoly.hu/cgi-bin/IBVS?6114" TargetMode="External"/><Relationship Id="rId46" Type="http://schemas.openxmlformats.org/officeDocument/2006/relationships/hyperlink" Target="http://www.konkoly.hu/cgi-bin/IBVS?6114" TargetMode="External"/><Relationship Id="rId59" Type="http://schemas.openxmlformats.org/officeDocument/2006/relationships/hyperlink" Target="http://www.konkoly.hu/cgi-bin/IBVS?6114" TargetMode="External"/><Relationship Id="rId67" Type="http://schemas.openxmlformats.org/officeDocument/2006/relationships/hyperlink" Target="http://www.konkoly.hu/cgi-bin/IBVS?6114" TargetMode="External"/><Relationship Id="rId20" Type="http://schemas.openxmlformats.org/officeDocument/2006/relationships/hyperlink" Target="http://www.konkoly.hu/cgi-bin/IBVS?144" TargetMode="External"/><Relationship Id="rId41" Type="http://schemas.openxmlformats.org/officeDocument/2006/relationships/hyperlink" Target="http://www.konkoly.hu/cgi-bin/IBVS?6114" TargetMode="External"/><Relationship Id="rId54" Type="http://schemas.openxmlformats.org/officeDocument/2006/relationships/hyperlink" Target="http://www.konkoly.hu/cgi-bin/IBVS?6114" TargetMode="External"/><Relationship Id="rId62" Type="http://schemas.openxmlformats.org/officeDocument/2006/relationships/hyperlink" Target="http://www.konkoly.hu/cgi-bin/IBVS?6114" TargetMode="External"/><Relationship Id="rId70" Type="http://schemas.openxmlformats.org/officeDocument/2006/relationships/hyperlink" Target="http://www.konkoly.hu/cgi-bin/IBVS?6114" TargetMode="External"/><Relationship Id="rId75" Type="http://schemas.openxmlformats.org/officeDocument/2006/relationships/hyperlink" Target="http://www.konkoly.hu/cgi-bin/IBVS?6114" TargetMode="External"/><Relationship Id="rId83" Type="http://schemas.openxmlformats.org/officeDocument/2006/relationships/hyperlink" Target="http://www.bav-astro.de/sfs/BAVM_link.php?BAVMnr=214" TargetMode="External"/><Relationship Id="rId88" Type="http://schemas.openxmlformats.org/officeDocument/2006/relationships/hyperlink" Target="http://var.astro.cz/oejv/issues/oejv0160.pdf" TargetMode="External"/><Relationship Id="rId91" Type="http://schemas.openxmlformats.org/officeDocument/2006/relationships/hyperlink" Target="http://www.bav-astro.de/sfs/BAVM_link.php?BAVMnr=238" TargetMode="External"/><Relationship Id="rId1" Type="http://schemas.openxmlformats.org/officeDocument/2006/relationships/hyperlink" Target="http://www.konkoly.hu/cgi-bin/IBVS?145" TargetMode="External"/><Relationship Id="rId6" Type="http://schemas.openxmlformats.org/officeDocument/2006/relationships/hyperlink" Target="http://www.konkoly.hu/cgi-bin/IBVS?145" TargetMode="External"/><Relationship Id="rId15" Type="http://schemas.openxmlformats.org/officeDocument/2006/relationships/hyperlink" Target="http://www.konkoly.hu/cgi-bin/IBVS?144" TargetMode="External"/><Relationship Id="rId23" Type="http://schemas.openxmlformats.org/officeDocument/2006/relationships/hyperlink" Target="http://www.konkoly.hu/cgi-bin/IBVS?144" TargetMode="External"/><Relationship Id="rId28" Type="http://schemas.openxmlformats.org/officeDocument/2006/relationships/hyperlink" Target="http://www.konkoly.hu/cgi-bin/IBVS?3615" TargetMode="External"/><Relationship Id="rId36" Type="http://schemas.openxmlformats.org/officeDocument/2006/relationships/hyperlink" Target="http://www.konkoly.hu/cgi-bin/IBVS?6114" TargetMode="External"/><Relationship Id="rId49" Type="http://schemas.openxmlformats.org/officeDocument/2006/relationships/hyperlink" Target="http://www.konkoly.hu/cgi-bin/IBVS?6114" TargetMode="External"/><Relationship Id="rId57" Type="http://schemas.openxmlformats.org/officeDocument/2006/relationships/hyperlink" Target="http://www.konkoly.hu/cgi-bin/IBVS?6114" TargetMode="External"/><Relationship Id="rId10" Type="http://schemas.openxmlformats.org/officeDocument/2006/relationships/hyperlink" Target="http://www.konkoly.hu/cgi-bin/IBVS?145" TargetMode="External"/><Relationship Id="rId31" Type="http://schemas.openxmlformats.org/officeDocument/2006/relationships/hyperlink" Target="http://www.konkoly.hu/cgi-bin/IBVS?6114" TargetMode="External"/><Relationship Id="rId44" Type="http://schemas.openxmlformats.org/officeDocument/2006/relationships/hyperlink" Target="http://www.konkoly.hu/cgi-bin/IBVS?6114" TargetMode="External"/><Relationship Id="rId52" Type="http://schemas.openxmlformats.org/officeDocument/2006/relationships/hyperlink" Target="http://www.konkoly.hu/cgi-bin/IBVS?6114" TargetMode="External"/><Relationship Id="rId60" Type="http://schemas.openxmlformats.org/officeDocument/2006/relationships/hyperlink" Target="http://www.konkoly.hu/cgi-bin/IBVS?6114" TargetMode="External"/><Relationship Id="rId65" Type="http://schemas.openxmlformats.org/officeDocument/2006/relationships/hyperlink" Target="http://www.konkoly.hu/cgi-bin/IBVS?6114" TargetMode="External"/><Relationship Id="rId73" Type="http://schemas.openxmlformats.org/officeDocument/2006/relationships/hyperlink" Target="http://www.konkoly.hu/cgi-bin/IBVS?6114" TargetMode="External"/><Relationship Id="rId78" Type="http://schemas.openxmlformats.org/officeDocument/2006/relationships/hyperlink" Target="http://var.astro.cz/oejv/issues/oejv0094.pdf" TargetMode="External"/><Relationship Id="rId81" Type="http://schemas.openxmlformats.org/officeDocument/2006/relationships/hyperlink" Target="http://var.astro.cz/oejv/issues/oejv0094.pdf" TargetMode="External"/><Relationship Id="rId86" Type="http://schemas.openxmlformats.org/officeDocument/2006/relationships/hyperlink" Target="http://www.bav-astro.de/sfs/BAVM_link.php?BAVMnr=231" TargetMode="External"/><Relationship Id="rId94" Type="http://schemas.openxmlformats.org/officeDocument/2006/relationships/hyperlink" Target="http://www.bav-astro.de/sfs/BAVM_link.php?BAVMnr=241" TargetMode="External"/><Relationship Id="rId4" Type="http://schemas.openxmlformats.org/officeDocument/2006/relationships/hyperlink" Target="http://www.konkoly.hu/cgi-bin/IBVS?145" TargetMode="External"/><Relationship Id="rId9" Type="http://schemas.openxmlformats.org/officeDocument/2006/relationships/hyperlink" Target="http://www.konkoly.hu/cgi-bin/IBVS?1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9"/>
  <sheetViews>
    <sheetView tabSelected="1" workbookViewId="0">
      <pane xSplit="14" ySplit="21" topLeftCell="O185" activePane="bottomRight" state="frozen"/>
      <selection pane="topRight" activeCell="O1" sqref="O1"/>
      <selection pane="bottomLeft" activeCell="A22" sqref="A22"/>
      <selection pane="bottomRight" activeCell="F9" sqref="F9"/>
    </sheetView>
  </sheetViews>
  <sheetFormatPr defaultColWidth="10.28515625" defaultRowHeight="12.75" x14ac:dyDescent="0.2"/>
  <cols>
    <col min="1" max="1" width="16.140625" customWidth="1"/>
    <col min="2" max="2" width="3.85546875" style="42" customWidth="1"/>
    <col min="3" max="3" width="13.42578125" customWidth="1"/>
    <col min="4" max="4" width="8.28515625" customWidth="1"/>
    <col min="5" max="5" width="9.42578125" customWidth="1"/>
    <col min="6" max="6" width="17.28515625" customWidth="1"/>
    <col min="7" max="7" width="9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609</v>
      </c>
    </row>
    <row r="2" spans="1:6" x14ac:dyDescent="0.2">
      <c r="A2" t="s">
        <v>19</v>
      </c>
      <c r="B2" s="42" t="s">
        <v>42</v>
      </c>
    </row>
    <row r="3" spans="1:6" ht="13.5" thickBot="1" x14ac:dyDescent="0.25"/>
    <row r="4" spans="1:6" ht="14.25" thickTop="1" thickBot="1" x14ac:dyDescent="0.25">
      <c r="A4" s="6" t="s">
        <v>2</v>
      </c>
      <c r="C4" s="3">
        <v>37997.108</v>
      </c>
      <c r="D4" s="4">
        <v>1.4808699999999999</v>
      </c>
    </row>
    <row r="5" spans="1:6" ht="13.5" thickTop="1" x14ac:dyDescent="0.2">
      <c r="A5" s="20" t="s">
        <v>34</v>
      </c>
      <c r="B5" s="49"/>
      <c r="C5" s="21">
        <v>-9.5</v>
      </c>
      <c r="D5" s="14" t="s">
        <v>35</v>
      </c>
    </row>
    <row r="6" spans="1:6" x14ac:dyDescent="0.2">
      <c r="A6" s="6" t="s">
        <v>3</v>
      </c>
    </row>
    <row r="7" spans="1:6" x14ac:dyDescent="0.2">
      <c r="A7" t="s">
        <v>4</v>
      </c>
      <c r="C7">
        <f>+C4</f>
        <v>37997.108</v>
      </c>
    </row>
    <row r="8" spans="1:6" x14ac:dyDescent="0.2">
      <c r="A8" t="s">
        <v>5</v>
      </c>
      <c r="C8">
        <f>D4</f>
        <v>1.4808699999999999</v>
      </c>
    </row>
    <row r="9" spans="1:6" x14ac:dyDescent="0.2">
      <c r="A9" s="12" t="s">
        <v>31</v>
      </c>
      <c r="B9" s="50"/>
      <c r="C9" s="53">
        <v>111</v>
      </c>
      <c r="D9" s="53">
        <v>120</v>
      </c>
    </row>
    <row r="10" spans="1:6" ht="13.5" thickBot="1" x14ac:dyDescent="0.25">
      <c r="A10" s="14"/>
      <c r="B10" s="49"/>
      <c r="C10" s="5" t="s">
        <v>21</v>
      </c>
      <c r="D10" s="5" t="s">
        <v>22</v>
      </c>
    </row>
    <row r="11" spans="1:6" x14ac:dyDescent="0.2">
      <c r="A11" s="14" t="s">
        <v>16</v>
      </c>
      <c r="B11" s="49"/>
      <c r="C11" s="15">
        <f ca="1">INTERCEPT(INDIRECT(C14):R$928,INDIRECT(C13):$F$928)</f>
        <v>-0.18842911414607083</v>
      </c>
      <c r="D11" s="15">
        <f ca="1">INTERCEPT(INDIRECT(D14):S$928,INDIRECT(D13):$F$928)</f>
        <v>0.22084432390396702</v>
      </c>
      <c r="E11" s="12" t="s">
        <v>37</v>
      </c>
      <c r="F11">
        <v>1</v>
      </c>
    </row>
    <row r="12" spans="1:6" x14ac:dyDescent="0.2">
      <c r="A12" s="14" t="s">
        <v>17</v>
      </c>
      <c r="B12" s="49"/>
      <c r="C12" s="15">
        <f ca="1">SLOPE(INDIRECT(C14):R$928,INDIRECT(C13):$F$928)</f>
        <v>1.4871170182631605E-5</v>
      </c>
      <c r="D12" s="15">
        <f ca="1">SLOPE(INDIRECT(D14):S$928,INDIRECT(D13):$F$928)</f>
        <v>-1.9434475855686127E-5</v>
      </c>
      <c r="E12" s="12" t="s">
        <v>38</v>
      </c>
      <c r="F12" s="22">
        <f ca="1">NOW()+15018.5+$C$5/24</f>
        <v>60309.764990972217</v>
      </c>
    </row>
    <row r="13" spans="1:6" x14ac:dyDescent="0.2">
      <c r="A13" s="12" t="s">
        <v>32</v>
      </c>
      <c r="B13" s="50"/>
      <c r="C13" s="13" t="str">
        <f>"F"&amp;C9</f>
        <v>F111</v>
      </c>
      <c r="D13" s="13" t="str">
        <f>"F"&amp;D9</f>
        <v>F120</v>
      </c>
      <c r="E13" s="12" t="s">
        <v>39</v>
      </c>
      <c r="F13" s="22">
        <f ca="1">ROUND(2*(F12-$C$7)/$C$8,0)/2+F11</f>
        <v>15068.5</v>
      </c>
    </row>
    <row r="14" spans="1:6" x14ac:dyDescent="0.2">
      <c r="A14" s="12" t="s">
        <v>33</v>
      </c>
      <c r="B14" s="50"/>
      <c r="C14" s="13" t="str">
        <f>"R"&amp;C9</f>
        <v>R111</v>
      </c>
      <c r="D14" s="13" t="str">
        <f>"S"&amp;D9</f>
        <v>S120</v>
      </c>
      <c r="E14" s="12" t="s">
        <v>40</v>
      </c>
      <c r="F14" s="23">
        <f ca="1">ROUND(2*(F12-$C$15)/$C$16,0)/2+F11</f>
        <v>146</v>
      </c>
    </row>
    <row r="15" spans="1:6" x14ac:dyDescent="0.2">
      <c r="A15" s="16" t="s">
        <v>18</v>
      </c>
      <c r="B15" s="49"/>
      <c r="C15" s="17">
        <f ca="1">($C7+C11)+($C8+C12)*INT(MAX($F21:$F3526))</f>
        <v>60094.683618487317</v>
      </c>
      <c r="D15" s="17">
        <f ca="1">($C7+D11)+($C8+D12)*INT(MAX($F21:$F3526))</f>
        <v>60094.580983075182</v>
      </c>
      <c r="E15" s="12" t="s">
        <v>41</v>
      </c>
      <c r="F15" s="24">
        <f ca="1">+$C$15+$C$16*F14-15018.5-$C$5/24</f>
        <v>45292.788643011503</v>
      </c>
    </row>
    <row r="16" spans="1:6" x14ac:dyDescent="0.2">
      <c r="A16" s="18" t="s">
        <v>6</v>
      </c>
      <c r="B16" s="49"/>
      <c r="C16" s="19">
        <f ca="1">+$C8+C12</f>
        <v>1.4808848711701825</v>
      </c>
      <c r="D16" s="15">
        <f ca="1">+$C8+D12</f>
        <v>1.4808505655241442</v>
      </c>
      <c r="E16" s="25"/>
      <c r="F16" s="25" t="s">
        <v>36</v>
      </c>
    </row>
    <row r="17" spans="1:19" ht="13.5" thickBot="1" x14ac:dyDescent="0.25">
      <c r="A17" s="11" t="s">
        <v>30</v>
      </c>
      <c r="C17">
        <f>COUNT(C21:C1240)</f>
        <v>174</v>
      </c>
    </row>
    <row r="18" spans="1:19" ht="14.25" thickTop="1" thickBot="1" x14ac:dyDescent="0.25">
      <c r="A18" s="6" t="s">
        <v>24</v>
      </c>
      <c r="C18" s="3">
        <f ca="1">+C15</f>
        <v>60094.683618487317</v>
      </c>
      <c r="D18" s="4">
        <f ca="1">+C16</f>
        <v>1.4808848711701825</v>
      </c>
      <c r="E18" s="26">
        <f>R19</f>
        <v>83</v>
      </c>
    </row>
    <row r="19" spans="1:19" ht="14.25" thickTop="1" thickBot="1" x14ac:dyDescent="0.25">
      <c r="A19" s="6" t="s">
        <v>25</v>
      </c>
      <c r="C19" s="3">
        <f ca="1">+D15</f>
        <v>60094.580983075182</v>
      </c>
      <c r="D19" s="4">
        <f ca="1">+D16</f>
        <v>1.4808505655241442</v>
      </c>
      <c r="E19" s="26">
        <f>S19</f>
        <v>91</v>
      </c>
      <c r="R19">
        <f>COUNT(R21:R315)</f>
        <v>83</v>
      </c>
      <c r="S19">
        <f>COUNT(S21:S315)</f>
        <v>91</v>
      </c>
    </row>
    <row r="20" spans="1:19" ht="14.25" thickTop="1" thickBot="1" x14ac:dyDescent="0.25">
      <c r="A20" s="5" t="s">
        <v>7</v>
      </c>
      <c r="B20" s="5" t="s">
        <v>8</v>
      </c>
      <c r="C20" s="5" t="s">
        <v>9</v>
      </c>
      <c r="D20" s="5" t="s">
        <v>14</v>
      </c>
      <c r="E20" s="5" t="s">
        <v>10</v>
      </c>
      <c r="F20" s="5" t="s">
        <v>11</v>
      </c>
      <c r="G20" s="5" t="s">
        <v>12</v>
      </c>
      <c r="H20" s="8" t="s">
        <v>45</v>
      </c>
      <c r="I20" s="8" t="s">
        <v>67</v>
      </c>
      <c r="J20" s="8" t="s">
        <v>48</v>
      </c>
      <c r="K20" s="8" t="s">
        <v>61</v>
      </c>
      <c r="L20" s="8" t="s">
        <v>28</v>
      </c>
      <c r="M20" s="8" t="s">
        <v>20</v>
      </c>
      <c r="N20" s="8" t="s">
        <v>23</v>
      </c>
      <c r="O20" s="8" t="s">
        <v>26</v>
      </c>
      <c r="P20" s="7" t="s">
        <v>27</v>
      </c>
      <c r="Q20" s="5" t="s">
        <v>15</v>
      </c>
      <c r="R20" s="7" t="s">
        <v>21</v>
      </c>
      <c r="S20" s="7" t="s">
        <v>22</v>
      </c>
    </row>
    <row r="21" spans="1:19" x14ac:dyDescent="0.2">
      <c r="A21" s="48" t="s">
        <v>73</v>
      </c>
      <c r="B21" s="52" t="s">
        <v>47</v>
      </c>
      <c r="C21" s="48">
        <v>15633.714</v>
      </c>
      <c r="D21" s="48" t="s">
        <v>67</v>
      </c>
      <c r="E21" s="32">
        <f t="shared" ref="E21:E52" si="0">+(C21-C$7)/C$8</f>
        <v>-15101.524104073958</v>
      </c>
      <c r="F21">
        <f t="shared" ref="F21:F52" si="1">ROUND(2*E21,0)/2</f>
        <v>-15101.5</v>
      </c>
      <c r="G21">
        <f t="shared" ref="G21:G52" si="2">+C21-(C$7+F21*C$8)</f>
        <v>-3.5695000002306188E-2</v>
      </c>
      <c r="H21">
        <f t="shared" ref="H21:H52" si="3">+G21</f>
        <v>-3.5695000002306188E-2</v>
      </c>
      <c r="O21">
        <f t="shared" ref="O21:O63" ca="1" si="4">+C$11+C$12*$F21</f>
        <v>-0.413006090659082</v>
      </c>
      <c r="P21">
        <f t="shared" ref="P21:P63" ca="1" si="5">+D$11+D$12*$F21</f>
        <v>0.51433406103861112</v>
      </c>
      <c r="Q21" s="2">
        <f t="shared" ref="Q21:Q52" si="6">+C21-15018.5</f>
        <v>615.21399999999994</v>
      </c>
      <c r="S21">
        <f>G21</f>
        <v>-3.5695000002306188E-2</v>
      </c>
    </row>
    <row r="22" spans="1:19" x14ac:dyDescent="0.2">
      <c r="A22" s="48" t="s">
        <v>73</v>
      </c>
      <c r="B22" s="52" t="s">
        <v>44</v>
      </c>
      <c r="C22" s="48">
        <v>15662.573</v>
      </c>
      <c r="D22" s="48" t="s">
        <v>67</v>
      </c>
      <c r="E22" s="32">
        <f t="shared" si="0"/>
        <v>-15082.036235456186</v>
      </c>
      <c r="F22">
        <f t="shared" si="1"/>
        <v>-15082</v>
      </c>
      <c r="G22">
        <f t="shared" si="2"/>
        <v>-5.3660000001400476E-2</v>
      </c>
      <c r="H22">
        <f t="shared" si="3"/>
        <v>-5.3660000001400476E-2</v>
      </c>
      <c r="O22">
        <f t="shared" ca="1" si="4"/>
        <v>-0.41271610284052074</v>
      </c>
      <c r="P22">
        <f t="shared" ca="1" si="5"/>
        <v>0.51395508875942519</v>
      </c>
      <c r="Q22" s="2">
        <f t="shared" si="6"/>
        <v>644.07300000000032</v>
      </c>
      <c r="R22">
        <f>G22</f>
        <v>-5.3660000001400476E-2</v>
      </c>
    </row>
    <row r="23" spans="1:19" x14ac:dyDescent="0.2">
      <c r="A23" s="48" t="s">
        <v>73</v>
      </c>
      <c r="B23" s="52" t="s">
        <v>47</v>
      </c>
      <c r="C23" s="48">
        <v>16433.471000000001</v>
      </c>
      <c r="D23" s="48" t="s">
        <v>67</v>
      </c>
      <c r="E23" s="32">
        <f t="shared" si="0"/>
        <v>-14561.46521976946</v>
      </c>
      <c r="F23">
        <f t="shared" si="1"/>
        <v>-14561.5</v>
      </c>
      <c r="G23">
        <f t="shared" si="2"/>
        <v>5.1504999999451684E-2</v>
      </c>
      <c r="H23">
        <f t="shared" si="3"/>
        <v>5.1504999999451684E-2</v>
      </c>
      <c r="O23">
        <f t="shared" ca="1" si="4"/>
        <v>-0.40497565876046093</v>
      </c>
      <c r="P23">
        <f t="shared" ca="1" si="5"/>
        <v>0.50383944407654058</v>
      </c>
      <c r="Q23" s="2">
        <f t="shared" si="6"/>
        <v>1414.9710000000014</v>
      </c>
      <c r="S23">
        <f>G23</f>
        <v>5.1504999999451684E-2</v>
      </c>
    </row>
    <row r="24" spans="1:19" x14ac:dyDescent="0.2">
      <c r="A24" s="48" t="s">
        <v>73</v>
      </c>
      <c r="B24" s="52" t="s">
        <v>44</v>
      </c>
      <c r="C24" s="48">
        <v>17488.545999999998</v>
      </c>
      <c r="D24" s="48" t="s">
        <v>67</v>
      </c>
      <c r="E24" s="32">
        <f t="shared" si="0"/>
        <v>-13848.99552290208</v>
      </c>
      <c r="F24">
        <f t="shared" si="1"/>
        <v>-13849</v>
      </c>
      <c r="G24">
        <f t="shared" si="2"/>
        <v>6.6299999962211587E-3</v>
      </c>
      <c r="H24">
        <f t="shared" si="3"/>
        <v>6.6299999962211587E-3</v>
      </c>
      <c r="O24">
        <f t="shared" ca="1" si="4"/>
        <v>-0.39437995000533593</v>
      </c>
      <c r="P24">
        <f t="shared" ca="1" si="5"/>
        <v>0.48999238002936418</v>
      </c>
      <c r="Q24" s="2">
        <f t="shared" si="6"/>
        <v>2470.0459999999985</v>
      </c>
      <c r="R24">
        <f>G24</f>
        <v>6.6299999962211587E-3</v>
      </c>
    </row>
    <row r="25" spans="1:19" x14ac:dyDescent="0.2">
      <c r="A25" s="48" t="s">
        <v>73</v>
      </c>
      <c r="B25" s="52" t="s">
        <v>47</v>
      </c>
      <c r="C25" s="48">
        <v>17816.584999999999</v>
      </c>
      <c r="D25" s="48" t="s">
        <v>67</v>
      </c>
      <c r="E25" s="32">
        <f t="shared" si="0"/>
        <v>-13627.477766448103</v>
      </c>
      <c r="F25">
        <f t="shared" si="1"/>
        <v>-13627.5</v>
      </c>
      <c r="G25">
        <f t="shared" si="2"/>
        <v>3.2924999999522697E-2</v>
      </c>
      <c r="H25">
        <f t="shared" si="3"/>
        <v>3.2924999999522697E-2</v>
      </c>
      <c r="O25">
        <f t="shared" ca="1" si="4"/>
        <v>-0.39108598580988302</v>
      </c>
      <c r="P25">
        <f t="shared" ca="1" si="5"/>
        <v>0.48568764362732975</v>
      </c>
      <c r="Q25" s="2">
        <f t="shared" si="6"/>
        <v>2798.0849999999991</v>
      </c>
      <c r="S25">
        <f>G25</f>
        <v>3.2924999999522697E-2</v>
      </c>
    </row>
    <row r="26" spans="1:19" x14ac:dyDescent="0.2">
      <c r="A26" s="48" t="s">
        <v>73</v>
      </c>
      <c r="B26" s="52" t="s">
        <v>47</v>
      </c>
      <c r="C26" s="48">
        <v>17856.588</v>
      </c>
      <c r="D26" s="48" t="s">
        <v>67</v>
      </c>
      <c r="E26" s="32">
        <f t="shared" si="0"/>
        <v>-13600.46459176025</v>
      </c>
      <c r="F26">
        <f t="shared" si="1"/>
        <v>-13600.5</v>
      </c>
      <c r="G26">
        <f t="shared" si="2"/>
        <v>5.2434999997785781E-2</v>
      </c>
      <c r="H26">
        <f t="shared" si="3"/>
        <v>5.2434999997785781E-2</v>
      </c>
      <c r="O26">
        <f t="shared" ca="1" si="4"/>
        <v>-0.39068446421495195</v>
      </c>
      <c r="P26">
        <f t="shared" ca="1" si="5"/>
        <v>0.48516291277922619</v>
      </c>
      <c r="Q26" s="2">
        <f t="shared" si="6"/>
        <v>2838.0879999999997</v>
      </c>
      <c r="S26">
        <f>G26</f>
        <v>5.2434999997785781E-2</v>
      </c>
    </row>
    <row r="27" spans="1:19" x14ac:dyDescent="0.2">
      <c r="A27" s="48" t="s">
        <v>73</v>
      </c>
      <c r="B27" s="52" t="s">
        <v>44</v>
      </c>
      <c r="C27" s="48">
        <v>18218.647000000001</v>
      </c>
      <c r="D27" s="48" t="s">
        <v>67</v>
      </c>
      <c r="E27" s="32">
        <f t="shared" si="0"/>
        <v>-13355.973853207912</v>
      </c>
      <c r="F27">
        <f t="shared" si="1"/>
        <v>-13356</v>
      </c>
      <c r="G27">
        <f t="shared" si="2"/>
        <v>3.8720000000466825E-2</v>
      </c>
      <c r="H27">
        <f t="shared" si="3"/>
        <v>3.8720000000466825E-2</v>
      </c>
      <c r="O27">
        <f t="shared" ca="1" si="4"/>
        <v>-0.38704846310529856</v>
      </c>
      <c r="P27">
        <f t="shared" ca="1" si="5"/>
        <v>0.48041118343251094</v>
      </c>
      <c r="Q27" s="2">
        <f t="shared" si="6"/>
        <v>3200.1470000000008</v>
      </c>
      <c r="R27">
        <f>G27</f>
        <v>3.8720000000466825E-2</v>
      </c>
    </row>
    <row r="28" spans="1:19" x14ac:dyDescent="0.2">
      <c r="A28" s="48" t="s">
        <v>73</v>
      </c>
      <c r="B28" s="52" t="s">
        <v>47</v>
      </c>
      <c r="C28" s="48">
        <v>18546.633000000002</v>
      </c>
      <c r="D28" s="48" t="s">
        <v>67</v>
      </c>
      <c r="E28" s="32">
        <f t="shared" si="0"/>
        <v>-13134.491886526164</v>
      </c>
      <c r="F28">
        <f t="shared" si="1"/>
        <v>-13134.5</v>
      </c>
      <c r="G28">
        <f t="shared" si="2"/>
        <v>1.20150000002468E-2</v>
      </c>
      <c r="H28">
        <f t="shared" si="3"/>
        <v>1.20150000002468E-2</v>
      </c>
      <c r="O28">
        <f t="shared" ca="1" si="4"/>
        <v>-0.38375449890984564</v>
      </c>
      <c r="P28">
        <f t="shared" ca="1" si="5"/>
        <v>0.47610644703047644</v>
      </c>
      <c r="Q28" s="2">
        <f t="shared" si="6"/>
        <v>3528.1330000000016</v>
      </c>
      <c r="S28">
        <f>G28</f>
        <v>1.20150000002468E-2</v>
      </c>
    </row>
    <row r="29" spans="1:19" x14ac:dyDescent="0.2">
      <c r="A29" s="48" t="s">
        <v>73</v>
      </c>
      <c r="B29" s="52" t="s">
        <v>47</v>
      </c>
      <c r="C29" s="48">
        <v>18586.600999999999</v>
      </c>
      <c r="D29" s="48" t="s">
        <v>67</v>
      </c>
      <c r="E29" s="32">
        <f t="shared" si="0"/>
        <v>-13107.502346593557</v>
      </c>
      <c r="F29">
        <f t="shared" si="1"/>
        <v>-13107.5</v>
      </c>
      <c r="G29">
        <f t="shared" si="2"/>
        <v>-3.475000001344597E-3</v>
      </c>
      <c r="H29">
        <f t="shared" si="3"/>
        <v>-3.475000001344597E-3</v>
      </c>
      <c r="O29">
        <f t="shared" ca="1" si="4"/>
        <v>-0.38335297731491458</v>
      </c>
      <c r="P29">
        <f t="shared" ca="1" si="5"/>
        <v>0.47558171618237294</v>
      </c>
      <c r="Q29" s="2">
        <f t="shared" si="6"/>
        <v>3568.1009999999987</v>
      </c>
      <c r="S29">
        <f>G29</f>
        <v>-3.475000001344597E-3</v>
      </c>
    </row>
    <row r="30" spans="1:19" x14ac:dyDescent="0.2">
      <c r="A30" s="48" t="s">
        <v>73</v>
      </c>
      <c r="B30" s="52" t="s">
        <v>44</v>
      </c>
      <c r="C30" s="48">
        <v>18733.904999999999</v>
      </c>
      <c r="D30" s="48" t="s">
        <v>67</v>
      </c>
      <c r="E30" s="32">
        <f t="shared" si="0"/>
        <v>-13008.03108983233</v>
      </c>
      <c r="F30">
        <f t="shared" si="1"/>
        <v>-13008</v>
      </c>
      <c r="G30">
        <f t="shared" si="2"/>
        <v>-4.6040000001084991E-2</v>
      </c>
      <c r="H30">
        <f t="shared" si="3"/>
        <v>-4.6040000001084991E-2</v>
      </c>
      <c r="O30">
        <f t="shared" ca="1" si="4"/>
        <v>-0.38187329588174274</v>
      </c>
      <c r="P30">
        <f t="shared" ca="1" si="5"/>
        <v>0.47364798583473217</v>
      </c>
      <c r="Q30" s="2">
        <f t="shared" si="6"/>
        <v>3715.4049999999988</v>
      </c>
      <c r="R30">
        <f>G30</f>
        <v>-4.6040000001084991E-2</v>
      </c>
    </row>
    <row r="31" spans="1:19" x14ac:dyDescent="0.2">
      <c r="A31" s="48" t="s">
        <v>73</v>
      </c>
      <c r="B31" s="52" t="s">
        <v>44</v>
      </c>
      <c r="C31" s="48">
        <v>19924.626</v>
      </c>
      <c r="D31" s="48" t="s">
        <v>67</v>
      </c>
      <c r="E31" s="32">
        <f t="shared" si="0"/>
        <v>-12203.962535536544</v>
      </c>
      <c r="F31">
        <f t="shared" si="1"/>
        <v>-12204</v>
      </c>
      <c r="G31">
        <f t="shared" si="2"/>
        <v>5.5479999999079155E-2</v>
      </c>
      <c r="H31">
        <f t="shared" si="3"/>
        <v>5.5479999999079155E-2</v>
      </c>
      <c r="O31">
        <f t="shared" ca="1" si="4"/>
        <v>-0.36991687505490695</v>
      </c>
      <c r="P31">
        <f t="shared" ca="1" si="5"/>
        <v>0.45802266724676055</v>
      </c>
      <c r="Q31" s="2">
        <f t="shared" si="6"/>
        <v>4906.1260000000002</v>
      </c>
      <c r="R31">
        <f>G31</f>
        <v>5.5479999999079155E-2</v>
      </c>
    </row>
    <row r="32" spans="1:19" x14ac:dyDescent="0.2">
      <c r="A32" s="48" t="s">
        <v>73</v>
      </c>
      <c r="B32" s="52" t="s">
        <v>44</v>
      </c>
      <c r="C32" s="48">
        <v>20056.900000000001</v>
      </c>
      <c r="D32" s="48" t="s">
        <v>67</v>
      </c>
      <c r="E32" s="32">
        <f t="shared" si="0"/>
        <v>-12114.640717956336</v>
      </c>
      <c r="F32">
        <f t="shared" si="1"/>
        <v>-12114.5</v>
      </c>
      <c r="G32">
        <f t="shared" si="2"/>
        <v>-0.20838499999808846</v>
      </c>
      <c r="H32">
        <f t="shared" si="3"/>
        <v>-0.20838499999808846</v>
      </c>
      <c r="O32">
        <f t="shared" ca="1" si="4"/>
        <v>-0.36858590532356139</v>
      </c>
      <c r="P32">
        <f t="shared" ca="1" si="5"/>
        <v>0.45628328165767662</v>
      </c>
      <c r="Q32" s="2">
        <f t="shared" si="6"/>
        <v>5038.4000000000015</v>
      </c>
      <c r="R32">
        <f>G32</f>
        <v>-0.20838499999808846</v>
      </c>
    </row>
    <row r="33" spans="1:19" x14ac:dyDescent="0.2">
      <c r="A33" s="48" t="s">
        <v>73</v>
      </c>
      <c r="B33" s="52" t="s">
        <v>44</v>
      </c>
      <c r="C33" s="48">
        <v>20605.798999999999</v>
      </c>
      <c r="D33" s="48" t="s">
        <v>67</v>
      </c>
      <c r="E33" s="32">
        <f t="shared" si="0"/>
        <v>-11743.980903117763</v>
      </c>
      <c r="F33">
        <f t="shared" si="1"/>
        <v>-11744</v>
      </c>
      <c r="G33">
        <f t="shared" si="2"/>
        <v>2.8279999998630956E-2</v>
      </c>
      <c r="H33">
        <f t="shared" si="3"/>
        <v>2.8279999998630956E-2</v>
      </c>
      <c r="O33">
        <f t="shared" ca="1" si="4"/>
        <v>-0.3630761367708964</v>
      </c>
      <c r="P33">
        <f t="shared" ca="1" si="5"/>
        <v>0.4490828083531449</v>
      </c>
      <c r="Q33" s="2">
        <f t="shared" si="6"/>
        <v>5587.2989999999991</v>
      </c>
      <c r="R33">
        <f>G33</f>
        <v>2.8279999998630956E-2</v>
      </c>
    </row>
    <row r="34" spans="1:19" x14ac:dyDescent="0.2">
      <c r="A34" s="48" t="s">
        <v>73</v>
      </c>
      <c r="B34" s="52" t="s">
        <v>44</v>
      </c>
      <c r="C34" s="48">
        <v>20863.446</v>
      </c>
      <c r="D34" s="48" t="s">
        <v>67</v>
      </c>
      <c r="E34" s="32">
        <f t="shared" si="0"/>
        <v>-11569.997366412988</v>
      </c>
      <c r="F34">
        <f t="shared" si="1"/>
        <v>-11570</v>
      </c>
      <c r="G34">
        <f t="shared" si="2"/>
        <v>3.8999999997031409E-3</v>
      </c>
      <c r="H34">
        <f t="shared" si="3"/>
        <v>3.8999999997031409E-3</v>
      </c>
      <c r="O34">
        <f t="shared" ca="1" si="4"/>
        <v>-0.36048855315911854</v>
      </c>
      <c r="P34">
        <f t="shared" ca="1" si="5"/>
        <v>0.44570120955425552</v>
      </c>
      <c r="Q34" s="2">
        <f t="shared" si="6"/>
        <v>5844.9459999999999</v>
      </c>
      <c r="R34">
        <f>G34</f>
        <v>3.8999999997031409E-3</v>
      </c>
    </row>
    <row r="35" spans="1:19" x14ac:dyDescent="0.2">
      <c r="A35" s="48" t="s">
        <v>73</v>
      </c>
      <c r="B35" s="52" t="s">
        <v>47</v>
      </c>
      <c r="C35" s="48">
        <v>21272.953000000001</v>
      </c>
      <c r="D35" s="48" t="s">
        <v>67</v>
      </c>
      <c r="E35" s="32">
        <f t="shared" si="0"/>
        <v>-11293.466003092777</v>
      </c>
      <c r="F35">
        <f t="shared" si="1"/>
        <v>-11293.5</v>
      </c>
      <c r="G35">
        <f t="shared" si="2"/>
        <v>5.0344999999651918E-2</v>
      </c>
      <c r="H35">
        <f t="shared" si="3"/>
        <v>5.0344999999651918E-2</v>
      </c>
      <c r="O35">
        <f t="shared" ca="1" si="4"/>
        <v>-0.35637667460362088</v>
      </c>
      <c r="P35">
        <f t="shared" ca="1" si="5"/>
        <v>0.44032757698015834</v>
      </c>
      <c r="Q35" s="2">
        <f t="shared" si="6"/>
        <v>6254.4530000000013</v>
      </c>
      <c r="S35">
        <f>G35</f>
        <v>5.0344999999651918E-2</v>
      </c>
    </row>
    <row r="36" spans="1:19" x14ac:dyDescent="0.2">
      <c r="A36" s="48" t="s">
        <v>73</v>
      </c>
      <c r="B36" s="52" t="s">
        <v>47</v>
      </c>
      <c r="C36" s="48">
        <v>21444.738000000001</v>
      </c>
      <c r="D36" s="48" t="s">
        <v>67</v>
      </c>
      <c r="E36" s="32">
        <f t="shared" si="0"/>
        <v>-11177.463247955593</v>
      </c>
      <c r="F36">
        <f t="shared" si="1"/>
        <v>-11177.5</v>
      </c>
      <c r="G36">
        <f t="shared" si="2"/>
        <v>5.4424999998445855E-2</v>
      </c>
      <c r="H36">
        <f t="shared" si="3"/>
        <v>5.4424999998445855E-2</v>
      </c>
      <c r="O36">
        <f t="shared" ca="1" si="4"/>
        <v>-0.35465161886243557</v>
      </c>
      <c r="P36">
        <f t="shared" ca="1" si="5"/>
        <v>0.43807317778089871</v>
      </c>
      <c r="Q36" s="2">
        <f t="shared" si="6"/>
        <v>6426.2380000000012</v>
      </c>
      <c r="S36">
        <f>G36</f>
        <v>5.4424999998445855E-2</v>
      </c>
    </row>
    <row r="37" spans="1:19" x14ac:dyDescent="0.2">
      <c r="A37" s="48" t="s">
        <v>73</v>
      </c>
      <c r="B37" s="52" t="s">
        <v>44</v>
      </c>
      <c r="C37" s="48">
        <v>21824.603999999999</v>
      </c>
      <c r="D37" s="48" t="s">
        <v>67</v>
      </c>
      <c r="E37" s="32">
        <f t="shared" si="0"/>
        <v>-10920.947821213207</v>
      </c>
      <c r="F37">
        <f t="shared" si="1"/>
        <v>-10921</v>
      </c>
      <c r="G37">
        <f t="shared" si="2"/>
        <v>7.7269999997952254E-2</v>
      </c>
      <c r="H37">
        <f t="shared" si="3"/>
        <v>7.7269999997952254E-2</v>
      </c>
      <c r="O37">
        <f t="shared" ca="1" si="4"/>
        <v>-0.35083716371059059</v>
      </c>
      <c r="P37">
        <f t="shared" ca="1" si="5"/>
        <v>0.43308823472391522</v>
      </c>
      <c r="Q37" s="2">
        <f t="shared" si="6"/>
        <v>6806.1039999999994</v>
      </c>
      <c r="R37">
        <f>G37</f>
        <v>7.7269999997952254E-2</v>
      </c>
    </row>
    <row r="38" spans="1:19" x14ac:dyDescent="0.2">
      <c r="A38" s="48" t="s">
        <v>73</v>
      </c>
      <c r="B38" s="52" t="s">
        <v>47</v>
      </c>
      <c r="C38" s="48">
        <v>22002.89</v>
      </c>
      <c r="D38" s="48" t="s">
        <v>67</v>
      </c>
      <c r="E38" s="32">
        <f t="shared" si="0"/>
        <v>-10800.555079108903</v>
      </c>
      <c r="F38">
        <f t="shared" si="1"/>
        <v>-10800.5</v>
      </c>
      <c r="G38">
        <f t="shared" si="2"/>
        <v>-8.1565000000409782E-2</v>
      </c>
      <c r="H38">
        <f t="shared" si="3"/>
        <v>-8.1565000000409782E-2</v>
      </c>
      <c r="O38">
        <f t="shared" ca="1" si="4"/>
        <v>-0.3490451877035835</v>
      </c>
      <c r="P38">
        <f t="shared" ca="1" si="5"/>
        <v>0.43074638038330504</v>
      </c>
      <c r="Q38" s="2">
        <f t="shared" si="6"/>
        <v>6984.3899999999994</v>
      </c>
      <c r="S38">
        <f>G38</f>
        <v>-8.1565000000409782E-2</v>
      </c>
    </row>
    <row r="39" spans="1:19" x14ac:dyDescent="0.2">
      <c r="A39" s="48" t="s">
        <v>73</v>
      </c>
      <c r="B39" s="52" t="s">
        <v>44</v>
      </c>
      <c r="C39" s="48">
        <v>22252.544999999998</v>
      </c>
      <c r="D39" s="48" t="s">
        <v>67</v>
      </c>
      <c r="E39" s="32">
        <f t="shared" si="0"/>
        <v>-10631.968369944696</v>
      </c>
      <c r="F39">
        <f t="shared" si="1"/>
        <v>-10632</v>
      </c>
      <c r="G39">
        <f t="shared" si="2"/>
        <v>4.6839999995427206E-2</v>
      </c>
      <c r="H39">
        <f t="shared" si="3"/>
        <v>4.6839999995427206E-2</v>
      </c>
      <c r="O39">
        <f t="shared" ca="1" si="4"/>
        <v>-0.34653939552781005</v>
      </c>
      <c r="P39">
        <f t="shared" ca="1" si="5"/>
        <v>0.42747167120162194</v>
      </c>
      <c r="Q39" s="2">
        <f t="shared" si="6"/>
        <v>7234.0449999999983</v>
      </c>
      <c r="R39">
        <f>G39</f>
        <v>4.6839999995427206E-2</v>
      </c>
    </row>
    <row r="40" spans="1:19" x14ac:dyDescent="0.2">
      <c r="A40" s="48" t="s">
        <v>73</v>
      </c>
      <c r="B40" s="52" t="s">
        <v>44</v>
      </c>
      <c r="C40" s="48">
        <v>22557.620999999999</v>
      </c>
      <c r="D40" s="48" t="s">
        <v>67</v>
      </c>
      <c r="E40" s="32">
        <f t="shared" si="0"/>
        <v>-10425.957038767752</v>
      </c>
      <c r="F40">
        <f t="shared" si="1"/>
        <v>-10426</v>
      </c>
      <c r="G40">
        <f t="shared" si="2"/>
        <v>6.3619999997172272E-2</v>
      </c>
      <c r="H40">
        <f t="shared" si="3"/>
        <v>6.3619999997172272E-2</v>
      </c>
      <c r="O40">
        <f t="shared" ca="1" si="4"/>
        <v>-0.34347593447018798</v>
      </c>
      <c r="P40">
        <f t="shared" ca="1" si="5"/>
        <v>0.42346816917535057</v>
      </c>
      <c r="Q40" s="2">
        <f t="shared" si="6"/>
        <v>7539.1209999999992</v>
      </c>
      <c r="R40">
        <f>G40</f>
        <v>6.3619999997172272E-2</v>
      </c>
    </row>
    <row r="41" spans="1:19" x14ac:dyDescent="0.2">
      <c r="A41" s="48" t="s">
        <v>73</v>
      </c>
      <c r="B41" s="52" t="s">
        <v>47</v>
      </c>
      <c r="C41" s="48">
        <v>23307.573</v>
      </c>
      <c r="D41" s="48" t="s">
        <v>67</v>
      </c>
      <c r="E41" s="32">
        <f t="shared" si="0"/>
        <v>-9919.5304111772148</v>
      </c>
      <c r="F41">
        <f t="shared" si="1"/>
        <v>-9919.5</v>
      </c>
      <c r="G41">
        <f t="shared" si="2"/>
        <v>-4.5034999999188585E-2</v>
      </c>
      <c r="H41">
        <f t="shared" si="3"/>
        <v>-4.5034999999188585E-2</v>
      </c>
      <c r="O41">
        <f t="shared" ca="1" si="4"/>
        <v>-0.33594368677268505</v>
      </c>
      <c r="P41">
        <f t="shared" ca="1" si="5"/>
        <v>0.4136246071544456</v>
      </c>
      <c r="Q41" s="2">
        <f t="shared" si="6"/>
        <v>8289.0730000000003</v>
      </c>
      <c r="S41">
        <f>G41</f>
        <v>-4.5034999999188585E-2</v>
      </c>
    </row>
    <row r="42" spans="1:19" x14ac:dyDescent="0.2">
      <c r="A42" s="48" t="s">
        <v>73</v>
      </c>
      <c r="B42" s="52" t="s">
        <v>44</v>
      </c>
      <c r="C42" s="48">
        <v>23506.865000000002</v>
      </c>
      <c r="D42" s="48" t="s">
        <v>67</v>
      </c>
      <c r="E42" s="32">
        <f t="shared" si="0"/>
        <v>-9784.9527642534449</v>
      </c>
      <c r="F42">
        <f t="shared" si="1"/>
        <v>-9785</v>
      </c>
      <c r="G42">
        <f t="shared" si="2"/>
        <v>6.9950000000972068E-2</v>
      </c>
      <c r="H42">
        <f t="shared" si="3"/>
        <v>6.9950000000972068E-2</v>
      </c>
      <c r="O42">
        <f t="shared" ca="1" si="4"/>
        <v>-0.33394351438312109</v>
      </c>
      <c r="P42">
        <f t="shared" ca="1" si="5"/>
        <v>0.41101067015185577</v>
      </c>
      <c r="Q42" s="2">
        <f t="shared" si="6"/>
        <v>8488.3650000000016</v>
      </c>
      <c r="R42">
        <f>G42</f>
        <v>6.9950000000972068E-2</v>
      </c>
    </row>
    <row r="43" spans="1:19" x14ac:dyDescent="0.2">
      <c r="A43" s="48" t="s">
        <v>73</v>
      </c>
      <c r="B43" s="52" t="s">
        <v>47</v>
      </c>
      <c r="C43" s="48">
        <v>23609.688999999998</v>
      </c>
      <c r="D43" s="48" t="s">
        <v>67</v>
      </c>
      <c r="E43" s="32">
        <f t="shared" si="0"/>
        <v>-9715.5179050152965</v>
      </c>
      <c r="F43">
        <f t="shared" si="1"/>
        <v>-9715.5</v>
      </c>
      <c r="G43">
        <f t="shared" si="2"/>
        <v>-2.6515000005019829E-2</v>
      </c>
      <c r="H43">
        <f t="shared" si="3"/>
        <v>-2.6515000005019829E-2</v>
      </c>
      <c r="O43">
        <f t="shared" ca="1" si="4"/>
        <v>-0.33290996805542816</v>
      </c>
      <c r="P43">
        <f t="shared" ca="1" si="5"/>
        <v>0.40965997407988558</v>
      </c>
      <c r="Q43" s="2">
        <f t="shared" si="6"/>
        <v>8591.1889999999985</v>
      </c>
      <c r="S43">
        <f>G43</f>
        <v>-2.6515000005019829E-2</v>
      </c>
    </row>
    <row r="44" spans="1:19" x14ac:dyDescent="0.2">
      <c r="A44" s="48" t="s">
        <v>73</v>
      </c>
      <c r="B44" s="52" t="s">
        <v>44</v>
      </c>
      <c r="C44" s="48">
        <v>23638.62</v>
      </c>
      <c r="D44" s="48" t="s">
        <v>67</v>
      </c>
      <c r="E44" s="32">
        <f t="shared" si="0"/>
        <v>-9695.9814163295923</v>
      </c>
      <c r="F44">
        <f t="shared" si="1"/>
        <v>-9696</v>
      </c>
      <c r="G44">
        <f t="shared" si="2"/>
        <v>2.7519999999640277E-2</v>
      </c>
      <c r="H44">
        <f t="shared" si="3"/>
        <v>2.7519999999640277E-2</v>
      </c>
      <c r="O44">
        <f t="shared" ca="1" si="4"/>
        <v>-0.3326199802368669</v>
      </c>
      <c r="P44">
        <f t="shared" ca="1" si="5"/>
        <v>0.40928100180069971</v>
      </c>
      <c r="Q44" s="2">
        <f t="shared" si="6"/>
        <v>8620.119999999999</v>
      </c>
      <c r="R44">
        <f>G44</f>
        <v>2.7519999999640277E-2</v>
      </c>
    </row>
    <row r="45" spans="1:19" x14ac:dyDescent="0.2">
      <c r="A45" s="48" t="s">
        <v>73</v>
      </c>
      <c r="B45" s="52" t="s">
        <v>44</v>
      </c>
      <c r="C45" s="48">
        <v>23937.785</v>
      </c>
      <c r="D45" s="48" t="s">
        <v>67</v>
      </c>
      <c r="E45" s="32">
        <f t="shared" si="0"/>
        <v>-9493.9616576742064</v>
      </c>
      <c r="F45">
        <f t="shared" si="1"/>
        <v>-9494</v>
      </c>
      <c r="G45">
        <f t="shared" si="2"/>
        <v>5.6779999998980202E-2</v>
      </c>
      <c r="H45">
        <f t="shared" si="3"/>
        <v>5.6779999998980202E-2</v>
      </c>
      <c r="O45">
        <f t="shared" ca="1" si="4"/>
        <v>-0.32961600385997525</v>
      </c>
      <c r="P45">
        <f t="shared" ca="1" si="5"/>
        <v>0.40535523767785109</v>
      </c>
      <c r="Q45" s="2">
        <f t="shared" si="6"/>
        <v>8919.2849999999999</v>
      </c>
      <c r="R45">
        <f>G45</f>
        <v>5.6779999998980202E-2</v>
      </c>
    </row>
    <row r="46" spans="1:19" x14ac:dyDescent="0.2">
      <c r="A46" s="48" t="s">
        <v>73</v>
      </c>
      <c r="B46" s="52" t="s">
        <v>44</v>
      </c>
      <c r="C46" s="48">
        <v>24029.585999999999</v>
      </c>
      <c r="D46" s="48" t="s">
        <v>67</v>
      </c>
      <c r="E46" s="32">
        <f t="shared" si="0"/>
        <v>-9431.9703957808597</v>
      </c>
      <c r="F46">
        <f t="shared" si="1"/>
        <v>-9432</v>
      </c>
      <c r="G46">
        <f t="shared" si="2"/>
        <v>4.3839999998454005E-2</v>
      </c>
      <c r="H46">
        <f t="shared" si="3"/>
        <v>4.3839999998454005E-2</v>
      </c>
      <c r="O46">
        <f t="shared" ca="1" si="4"/>
        <v>-0.32869399130865212</v>
      </c>
      <c r="P46">
        <f t="shared" ca="1" si="5"/>
        <v>0.40415030017479858</v>
      </c>
      <c r="Q46" s="2">
        <f t="shared" si="6"/>
        <v>9011.0859999999993</v>
      </c>
      <c r="R46">
        <f>G46</f>
        <v>4.3839999998454005E-2</v>
      </c>
    </row>
    <row r="47" spans="1:19" x14ac:dyDescent="0.2">
      <c r="A47" s="48" t="s">
        <v>73</v>
      </c>
      <c r="B47" s="52" t="s">
        <v>47</v>
      </c>
      <c r="C47" s="48">
        <v>24049.557000000001</v>
      </c>
      <c r="D47" s="48" t="s">
        <v>67</v>
      </c>
      <c r="E47" s="32">
        <f t="shared" si="0"/>
        <v>-9418.4844044379315</v>
      </c>
      <c r="F47">
        <f t="shared" si="1"/>
        <v>-9418.5</v>
      </c>
      <c r="G47">
        <f t="shared" si="2"/>
        <v>2.3095000000466825E-2</v>
      </c>
      <c r="H47">
        <f t="shared" si="3"/>
        <v>2.3095000000466825E-2</v>
      </c>
      <c r="O47">
        <f t="shared" ca="1" si="4"/>
        <v>-0.32849323051118662</v>
      </c>
      <c r="P47">
        <f t="shared" ca="1" si="5"/>
        <v>0.4038879347507468</v>
      </c>
      <c r="Q47" s="2">
        <f t="shared" si="6"/>
        <v>9031.0570000000007</v>
      </c>
      <c r="S47">
        <f>G47</f>
        <v>2.3095000000466825E-2</v>
      </c>
    </row>
    <row r="48" spans="1:19" x14ac:dyDescent="0.2">
      <c r="A48" s="48" t="s">
        <v>73</v>
      </c>
      <c r="B48" s="52" t="s">
        <v>44</v>
      </c>
      <c r="C48" s="48">
        <v>24276.821</v>
      </c>
      <c r="D48" s="48" t="s">
        <v>67</v>
      </c>
      <c r="E48" s="32">
        <f t="shared" si="0"/>
        <v>-9265.0178611221781</v>
      </c>
      <c r="F48">
        <f t="shared" si="1"/>
        <v>-9265</v>
      </c>
      <c r="G48">
        <f t="shared" si="2"/>
        <v>-2.6450000001204899E-2</v>
      </c>
      <c r="H48">
        <f t="shared" si="3"/>
        <v>-2.6450000001204899E-2</v>
      </c>
      <c r="O48">
        <f t="shared" ca="1" si="4"/>
        <v>-0.32621050588815265</v>
      </c>
      <c r="P48">
        <f t="shared" ca="1" si="5"/>
        <v>0.40090474270689902</v>
      </c>
      <c r="Q48" s="2">
        <f t="shared" si="6"/>
        <v>9258.3209999999999</v>
      </c>
      <c r="R48">
        <f>G48</f>
        <v>-2.6450000001204899E-2</v>
      </c>
    </row>
    <row r="49" spans="1:19" x14ac:dyDescent="0.2">
      <c r="A49" s="48" t="s">
        <v>73</v>
      </c>
      <c r="B49" s="52" t="s">
        <v>47</v>
      </c>
      <c r="C49" s="48">
        <v>24342.683000000001</v>
      </c>
      <c r="D49" s="48" t="s">
        <v>67</v>
      </c>
      <c r="E49" s="32">
        <f t="shared" si="0"/>
        <v>-9220.5426539804303</v>
      </c>
      <c r="F49">
        <f t="shared" si="1"/>
        <v>-9220.5</v>
      </c>
      <c r="G49">
        <f t="shared" si="2"/>
        <v>-6.3164999999571592E-2</v>
      </c>
      <c r="H49">
        <f t="shared" si="3"/>
        <v>-6.3164999999571592E-2</v>
      </c>
      <c r="O49">
        <f t="shared" ca="1" si="4"/>
        <v>-0.32554873881502555</v>
      </c>
      <c r="P49">
        <f t="shared" ca="1" si="5"/>
        <v>0.40003990853132099</v>
      </c>
      <c r="Q49" s="2">
        <f t="shared" si="6"/>
        <v>9324.1830000000009</v>
      </c>
      <c r="S49">
        <f>G49</f>
        <v>-6.3164999999571592E-2</v>
      </c>
    </row>
    <row r="50" spans="1:19" x14ac:dyDescent="0.2">
      <c r="A50" s="48" t="s">
        <v>73</v>
      </c>
      <c r="B50" s="52" t="s">
        <v>47</v>
      </c>
      <c r="C50" s="48">
        <v>24391.601999999999</v>
      </c>
      <c r="D50" s="48" t="s">
        <v>67</v>
      </c>
      <c r="E50" s="32">
        <f t="shared" si="0"/>
        <v>-9187.5086942135385</v>
      </c>
      <c r="F50">
        <f t="shared" si="1"/>
        <v>-9187.5</v>
      </c>
      <c r="G50">
        <f t="shared" si="2"/>
        <v>-1.2875000000349246E-2</v>
      </c>
      <c r="H50">
        <f t="shared" si="3"/>
        <v>-1.2875000000349246E-2</v>
      </c>
      <c r="O50">
        <f t="shared" ca="1" si="4"/>
        <v>-0.32505799019899873</v>
      </c>
      <c r="P50">
        <f t="shared" ca="1" si="5"/>
        <v>0.39939857082808328</v>
      </c>
      <c r="Q50" s="2">
        <f t="shared" si="6"/>
        <v>9373.101999999999</v>
      </c>
      <c r="S50">
        <f>G50</f>
        <v>-1.2875000000349246E-2</v>
      </c>
    </row>
    <row r="51" spans="1:19" x14ac:dyDescent="0.2">
      <c r="A51" s="48" t="s">
        <v>73</v>
      </c>
      <c r="B51" s="52" t="s">
        <v>44</v>
      </c>
      <c r="C51" s="48">
        <v>24420.512999999999</v>
      </c>
      <c r="D51" s="48" t="s">
        <v>67</v>
      </c>
      <c r="E51" s="32">
        <f t="shared" si="0"/>
        <v>-9167.9857111022593</v>
      </c>
      <c r="F51">
        <f t="shared" si="1"/>
        <v>-9168</v>
      </c>
      <c r="G51">
        <f t="shared" si="2"/>
        <v>2.1159999996598344E-2</v>
      </c>
      <c r="H51">
        <f t="shared" si="3"/>
        <v>2.1159999996598344E-2</v>
      </c>
      <c r="O51">
        <f t="shared" ca="1" si="4"/>
        <v>-0.32476800238043735</v>
      </c>
      <c r="P51">
        <f t="shared" ca="1" si="5"/>
        <v>0.39901959854889746</v>
      </c>
      <c r="Q51" s="2">
        <f t="shared" si="6"/>
        <v>9402.012999999999</v>
      </c>
      <c r="R51">
        <f>G51</f>
        <v>2.1159999996598344E-2</v>
      </c>
    </row>
    <row r="52" spans="1:19" x14ac:dyDescent="0.2">
      <c r="A52" s="48" t="s">
        <v>73</v>
      </c>
      <c r="B52" s="52" t="s">
        <v>44</v>
      </c>
      <c r="C52" s="48">
        <v>24423.542000000001</v>
      </c>
      <c r="D52" s="48" t="s">
        <v>67</v>
      </c>
      <c r="E52" s="32">
        <f t="shared" si="0"/>
        <v>-9165.9402918554624</v>
      </c>
      <c r="F52">
        <f t="shared" si="1"/>
        <v>-9166</v>
      </c>
      <c r="G52">
        <f t="shared" si="2"/>
        <v>8.842000000004191E-2</v>
      </c>
      <c r="H52">
        <f t="shared" si="3"/>
        <v>8.842000000004191E-2</v>
      </c>
      <c r="O52">
        <f t="shared" ca="1" si="4"/>
        <v>-0.32473826004007211</v>
      </c>
      <c r="P52">
        <f t="shared" ca="1" si="5"/>
        <v>0.39898072959718606</v>
      </c>
      <c r="Q52" s="2">
        <f t="shared" si="6"/>
        <v>9405.0420000000013</v>
      </c>
      <c r="R52">
        <f>G52</f>
        <v>8.842000000004191E-2</v>
      </c>
    </row>
    <row r="53" spans="1:19" x14ac:dyDescent="0.2">
      <c r="A53" s="48" t="s">
        <v>73</v>
      </c>
      <c r="B53" s="52" t="s">
        <v>44</v>
      </c>
      <c r="C53" s="48">
        <v>24670.720000000001</v>
      </c>
      <c r="D53" s="48" t="s">
        <v>67</v>
      </c>
      <c r="E53" s="32">
        <f t="shared" ref="E53:E84" si="7">+(C53-C$7)/C$8</f>
        <v>-8999.0262480838974</v>
      </c>
      <c r="F53">
        <f t="shared" ref="F53:F84" si="8">ROUND(2*E53,0)/2</f>
        <v>-8999</v>
      </c>
      <c r="G53">
        <f t="shared" ref="G53:G84" si="9">+C53-(C$7+F53*C$8)</f>
        <v>-3.8870000000315486E-2</v>
      </c>
      <c r="H53">
        <f t="shared" ref="H53:H84" si="10">+G53</f>
        <v>-3.8870000000315486E-2</v>
      </c>
      <c r="O53">
        <f t="shared" ca="1" si="4"/>
        <v>-0.32225477461957264</v>
      </c>
      <c r="P53">
        <f t="shared" ca="1" si="5"/>
        <v>0.39573517212928649</v>
      </c>
      <c r="Q53" s="2">
        <f t="shared" ref="Q53:Q84" si="11">+C53-15018.5</f>
        <v>9652.2200000000012</v>
      </c>
      <c r="R53">
        <f>G53</f>
        <v>-3.8870000000315486E-2</v>
      </c>
    </row>
    <row r="54" spans="1:19" x14ac:dyDescent="0.2">
      <c r="A54" s="48" t="s">
        <v>73</v>
      </c>
      <c r="B54" s="52" t="s">
        <v>44</v>
      </c>
      <c r="C54" s="48">
        <v>24670.762999999999</v>
      </c>
      <c r="D54" s="48" t="s">
        <v>67</v>
      </c>
      <c r="E54" s="32">
        <f t="shared" si="7"/>
        <v>-8998.997211098882</v>
      </c>
      <c r="F54">
        <f t="shared" si="8"/>
        <v>-8999</v>
      </c>
      <c r="G54">
        <f t="shared" si="9"/>
        <v>4.129999997530831E-3</v>
      </c>
      <c r="H54">
        <f t="shared" si="10"/>
        <v>4.129999997530831E-3</v>
      </c>
      <c r="O54">
        <f t="shared" ca="1" si="4"/>
        <v>-0.32225477461957264</v>
      </c>
      <c r="P54">
        <f t="shared" ca="1" si="5"/>
        <v>0.39573517212928649</v>
      </c>
      <c r="Q54" s="2">
        <f t="shared" si="11"/>
        <v>9652.262999999999</v>
      </c>
      <c r="R54">
        <f>G54</f>
        <v>4.129999997530831E-3</v>
      </c>
    </row>
    <row r="55" spans="1:19" x14ac:dyDescent="0.2">
      <c r="A55" s="48" t="s">
        <v>73</v>
      </c>
      <c r="B55" s="52" t="s">
        <v>47</v>
      </c>
      <c r="C55" s="48">
        <v>25038.753000000001</v>
      </c>
      <c r="D55" s="48" t="s">
        <v>67</v>
      </c>
      <c r="E55" s="32">
        <f t="shared" si="7"/>
        <v>-8750.501394450559</v>
      </c>
      <c r="F55">
        <f t="shared" si="8"/>
        <v>-8750.5</v>
      </c>
      <c r="G55">
        <f t="shared" si="9"/>
        <v>-2.0650000005844049E-3</v>
      </c>
      <c r="H55">
        <f t="shared" si="10"/>
        <v>-2.0650000005844049E-3</v>
      </c>
      <c r="O55">
        <f t="shared" ca="1" si="4"/>
        <v>-0.31855928882918871</v>
      </c>
      <c r="P55">
        <f t="shared" ca="1" si="5"/>
        <v>0.39090570487914844</v>
      </c>
      <c r="Q55" s="2">
        <f t="shared" si="11"/>
        <v>10020.253000000001</v>
      </c>
      <c r="S55">
        <f>G55</f>
        <v>-2.0650000005844049E-3</v>
      </c>
    </row>
    <row r="56" spans="1:19" x14ac:dyDescent="0.2">
      <c r="A56" s="48" t="s">
        <v>73</v>
      </c>
      <c r="B56" s="52" t="s">
        <v>47</v>
      </c>
      <c r="C56" s="48">
        <v>25038.808000000001</v>
      </c>
      <c r="D56" s="48" t="s">
        <v>67</v>
      </c>
      <c r="E56" s="32">
        <f t="shared" si="7"/>
        <v>-8750.4642541208887</v>
      </c>
      <c r="F56">
        <f t="shared" si="8"/>
        <v>-8750.5</v>
      </c>
      <c r="G56">
        <f t="shared" si="9"/>
        <v>5.2934999999706633E-2</v>
      </c>
      <c r="H56">
        <f t="shared" si="10"/>
        <v>5.2934999999706633E-2</v>
      </c>
      <c r="O56">
        <f t="shared" ca="1" si="4"/>
        <v>-0.31855928882918871</v>
      </c>
      <c r="P56">
        <f t="shared" ca="1" si="5"/>
        <v>0.39090570487914844</v>
      </c>
      <c r="Q56" s="2">
        <f t="shared" si="11"/>
        <v>10020.308000000001</v>
      </c>
      <c r="S56">
        <f>G56</f>
        <v>5.2934999999706633E-2</v>
      </c>
    </row>
    <row r="57" spans="1:19" x14ac:dyDescent="0.2">
      <c r="A57" s="48" t="s">
        <v>73</v>
      </c>
      <c r="B57" s="52" t="s">
        <v>44</v>
      </c>
      <c r="C57" s="48">
        <v>25153.542000000001</v>
      </c>
      <c r="D57" s="48" t="s">
        <v>67</v>
      </c>
      <c r="E57" s="32">
        <f t="shared" si="7"/>
        <v>-8672.9868253121476</v>
      </c>
      <c r="F57">
        <f t="shared" si="8"/>
        <v>-8673</v>
      </c>
      <c r="G57">
        <f t="shared" si="9"/>
        <v>1.9509999998263083E-2</v>
      </c>
      <c r="H57">
        <f t="shared" si="10"/>
        <v>1.9509999998263083E-2</v>
      </c>
      <c r="O57">
        <f t="shared" ca="1" si="4"/>
        <v>-0.31740677314003474</v>
      </c>
      <c r="P57">
        <f t="shared" ca="1" si="5"/>
        <v>0.38939953300033281</v>
      </c>
      <c r="Q57" s="2">
        <f t="shared" si="11"/>
        <v>10135.042000000001</v>
      </c>
      <c r="R57">
        <f>G57</f>
        <v>1.9509999998263083E-2</v>
      </c>
    </row>
    <row r="58" spans="1:19" x14ac:dyDescent="0.2">
      <c r="A58" s="48" t="s">
        <v>73</v>
      </c>
      <c r="B58" s="52" t="s">
        <v>47</v>
      </c>
      <c r="C58" s="48">
        <v>25728.805</v>
      </c>
      <c r="D58" s="48" t="s">
        <v>67</v>
      </c>
      <c r="E58" s="32">
        <f t="shared" si="7"/>
        <v>-8284.5239622654262</v>
      </c>
      <c r="F58">
        <f t="shared" si="8"/>
        <v>-8284.5</v>
      </c>
      <c r="G58">
        <f t="shared" si="9"/>
        <v>-3.5485000000335276E-2</v>
      </c>
      <c r="H58">
        <f t="shared" si="10"/>
        <v>-3.5485000000335276E-2</v>
      </c>
      <c r="O58">
        <f t="shared" ca="1" si="4"/>
        <v>-0.31162932352408235</v>
      </c>
      <c r="P58">
        <f t="shared" ca="1" si="5"/>
        <v>0.38184923913039875</v>
      </c>
      <c r="Q58" s="2">
        <f t="shared" si="11"/>
        <v>10710.305</v>
      </c>
      <c r="S58">
        <f>G58</f>
        <v>-3.5485000000335276E-2</v>
      </c>
    </row>
    <row r="59" spans="1:19" x14ac:dyDescent="0.2">
      <c r="A59" s="48" t="s">
        <v>73</v>
      </c>
      <c r="B59" s="52" t="s">
        <v>44</v>
      </c>
      <c r="C59" s="48">
        <v>25745.795999999998</v>
      </c>
      <c r="D59" s="48" t="s">
        <v>67</v>
      </c>
      <c r="E59" s="32">
        <f t="shared" si="7"/>
        <v>-8273.0503015119502</v>
      </c>
      <c r="F59">
        <f t="shared" si="8"/>
        <v>-8273</v>
      </c>
      <c r="G59">
        <f t="shared" si="9"/>
        <v>-7.4490000002697343E-2</v>
      </c>
      <c r="H59">
        <f t="shared" si="10"/>
        <v>-7.4490000002697343E-2</v>
      </c>
      <c r="O59">
        <f t="shared" ca="1" si="4"/>
        <v>-0.31145830506698213</v>
      </c>
      <c r="P59">
        <f t="shared" ca="1" si="5"/>
        <v>0.38162574265805838</v>
      </c>
      <c r="Q59" s="2">
        <f t="shared" si="11"/>
        <v>10727.295999999998</v>
      </c>
      <c r="R59">
        <f>G59</f>
        <v>-7.4490000002697343E-2</v>
      </c>
    </row>
    <row r="60" spans="1:19" x14ac:dyDescent="0.2">
      <c r="A60" s="48" t="s">
        <v>73</v>
      </c>
      <c r="B60" s="52" t="s">
        <v>47</v>
      </c>
      <c r="C60" s="48">
        <v>25774.776000000002</v>
      </c>
      <c r="D60" s="48" t="s">
        <v>67</v>
      </c>
      <c r="E60" s="32">
        <f t="shared" si="7"/>
        <v>-8253.4807241688995</v>
      </c>
      <c r="F60">
        <f t="shared" si="8"/>
        <v>-8253.5</v>
      </c>
      <c r="G60">
        <f t="shared" si="9"/>
        <v>2.854500000103144E-2</v>
      </c>
      <c r="H60">
        <f t="shared" si="10"/>
        <v>2.854500000103144E-2</v>
      </c>
      <c r="O60">
        <f t="shared" ca="1" si="4"/>
        <v>-0.31116831724842076</v>
      </c>
      <c r="P60">
        <f t="shared" ca="1" si="5"/>
        <v>0.38124677037887245</v>
      </c>
      <c r="Q60" s="2">
        <f t="shared" si="11"/>
        <v>10756.276000000002</v>
      </c>
      <c r="S60">
        <f>G60</f>
        <v>2.854500000103144E-2</v>
      </c>
    </row>
    <row r="61" spans="1:19" x14ac:dyDescent="0.2">
      <c r="A61" s="48" t="s">
        <v>73</v>
      </c>
      <c r="B61" s="52" t="s">
        <v>47</v>
      </c>
      <c r="C61" s="48">
        <v>25820.67</v>
      </c>
      <c r="D61" s="48" t="s">
        <v>67</v>
      </c>
      <c r="E61" s="32">
        <f t="shared" si="7"/>
        <v>-8222.4894825339179</v>
      </c>
      <c r="F61">
        <f t="shared" si="8"/>
        <v>-8222.5</v>
      </c>
      <c r="G61">
        <f t="shared" si="9"/>
        <v>1.5574999997625127E-2</v>
      </c>
      <c r="H61">
        <f t="shared" si="10"/>
        <v>1.5574999997625127E-2</v>
      </c>
      <c r="O61">
        <f t="shared" ca="1" si="4"/>
        <v>-0.31070731097275922</v>
      </c>
      <c r="P61">
        <f t="shared" ca="1" si="5"/>
        <v>0.38064430162734619</v>
      </c>
      <c r="Q61" s="2">
        <f t="shared" si="11"/>
        <v>10802.169999999998</v>
      </c>
      <c r="S61">
        <f>G61</f>
        <v>1.5574999997625127E-2</v>
      </c>
    </row>
    <row r="62" spans="1:19" x14ac:dyDescent="0.2">
      <c r="A62" s="48" t="s">
        <v>73</v>
      </c>
      <c r="B62" s="52" t="s">
        <v>47</v>
      </c>
      <c r="C62" s="48">
        <v>26199.692999999999</v>
      </c>
      <c r="D62" s="48" t="s">
        <v>67</v>
      </c>
      <c r="E62" s="32">
        <f t="shared" si="7"/>
        <v>-7966.5433157535781</v>
      </c>
      <c r="F62">
        <f t="shared" si="8"/>
        <v>-7966.5</v>
      </c>
      <c r="G62">
        <f t="shared" si="9"/>
        <v>-6.414500000391854E-2</v>
      </c>
      <c r="H62">
        <f t="shared" si="10"/>
        <v>-6.414500000391854E-2</v>
      </c>
      <c r="O62">
        <f t="shared" ca="1" si="4"/>
        <v>-0.3069002914060055</v>
      </c>
      <c r="P62">
        <f t="shared" ca="1" si="5"/>
        <v>0.37566907580829056</v>
      </c>
      <c r="Q62" s="2">
        <f t="shared" si="11"/>
        <v>11181.192999999999</v>
      </c>
      <c r="S62">
        <f>G62</f>
        <v>-6.414500000391854E-2</v>
      </c>
    </row>
    <row r="63" spans="1:19" x14ac:dyDescent="0.2">
      <c r="A63" s="48" t="s">
        <v>73</v>
      </c>
      <c r="B63" s="52" t="s">
        <v>44</v>
      </c>
      <c r="C63" s="48">
        <v>26228.637999999999</v>
      </c>
      <c r="D63" s="48" t="s">
        <v>67</v>
      </c>
      <c r="E63" s="32">
        <f t="shared" si="7"/>
        <v>-7946.9973731657756</v>
      </c>
      <c r="F63">
        <f t="shared" si="8"/>
        <v>-7947</v>
      </c>
      <c r="G63">
        <f t="shared" si="9"/>
        <v>3.8899999999557622E-3</v>
      </c>
      <c r="H63">
        <f t="shared" si="10"/>
        <v>3.8899999999557622E-3</v>
      </c>
      <c r="O63">
        <f t="shared" ca="1" si="4"/>
        <v>-0.30661030358744418</v>
      </c>
      <c r="P63">
        <f t="shared" ca="1" si="5"/>
        <v>0.37529010352910463</v>
      </c>
      <c r="Q63" s="2">
        <f t="shared" si="11"/>
        <v>11210.137999999999</v>
      </c>
      <c r="R63">
        <f>G63</f>
        <v>3.8899999999557622E-3</v>
      </c>
    </row>
    <row r="64" spans="1:19" x14ac:dyDescent="0.2">
      <c r="A64" s="10" t="s">
        <v>43</v>
      </c>
      <c r="B64" s="27" t="s">
        <v>44</v>
      </c>
      <c r="C64" s="10">
        <v>26620.316999999999</v>
      </c>
      <c r="D64" s="10" t="s">
        <v>45</v>
      </c>
      <c r="E64">
        <f t="shared" si="7"/>
        <v>-7682.5048788887625</v>
      </c>
      <c r="F64">
        <f t="shared" si="8"/>
        <v>-7682.5</v>
      </c>
      <c r="G64">
        <f t="shared" si="9"/>
        <v>-7.2250000011990778E-3</v>
      </c>
      <c r="H64">
        <f t="shared" si="10"/>
        <v>-7.2250000011990778E-3</v>
      </c>
      <c r="Q64" s="2">
        <f t="shared" si="11"/>
        <v>11601.816999999999</v>
      </c>
      <c r="S64">
        <f>G64</f>
        <v>-7.2250000011990778E-3</v>
      </c>
    </row>
    <row r="65" spans="1:19" x14ac:dyDescent="0.2">
      <c r="A65" s="10" t="s">
        <v>43</v>
      </c>
      <c r="B65" s="27" t="s">
        <v>44</v>
      </c>
      <c r="C65" s="10">
        <v>26620.359</v>
      </c>
      <c r="D65" s="10" t="s">
        <v>45</v>
      </c>
      <c r="E65">
        <f t="shared" si="7"/>
        <v>-7682.4765171824674</v>
      </c>
      <c r="F65">
        <f t="shared" si="8"/>
        <v>-7682.5</v>
      </c>
      <c r="G65">
        <f t="shared" si="9"/>
        <v>3.4775000000081491E-2</v>
      </c>
      <c r="H65">
        <f t="shared" si="10"/>
        <v>3.4775000000081491E-2</v>
      </c>
      <c r="Q65" s="2">
        <f t="shared" si="11"/>
        <v>11601.859</v>
      </c>
      <c r="S65">
        <f>G65</f>
        <v>3.4775000000081491E-2</v>
      </c>
    </row>
    <row r="66" spans="1:19" x14ac:dyDescent="0.2">
      <c r="A66" s="10" t="s">
        <v>43</v>
      </c>
      <c r="B66" s="27" t="s">
        <v>44</v>
      </c>
      <c r="C66" s="10">
        <v>26810.58</v>
      </c>
      <c r="D66" s="10" t="s">
        <v>45</v>
      </c>
      <c r="E66">
        <f t="shared" si="7"/>
        <v>-7554.0243235395401</v>
      </c>
      <c r="F66">
        <f t="shared" si="8"/>
        <v>-7554</v>
      </c>
      <c r="G66">
        <f t="shared" si="9"/>
        <v>-3.6019999999552965E-2</v>
      </c>
      <c r="H66">
        <f t="shared" si="10"/>
        <v>-3.6019999999552965E-2</v>
      </c>
      <c r="Q66" s="2">
        <f t="shared" si="11"/>
        <v>11792.080000000002</v>
      </c>
      <c r="R66">
        <f>G66</f>
        <v>-3.6019999999552965E-2</v>
      </c>
    </row>
    <row r="67" spans="1:19" x14ac:dyDescent="0.2">
      <c r="A67" s="48" t="s">
        <v>73</v>
      </c>
      <c r="B67" s="52" t="s">
        <v>47</v>
      </c>
      <c r="C67" s="48">
        <v>26913.588</v>
      </c>
      <c r="D67" s="48" t="s">
        <v>67</v>
      </c>
      <c r="E67" s="32">
        <f t="shared" si="7"/>
        <v>-7484.4652130166733</v>
      </c>
      <c r="F67">
        <f t="shared" si="8"/>
        <v>-7484.5</v>
      </c>
      <c r="G67">
        <f t="shared" si="9"/>
        <v>5.1514999999199063E-2</v>
      </c>
      <c r="H67">
        <f t="shared" si="10"/>
        <v>5.1514999999199063E-2</v>
      </c>
      <c r="O67">
        <f t="shared" ref="O67:P70" ca="1" si="12">+C$11+C$12*$F67</f>
        <v>-0.29973238737797708</v>
      </c>
      <c r="P67">
        <f t="shared" ca="1" si="12"/>
        <v>0.36630165844584983</v>
      </c>
      <c r="Q67" s="2">
        <f t="shared" si="11"/>
        <v>11895.088</v>
      </c>
      <c r="S67">
        <f>G67</f>
        <v>5.1514999999199063E-2</v>
      </c>
    </row>
    <row r="68" spans="1:19" x14ac:dyDescent="0.2">
      <c r="A68" s="48" t="s">
        <v>73</v>
      </c>
      <c r="B68" s="52" t="s">
        <v>47</v>
      </c>
      <c r="C68" s="48">
        <v>26996.521000000001</v>
      </c>
      <c r="D68" s="48" t="s">
        <v>67</v>
      </c>
      <c r="E68" s="32">
        <f t="shared" si="7"/>
        <v>-7428.462322823746</v>
      </c>
      <c r="F68">
        <f t="shared" si="8"/>
        <v>-7428.5</v>
      </c>
      <c r="G68">
        <f t="shared" si="9"/>
        <v>5.5795000000216532E-2</v>
      </c>
      <c r="H68">
        <f t="shared" si="10"/>
        <v>5.5795000000216532E-2</v>
      </c>
      <c r="O68">
        <f t="shared" ca="1" si="12"/>
        <v>-0.29889960184774972</v>
      </c>
      <c r="P68">
        <f t="shared" ca="1" si="12"/>
        <v>0.36521332779793142</v>
      </c>
      <c r="Q68" s="2">
        <f t="shared" si="11"/>
        <v>11978.021000000001</v>
      </c>
      <c r="S68">
        <f>G68</f>
        <v>5.5795000000216532E-2</v>
      </c>
    </row>
    <row r="69" spans="1:19" x14ac:dyDescent="0.2">
      <c r="A69" s="48" t="s">
        <v>73</v>
      </c>
      <c r="B69" s="52" t="s">
        <v>44</v>
      </c>
      <c r="C69" s="48">
        <v>27266.725999999999</v>
      </c>
      <c r="D69" s="48" t="s">
        <v>67</v>
      </c>
      <c r="E69" s="32">
        <f t="shared" si="7"/>
        <v>-7245.9986359369841</v>
      </c>
      <c r="F69">
        <f t="shared" si="8"/>
        <v>-7246</v>
      </c>
      <c r="G69">
        <f t="shared" si="9"/>
        <v>2.0199999962642323E-3</v>
      </c>
      <c r="H69">
        <f t="shared" si="10"/>
        <v>2.0199999962642323E-3</v>
      </c>
      <c r="O69">
        <f t="shared" ca="1" si="12"/>
        <v>-0.29618561328941945</v>
      </c>
      <c r="P69">
        <f t="shared" ca="1" si="12"/>
        <v>0.36166653595426868</v>
      </c>
      <c r="Q69" s="2">
        <f t="shared" si="11"/>
        <v>12248.225999999999</v>
      </c>
      <c r="R69">
        <f>G69</f>
        <v>2.0199999962642323E-3</v>
      </c>
    </row>
    <row r="70" spans="1:19" x14ac:dyDescent="0.2">
      <c r="A70" s="48" t="s">
        <v>73</v>
      </c>
      <c r="B70" s="52" t="s">
        <v>44</v>
      </c>
      <c r="C70" s="48">
        <v>27315.591</v>
      </c>
      <c r="D70" s="48" t="s">
        <v>67</v>
      </c>
      <c r="E70" s="32">
        <f t="shared" si="7"/>
        <v>-7213.0011412210397</v>
      </c>
      <c r="F70">
        <f t="shared" si="8"/>
        <v>-7213</v>
      </c>
      <c r="G70">
        <f t="shared" si="9"/>
        <v>-1.6900000009627547E-3</v>
      </c>
      <c r="H70">
        <f t="shared" si="10"/>
        <v>-1.6900000009627547E-3</v>
      </c>
      <c r="O70">
        <f t="shared" ca="1" si="12"/>
        <v>-0.29569486467339257</v>
      </c>
      <c r="P70">
        <f t="shared" ca="1" si="12"/>
        <v>0.36102519825103108</v>
      </c>
      <c r="Q70" s="2">
        <f t="shared" si="11"/>
        <v>12297.091</v>
      </c>
      <c r="R70">
        <f>G70</f>
        <v>-1.6900000009627547E-3</v>
      </c>
    </row>
    <row r="71" spans="1:19" x14ac:dyDescent="0.2">
      <c r="A71" s="10" t="s">
        <v>43</v>
      </c>
      <c r="B71" s="27" t="s">
        <v>44</v>
      </c>
      <c r="C71" s="10">
        <v>27327.387999999999</v>
      </c>
      <c r="D71" s="10" t="s">
        <v>45</v>
      </c>
      <c r="E71">
        <f t="shared" si="7"/>
        <v>-7205.0348781459561</v>
      </c>
      <c r="F71">
        <f t="shared" si="8"/>
        <v>-7205</v>
      </c>
      <c r="G71">
        <f t="shared" si="9"/>
        <v>-5.1650000001245644E-2</v>
      </c>
      <c r="H71">
        <f t="shared" si="10"/>
        <v>-5.1650000001245644E-2</v>
      </c>
      <c r="Q71" s="2">
        <f t="shared" si="11"/>
        <v>12308.887999999999</v>
      </c>
      <c r="R71">
        <f>G71</f>
        <v>-5.1650000001245644E-2</v>
      </c>
    </row>
    <row r="72" spans="1:19" x14ac:dyDescent="0.2">
      <c r="A72" s="10" t="s">
        <v>43</v>
      </c>
      <c r="B72" s="27" t="s">
        <v>44</v>
      </c>
      <c r="C72" s="10">
        <v>27330.343000000001</v>
      </c>
      <c r="D72" s="10" t="s">
        <v>45</v>
      </c>
      <c r="E72">
        <f t="shared" si="7"/>
        <v>-7203.039429524536</v>
      </c>
      <c r="F72">
        <f t="shared" si="8"/>
        <v>-7203</v>
      </c>
      <c r="G72">
        <f t="shared" si="9"/>
        <v>-5.8389999998325948E-2</v>
      </c>
      <c r="H72">
        <f t="shared" si="10"/>
        <v>-5.8389999998325948E-2</v>
      </c>
      <c r="Q72" s="2">
        <f t="shared" si="11"/>
        <v>12311.843000000001</v>
      </c>
      <c r="R72">
        <f>G72</f>
        <v>-5.8389999998325948E-2</v>
      </c>
    </row>
    <row r="73" spans="1:19" x14ac:dyDescent="0.2">
      <c r="A73" s="10" t="s">
        <v>43</v>
      </c>
      <c r="B73" s="27" t="s">
        <v>44</v>
      </c>
      <c r="C73" s="10">
        <v>27333.356</v>
      </c>
      <c r="D73" s="10" t="s">
        <v>45</v>
      </c>
      <c r="E73">
        <f t="shared" si="7"/>
        <v>-7201.0048147372836</v>
      </c>
      <c r="F73">
        <f t="shared" si="8"/>
        <v>-7201</v>
      </c>
      <c r="G73">
        <f t="shared" si="9"/>
        <v>-7.1300000017799903E-3</v>
      </c>
      <c r="H73">
        <f t="shared" si="10"/>
        <v>-7.1300000017799903E-3</v>
      </c>
      <c r="Q73" s="2">
        <f t="shared" si="11"/>
        <v>12314.856</v>
      </c>
      <c r="R73">
        <f>G73</f>
        <v>-7.1300000017799903E-3</v>
      </c>
    </row>
    <row r="74" spans="1:19" x14ac:dyDescent="0.2">
      <c r="A74" s="48" t="s">
        <v>73</v>
      </c>
      <c r="B74" s="52" t="s">
        <v>47</v>
      </c>
      <c r="C74" s="48">
        <v>27585.773000000001</v>
      </c>
      <c r="D74" s="48" t="s">
        <v>67</v>
      </c>
      <c r="E74" s="32">
        <f t="shared" si="7"/>
        <v>-7030.5529857448664</v>
      </c>
      <c r="F74">
        <f t="shared" si="8"/>
        <v>-7030.5</v>
      </c>
      <c r="G74">
        <f t="shared" si="9"/>
        <v>-7.8464999998686835E-2</v>
      </c>
      <c r="H74">
        <f t="shared" si="10"/>
        <v>-7.8464999998686835E-2</v>
      </c>
      <c r="O74">
        <f t="shared" ref="O74:P77" ca="1" si="13">+C$11+C$12*$F74</f>
        <v>-0.29298087611506235</v>
      </c>
      <c r="P74">
        <f t="shared" ca="1" si="13"/>
        <v>0.35747840640736833</v>
      </c>
      <c r="Q74" s="2">
        <f t="shared" si="11"/>
        <v>12567.273000000001</v>
      </c>
      <c r="S74">
        <f>G74</f>
        <v>-7.8464999998686835E-2</v>
      </c>
    </row>
    <row r="75" spans="1:19" x14ac:dyDescent="0.2">
      <c r="A75" s="48" t="s">
        <v>73</v>
      </c>
      <c r="B75" s="52" t="s">
        <v>47</v>
      </c>
      <c r="C75" s="48">
        <v>27594.756000000001</v>
      </c>
      <c r="D75" s="48" t="s">
        <v>67</v>
      </c>
      <c r="E75" s="32">
        <f t="shared" si="7"/>
        <v>-7024.4869569914981</v>
      </c>
      <c r="F75">
        <f t="shared" si="8"/>
        <v>-7024.5</v>
      </c>
      <c r="G75">
        <f t="shared" si="9"/>
        <v>1.931499999773223E-2</v>
      </c>
      <c r="H75">
        <f t="shared" si="10"/>
        <v>1.931499999773223E-2</v>
      </c>
      <c r="O75">
        <f t="shared" ca="1" si="13"/>
        <v>-0.29289164909396653</v>
      </c>
      <c r="P75">
        <f t="shared" ca="1" si="13"/>
        <v>0.35736179955223424</v>
      </c>
      <c r="Q75" s="2">
        <f t="shared" si="11"/>
        <v>12576.256000000001</v>
      </c>
      <c r="S75">
        <f>G75</f>
        <v>1.931499999773223E-2</v>
      </c>
    </row>
    <row r="76" spans="1:19" x14ac:dyDescent="0.2">
      <c r="A76" s="48" t="s">
        <v>73</v>
      </c>
      <c r="B76" s="52" t="s">
        <v>44</v>
      </c>
      <c r="C76" s="48">
        <v>27657.651000000002</v>
      </c>
      <c r="D76" s="48" t="s">
        <v>67</v>
      </c>
      <c r="E76" s="32">
        <f t="shared" si="7"/>
        <v>-6982.0153018158235</v>
      </c>
      <c r="F76">
        <f t="shared" si="8"/>
        <v>-6982</v>
      </c>
      <c r="G76">
        <f t="shared" si="9"/>
        <v>-2.2659999998722924E-2</v>
      </c>
      <c r="H76">
        <f t="shared" si="10"/>
        <v>-2.2659999998722924E-2</v>
      </c>
      <c r="O76">
        <f t="shared" ca="1" si="13"/>
        <v>-0.29225962436120467</v>
      </c>
      <c r="P76">
        <f t="shared" ca="1" si="13"/>
        <v>0.35653583432836755</v>
      </c>
      <c r="Q76" s="2">
        <f t="shared" si="11"/>
        <v>12639.151000000002</v>
      </c>
      <c r="R76">
        <f>G76</f>
        <v>-2.2659999998722924E-2</v>
      </c>
    </row>
    <row r="77" spans="1:19" x14ac:dyDescent="0.2">
      <c r="A77" s="48" t="s">
        <v>73</v>
      </c>
      <c r="B77" s="52" t="s">
        <v>47</v>
      </c>
      <c r="C77" s="48">
        <v>27933.828000000001</v>
      </c>
      <c r="D77" s="48" t="s">
        <v>67</v>
      </c>
      <c r="E77" s="32">
        <f t="shared" si="7"/>
        <v>-6795.5188504055041</v>
      </c>
      <c r="F77">
        <f t="shared" si="8"/>
        <v>-6795.5</v>
      </c>
      <c r="G77">
        <f t="shared" si="9"/>
        <v>-2.7914999998756684E-2</v>
      </c>
      <c r="H77">
        <f t="shared" si="10"/>
        <v>-2.7914999998756684E-2</v>
      </c>
      <c r="O77">
        <f t="shared" ca="1" si="13"/>
        <v>-0.28948615112214393</v>
      </c>
      <c r="P77">
        <f t="shared" ca="1" si="13"/>
        <v>0.35291130458128206</v>
      </c>
      <c r="Q77" s="2">
        <f t="shared" si="11"/>
        <v>12915.328000000001</v>
      </c>
      <c r="S77">
        <f>G77</f>
        <v>-2.7914999998756684E-2</v>
      </c>
    </row>
    <row r="78" spans="1:19" x14ac:dyDescent="0.2">
      <c r="A78" s="10" t="s">
        <v>43</v>
      </c>
      <c r="B78" s="27" t="s">
        <v>44</v>
      </c>
      <c r="C78" s="10">
        <v>28020.522000000001</v>
      </c>
      <c r="D78" s="10" t="s">
        <v>45</v>
      </c>
      <c r="E78">
        <f t="shared" si="7"/>
        <v>-6736.9762369417977</v>
      </c>
      <c r="F78">
        <f t="shared" si="8"/>
        <v>-6737</v>
      </c>
      <c r="G78">
        <f t="shared" si="9"/>
        <v>3.5189999998692656E-2</v>
      </c>
      <c r="H78">
        <f t="shared" si="10"/>
        <v>3.5189999998692656E-2</v>
      </c>
      <c r="Q78" s="2">
        <f t="shared" si="11"/>
        <v>13002.022000000001</v>
      </c>
      <c r="R78">
        <f>G78</f>
        <v>3.5189999998692656E-2</v>
      </c>
    </row>
    <row r="79" spans="1:19" x14ac:dyDescent="0.2">
      <c r="A79" s="48" t="s">
        <v>73</v>
      </c>
      <c r="B79" s="52" t="s">
        <v>44</v>
      </c>
      <c r="C79" s="48">
        <v>28649.792000000001</v>
      </c>
      <c r="D79" s="48" t="s">
        <v>67</v>
      </c>
      <c r="E79" s="32">
        <f t="shared" si="7"/>
        <v>-6312.0435959942461</v>
      </c>
      <c r="F79">
        <f t="shared" si="8"/>
        <v>-6312</v>
      </c>
      <c r="G79">
        <f t="shared" si="9"/>
        <v>-6.4559999998891726E-2</v>
      </c>
      <c r="H79">
        <f t="shared" si="10"/>
        <v>-6.4559999998891726E-2</v>
      </c>
      <c r="O79">
        <f ca="1">+C$11+C$12*$F79</f>
        <v>-0.28229594033884153</v>
      </c>
      <c r="P79">
        <f ca="1">+D$11+D$12*$F79</f>
        <v>0.34351473550505784</v>
      </c>
      <c r="Q79" s="2">
        <f t="shared" si="11"/>
        <v>13631.292000000001</v>
      </c>
      <c r="R79">
        <f>G79</f>
        <v>-6.4559999998891726E-2</v>
      </c>
    </row>
    <row r="80" spans="1:19" x14ac:dyDescent="0.2">
      <c r="A80" s="10" t="s">
        <v>43</v>
      </c>
      <c r="B80" s="27" t="s">
        <v>44</v>
      </c>
      <c r="C80" s="10">
        <v>28779.434999999998</v>
      </c>
      <c r="D80" s="10" t="s">
        <v>45</v>
      </c>
      <c r="E80">
        <f t="shared" si="7"/>
        <v>-6224.498436729762</v>
      </c>
      <c r="F80">
        <f t="shared" si="8"/>
        <v>-6224.5</v>
      </c>
      <c r="G80">
        <f t="shared" si="9"/>
        <v>2.3149999979068525E-3</v>
      </c>
      <c r="H80">
        <f t="shared" si="10"/>
        <v>2.3149999979068525E-3</v>
      </c>
      <c r="Q80" s="2">
        <f t="shared" si="11"/>
        <v>13760.934999999998</v>
      </c>
      <c r="S80">
        <f t="shared" ref="S80:S85" si="14">G80</f>
        <v>2.3149999979068525E-3</v>
      </c>
    </row>
    <row r="81" spans="1:19" x14ac:dyDescent="0.2">
      <c r="A81" s="48" t="s">
        <v>43</v>
      </c>
      <c r="B81" s="52" t="s">
        <v>47</v>
      </c>
      <c r="C81" s="48">
        <v>28779.435000000001</v>
      </c>
      <c r="D81" s="48" t="s">
        <v>67</v>
      </c>
      <c r="E81" s="32">
        <f t="shared" si="7"/>
        <v>-6224.4984367297602</v>
      </c>
      <c r="F81">
        <f t="shared" si="8"/>
        <v>-6224.5</v>
      </c>
      <c r="G81">
        <f t="shared" si="9"/>
        <v>2.3150000015448313E-3</v>
      </c>
      <c r="H81">
        <f t="shared" si="10"/>
        <v>2.3150000015448313E-3</v>
      </c>
      <c r="O81">
        <f ca="1">+C$11+C$12*$F81</f>
        <v>-0.28099471294786127</v>
      </c>
      <c r="P81">
        <f ca="1">+D$11+D$12*$F81</f>
        <v>0.34181421886768532</v>
      </c>
      <c r="Q81" s="2">
        <f t="shared" si="11"/>
        <v>13760.935000000001</v>
      </c>
      <c r="S81">
        <f t="shared" si="14"/>
        <v>2.3150000015448313E-3</v>
      </c>
    </row>
    <row r="82" spans="1:19" x14ac:dyDescent="0.2">
      <c r="A82" s="10" t="s">
        <v>43</v>
      </c>
      <c r="B82" s="27" t="s">
        <v>44</v>
      </c>
      <c r="C82" s="10">
        <v>29050.467000000001</v>
      </c>
      <c r="D82" s="10" t="s">
        <v>45</v>
      </c>
      <c r="E82">
        <f t="shared" si="7"/>
        <v>-6041.4762943404894</v>
      </c>
      <c r="F82">
        <f t="shared" si="8"/>
        <v>-6041.5</v>
      </c>
      <c r="G82">
        <f t="shared" si="9"/>
        <v>3.5104999999020947E-2</v>
      </c>
      <c r="H82">
        <f t="shared" si="10"/>
        <v>3.5104999999020947E-2</v>
      </c>
      <c r="Q82" s="2">
        <f t="shared" si="11"/>
        <v>14031.967000000001</v>
      </c>
      <c r="S82">
        <f t="shared" si="14"/>
        <v>3.5104999999020947E-2</v>
      </c>
    </row>
    <row r="83" spans="1:19" x14ac:dyDescent="0.2">
      <c r="A83" s="48" t="s">
        <v>73</v>
      </c>
      <c r="B83" s="52" t="s">
        <v>47</v>
      </c>
      <c r="C83" s="48">
        <v>29152.581999999999</v>
      </c>
      <c r="D83" s="48" t="s">
        <v>67</v>
      </c>
      <c r="E83" s="32">
        <f t="shared" si="7"/>
        <v>-5972.5202077157364</v>
      </c>
      <c r="F83">
        <f t="shared" si="8"/>
        <v>-5972.5</v>
      </c>
      <c r="G83">
        <f t="shared" si="9"/>
        <v>-2.9925000002549496E-2</v>
      </c>
      <c r="H83">
        <f t="shared" si="10"/>
        <v>-2.9925000002549496E-2</v>
      </c>
      <c r="O83">
        <f t="shared" ref="O83:P88" ca="1" si="15">+C$11+C$12*$F83</f>
        <v>-0.27724717806183807</v>
      </c>
      <c r="P83">
        <f t="shared" ca="1" si="15"/>
        <v>0.33691673095205243</v>
      </c>
      <c r="Q83" s="2">
        <f t="shared" si="11"/>
        <v>14134.081999999999</v>
      </c>
      <c r="S83">
        <f t="shared" si="14"/>
        <v>-2.9925000002549496E-2</v>
      </c>
    </row>
    <row r="84" spans="1:19" x14ac:dyDescent="0.2">
      <c r="A84" s="48" t="s">
        <v>73</v>
      </c>
      <c r="B84" s="52" t="s">
        <v>47</v>
      </c>
      <c r="C84" s="48">
        <v>29198.519</v>
      </c>
      <c r="D84" s="48" t="s">
        <v>67</v>
      </c>
      <c r="E84" s="32">
        <f t="shared" si="7"/>
        <v>-5941.4999290957348</v>
      </c>
      <c r="F84">
        <f t="shared" si="8"/>
        <v>-5941.5</v>
      </c>
      <c r="G84">
        <f t="shared" si="9"/>
        <v>1.049999991664663E-4</v>
      </c>
      <c r="H84">
        <f t="shared" si="10"/>
        <v>1.049999991664663E-4</v>
      </c>
      <c r="O84">
        <f t="shared" ca="1" si="15"/>
        <v>-0.27678617178617648</v>
      </c>
      <c r="P84">
        <f t="shared" ca="1" si="15"/>
        <v>0.33631426220052618</v>
      </c>
      <c r="Q84" s="2">
        <f t="shared" si="11"/>
        <v>14180.019</v>
      </c>
      <c r="S84">
        <f t="shared" si="14"/>
        <v>1.049999991664663E-4</v>
      </c>
    </row>
    <row r="85" spans="1:19" x14ac:dyDescent="0.2">
      <c r="A85" s="48" t="s">
        <v>73</v>
      </c>
      <c r="B85" s="52" t="s">
        <v>47</v>
      </c>
      <c r="C85" s="48">
        <v>31231.764999999999</v>
      </c>
      <c r="D85" s="48" t="s">
        <v>67</v>
      </c>
      <c r="E85" s="32">
        <f t="shared" ref="E85:E116" si="16">+(C85-C$7)/C$8</f>
        <v>-4568.4921701432277</v>
      </c>
      <c r="F85">
        <f t="shared" ref="F85:F116" si="17">ROUND(2*E85,0)/2</f>
        <v>-4568.5</v>
      </c>
      <c r="G85">
        <f t="shared" ref="G85:G116" si="18">+C85-(C$7+F85*C$8)</f>
        <v>1.1594999999942956E-2</v>
      </c>
      <c r="H85">
        <f>+G85</f>
        <v>1.1594999999942956E-2</v>
      </c>
      <c r="O85">
        <f t="shared" ca="1" si="15"/>
        <v>-0.25636805512542332</v>
      </c>
      <c r="P85">
        <f t="shared" ca="1" si="15"/>
        <v>0.30963072685066911</v>
      </c>
      <c r="Q85" s="2">
        <f t="shared" ref="Q85:Q116" si="19">+C85-15018.5</f>
        <v>16213.264999999999</v>
      </c>
      <c r="S85">
        <f t="shared" si="14"/>
        <v>1.1594999999942956E-2</v>
      </c>
    </row>
    <row r="86" spans="1:19" x14ac:dyDescent="0.2">
      <c r="A86" s="48" t="s">
        <v>73</v>
      </c>
      <c r="B86" s="52" t="s">
        <v>44</v>
      </c>
      <c r="C86" s="48">
        <v>33074.722000000002</v>
      </c>
      <c r="D86" s="48" t="s">
        <v>67</v>
      </c>
      <c r="E86" s="32">
        <f t="shared" si="16"/>
        <v>-3323.9825237866921</v>
      </c>
      <c r="F86">
        <f t="shared" si="17"/>
        <v>-3324</v>
      </c>
      <c r="G86">
        <f t="shared" si="18"/>
        <v>2.5880000001052395E-2</v>
      </c>
      <c r="H86">
        <f>+G86</f>
        <v>2.5880000001052395E-2</v>
      </c>
      <c r="O86">
        <f t="shared" ca="1" si="15"/>
        <v>-0.23786088383313828</v>
      </c>
      <c r="P86">
        <f t="shared" ca="1" si="15"/>
        <v>0.28544452164826772</v>
      </c>
      <c r="Q86" s="2">
        <f t="shared" si="19"/>
        <v>18056.222000000002</v>
      </c>
      <c r="R86">
        <f>G86</f>
        <v>2.5880000001052395E-2</v>
      </c>
    </row>
    <row r="87" spans="1:19" x14ac:dyDescent="0.2">
      <c r="A87" s="48" t="s">
        <v>73</v>
      </c>
      <c r="B87" s="52" t="s">
        <v>44</v>
      </c>
      <c r="C87" s="48">
        <v>33114.673000000003</v>
      </c>
      <c r="D87" s="48" t="s">
        <v>67</v>
      </c>
      <c r="E87" s="32">
        <f t="shared" si="16"/>
        <v>-3297.0044635923464</v>
      </c>
      <c r="F87">
        <f t="shared" si="17"/>
        <v>-3297</v>
      </c>
      <c r="G87">
        <f t="shared" si="18"/>
        <v>-6.6099999967264012E-3</v>
      </c>
      <c r="H87">
        <f>+G87</f>
        <v>-6.6099999967264012E-3</v>
      </c>
      <c r="O87">
        <f t="shared" ca="1" si="15"/>
        <v>-0.23745936223820724</v>
      </c>
      <c r="P87">
        <f t="shared" ca="1" si="15"/>
        <v>0.28491979080016416</v>
      </c>
      <c r="Q87" s="2">
        <f t="shared" si="19"/>
        <v>18096.173000000003</v>
      </c>
      <c r="R87">
        <f>G87</f>
        <v>-6.6099999967264012E-3</v>
      </c>
    </row>
    <row r="88" spans="1:19" x14ac:dyDescent="0.2">
      <c r="A88" s="48" t="s">
        <v>268</v>
      </c>
      <c r="B88" s="52" t="s">
        <v>47</v>
      </c>
      <c r="C88" s="48">
        <v>35961.417000000001</v>
      </c>
      <c r="D88" s="48" t="s">
        <v>67</v>
      </c>
      <c r="E88" s="32">
        <f t="shared" si="16"/>
        <v>-1374.6588154260664</v>
      </c>
      <c r="F88">
        <f t="shared" si="17"/>
        <v>-1374.5</v>
      </c>
      <c r="G88">
        <f t="shared" si="18"/>
        <v>-0.23518499999772757</v>
      </c>
      <c r="I88">
        <f>+G88</f>
        <v>-0.23518499999772757</v>
      </c>
      <c r="O88">
        <f t="shared" ca="1" si="15"/>
        <v>-0.20886953756209797</v>
      </c>
      <c r="P88">
        <f t="shared" ca="1" si="15"/>
        <v>0.2475570109676076</v>
      </c>
      <c r="Q88" s="2">
        <f t="shared" si="19"/>
        <v>20942.917000000001</v>
      </c>
      <c r="S88">
        <f>G88</f>
        <v>-0.23518499999772757</v>
      </c>
    </row>
    <row r="89" spans="1:19" x14ac:dyDescent="0.2">
      <c r="A89" s="10" t="s">
        <v>43</v>
      </c>
      <c r="B89" s="27" t="s">
        <v>44</v>
      </c>
      <c r="C89" s="10">
        <v>36789.438999999998</v>
      </c>
      <c r="D89" s="10" t="s">
        <v>45</v>
      </c>
      <c r="E89">
        <f t="shared" si="16"/>
        <v>-815.5131780642472</v>
      </c>
      <c r="F89">
        <f t="shared" si="17"/>
        <v>-815.5</v>
      </c>
      <c r="G89">
        <f t="shared" si="18"/>
        <v>-1.9514999999955762E-2</v>
      </c>
      <c r="H89">
        <f t="shared" ref="H89:H108" si="20">+G89</f>
        <v>-1.9514999999955762E-2</v>
      </c>
      <c r="Q89" s="2">
        <f t="shared" si="19"/>
        <v>21770.938999999998</v>
      </c>
      <c r="S89">
        <f>G89</f>
        <v>-1.9514999999955762E-2</v>
      </c>
    </row>
    <row r="90" spans="1:19" x14ac:dyDescent="0.2">
      <c r="A90" s="48" t="s">
        <v>603</v>
      </c>
      <c r="B90" s="52" t="s">
        <v>47</v>
      </c>
      <c r="C90" s="48">
        <v>36817.544999999998</v>
      </c>
      <c r="D90" s="48" t="s">
        <v>45</v>
      </c>
      <c r="E90" s="32">
        <f t="shared" si="16"/>
        <v>-796.53379432360839</v>
      </c>
      <c r="F90">
        <f t="shared" si="17"/>
        <v>-796.5</v>
      </c>
      <c r="G90">
        <f t="shared" si="18"/>
        <v>-5.0045000003592577E-2</v>
      </c>
      <c r="H90">
        <f t="shared" si="20"/>
        <v>-5.0045000003592577E-2</v>
      </c>
      <c r="O90">
        <f ca="1">+C$11+C$12*$F90</f>
        <v>-0.2002740011965369</v>
      </c>
      <c r="P90">
        <f ca="1">+D$11+D$12*$F90</f>
        <v>0.23632388392302103</v>
      </c>
      <c r="Q90" s="2">
        <f t="shared" si="19"/>
        <v>21799.044999999998</v>
      </c>
      <c r="S90">
        <f>G90</f>
        <v>-5.0045000003592577E-2</v>
      </c>
    </row>
    <row r="91" spans="1:19" x14ac:dyDescent="0.2">
      <c r="A91" s="48" t="s">
        <v>43</v>
      </c>
      <c r="B91" s="52" t="s">
        <v>47</v>
      </c>
      <c r="C91" s="48">
        <v>36841.294000000002</v>
      </c>
      <c r="D91" s="48" t="s">
        <v>45</v>
      </c>
      <c r="E91" s="32">
        <f t="shared" si="16"/>
        <v>-780.49659997163735</v>
      </c>
      <c r="F91">
        <f t="shared" si="17"/>
        <v>-780.5</v>
      </c>
      <c r="G91">
        <f t="shared" si="18"/>
        <v>5.0350000019534491E-3</v>
      </c>
      <c r="H91">
        <f t="shared" si="20"/>
        <v>5.0350000019534491E-3</v>
      </c>
      <c r="O91">
        <f ca="1">+C$11+C$12*$F91</f>
        <v>-0.2000360624736148</v>
      </c>
      <c r="P91">
        <f ca="1">+D$11+D$12*$F91</f>
        <v>0.23601293230933004</v>
      </c>
      <c r="Q91" s="2">
        <f t="shared" si="19"/>
        <v>21822.794000000002</v>
      </c>
      <c r="S91">
        <f>G91</f>
        <v>5.0350000019534491E-3</v>
      </c>
    </row>
    <row r="92" spans="1:19" x14ac:dyDescent="0.2">
      <c r="A92" s="10" t="s">
        <v>43</v>
      </c>
      <c r="B92" s="27" t="s">
        <v>44</v>
      </c>
      <c r="C92" s="10">
        <v>36841.394</v>
      </c>
      <c r="D92" s="10" t="s">
        <v>45</v>
      </c>
      <c r="E92" s="32">
        <f t="shared" si="16"/>
        <v>-780.42907209950909</v>
      </c>
      <c r="F92">
        <f t="shared" si="17"/>
        <v>-780.5</v>
      </c>
      <c r="G92">
        <f t="shared" si="18"/>
        <v>0.10503500000049826</v>
      </c>
      <c r="H92">
        <f t="shared" si="20"/>
        <v>0.10503500000049826</v>
      </c>
      <c r="Q92" s="2">
        <f t="shared" si="19"/>
        <v>21822.894</v>
      </c>
      <c r="S92">
        <f>G92</f>
        <v>0.10503500000049826</v>
      </c>
    </row>
    <row r="93" spans="1:19" x14ac:dyDescent="0.2">
      <c r="A93" s="48" t="s">
        <v>603</v>
      </c>
      <c r="B93" s="52" t="s">
        <v>44</v>
      </c>
      <c r="C93" s="48">
        <v>36898.284</v>
      </c>
      <c r="D93" s="48" t="s">
        <v>45</v>
      </c>
      <c r="E93" s="32">
        <f t="shared" si="16"/>
        <v>-742.01246564519545</v>
      </c>
      <c r="F93">
        <f t="shared" si="17"/>
        <v>-742</v>
      </c>
      <c r="G93">
        <f t="shared" si="18"/>
        <v>-1.8459999999322463E-2</v>
      </c>
      <c r="H93">
        <f t="shared" si="20"/>
        <v>-1.8459999999322463E-2</v>
      </c>
      <c r="O93">
        <f t="shared" ref="O93:P99" ca="1" si="21">+C$11+C$12*$F93</f>
        <v>-0.19946352242158349</v>
      </c>
      <c r="P93">
        <f t="shared" ca="1" si="21"/>
        <v>0.23526470498888613</v>
      </c>
      <c r="Q93" s="2">
        <f t="shared" si="19"/>
        <v>21879.784</v>
      </c>
      <c r="R93">
        <f>G93</f>
        <v>-1.8459999999322463E-2</v>
      </c>
    </row>
    <row r="94" spans="1:19" x14ac:dyDescent="0.2">
      <c r="A94" s="48" t="s">
        <v>603</v>
      </c>
      <c r="B94" s="52" t="s">
        <v>47</v>
      </c>
      <c r="C94" s="48">
        <v>37189.353999999999</v>
      </c>
      <c r="D94" s="48" t="s">
        <v>45</v>
      </c>
      <c r="E94" s="32">
        <f t="shared" si="16"/>
        <v>-545.45908823867114</v>
      </c>
      <c r="F94">
        <f t="shared" si="17"/>
        <v>-545.5</v>
      </c>
      <c r="G94">
        <f t="shared" si="18"/>
        <v>6.0584999999264255E-2</v>
      </c>
      <c r="H94">
        <f t="shared" si="20"/>
        <v>6.0584999999264255E-2</v>
      </c>
      <c r="O94">
        <f t="shared" ca="1" si="21"/>
        <v>-0.19654133748069638</v>
      </c>
      <c r="P94">
        <f t="shared" ca="1" si="21"/>
        <v>0.2314458304832438</v>
      </c>
      <c r="Q94" s="2">
        <f t="shared" si="19"/>
        <v>22170.853999999999</v>
      </c>
      <c r="S94">
        <f>G94</f>
        <v>6.0584999999264255E-2</v>
      </c>
    </row>
    <row r="95" spans="1:19" x14ac:dyDescent="0.2">
      <c r="A95" s="48" t="s">
        <v>603</v>
      </c>
      <c r="B95" s="52" t="s">
        <v>47</v>
      </c>
      <c r="C95" s="48">
        <v>37192.341</v>
      </c>
      <c r="D95" s="48" t="s">
        <v>67</v>
      </c>
      <c r="E95" s="32">
        <f t="shared" si="16"/>
        <v>-543.44203069817058</v>
      </c>
      <c r="F95">
        <f t="shared" si="17"/>
        <v>-543.5</v>
      </c>
      <c r="G95">
        <f t="shared" si="18"/>
        <v>8.5845000001427252E-2</v>
      </c>
      <c r="H95">
        <f t="shared" si="20"/>
        <v>8.5845000001427252E-2</v>
      </c>
      <c r="O95">
        <f t="shared" ca="1" si="21"/>
        <v>-0.19651159514033112</v>
      </c>
      <c r="P95">
        <f t="shared" ca="1" si="21"/>
        <v>0.23140696153153242</v>
      </c>
      <c r="Q95" s="2">
        <f t="shared" si="19"/>
        <v>22173.841</v>
      </c>
      <c r="S95">
        <f>G95</f>
        <v>8.5845000001427252E-2</v>
      </c>
    </row>
    <row r="96" spans="1:19" x14ac:dyDescent="0.2">
      <c r="A96" s="48" t="s">
        <v>603</v>
      </c>
      <c r="B96" s="52" t="s">
        <v>44</v>
      </c>
      <c r="C96" s="48">
        <v>37249.300000000003</v>
      </c>
      <c r="D96" s="48" t="s">
        <v>67</v>
      </c>
      <c r="E96" s="32">
        <f t="shared" si="16"/>
        <v>-504.97883001208567</v>
      </c>
      <c r="F96">
        <f t="shared" si="17"/>
        <v>-505</v>
      </c>
      <c r="G96">
        <f t="shared" si="18"/>
        <v>3.1350000004749745E-2</v>
      </c>
      <c r="H96">
        <f t="shared" si="20"/>
        <v>3.1350000004749745E-2</v>
      </c>
      <c r="O96">
        <f t="shared" ca="1" si="21"/>
        <v>-0.19593905508829979</v>
      </c>
      <c r="P96">
        <f t="shared" ca="1" si="21"/>
        <v>0.23065873421108851</v>
      </c>
      <c r="Q96" s="2">
        <f t="shared" si="19"/>
        <v>22230.800000000003</v>
      </c>
      <c r="R96">
        <f>G96</f>
        <v>3.1350000004749745E-2</v>
      </c>
    </row>
    <row r="97" spans="1:19" x14ac:dyDescent="0.2">
      <c r="A97" s="48" t="s">
        <v>603</v>
      </c>
      <c r="B97" s="52" t="s">
        <v>47</v>
      </c>
      <c r="C97" s="48">
        <v>37913.423999999999</v>
      </c>
      <c r="D97" s="48" t="s">
        <v>67</v>
      </c>
      <c r="E97" s="32">
        <f t="shared" si="16"/>
        <v>-56.510024512618337</v>
      </c>
      <c r="F97">
        <f t="shared" si="17"/>
        <v>-56.5</v>
      </c>
      <c r="G97">
        <f t="shared" si="18"/>
        <v>-1.4844999997876585E-2</v>
      </c>
      <c r="H97">
        <f t="shared" si="20"/>
        <v>-1.4844999997876585E-2</v>
      </c>
      <c r="O97">
        <f t="shared" ca="1" si="21"/>
        <v>-0.1892693352613895</v>
      </c>
      <c r="P97">
        <f t="shared" ca="1" si="21"/>
        <v>0.2219423717898133</v>
      </c>
      <c r="Q97" s="2">
        <f t="shared" si="19"/>
        <v>22894.923999999999</v>
      </c>
      <c r="S97">
        <f>G97</f>
        <v>-1.4844999997876585E-2</v>
      </c>
    </row>
    <row r="98" spans="1:19" x14ac:dyDescent="0.2">
      <c r="A98" s="48" t="s">
        <v>603</v>
      </c>
      <c r="B98" s="52" t="s">
        <v>44</v>
      </c>
      <c r="C98" s="48">
        <v>37939.368999999999</v>
      </c>
      <c r="D98" s="48" t="s">
        <v>67</v>
      </c>
      <c r="E98" s="32">
        <f t="shared" si="16"/>
        <v>-38.98991808869205</v>
      </c>
      <c r="F98">
        <f t="shared" si="17"/>
        <v>-39</v>
      </c>
      <c r="G98">
        <f t="shared" si="18"/>
        <v>1.4929999997548293E-2</v>
      </c>
      <c r="H98">
        <f t="shared" si="20"/>
        <v>1.4929999997548293E-2</v>
      </c>
      <c r="O98">
        <f t="shared" ca="1" si="21"/>
        <v>-0.18900908978319347</v>
      </c>
      <c r="P98">
        <f t="shared" ca="1" si="21"/>
        <v>0.22160226846233877</v>
      </c>
      <c r="Q98" s="2">
        <f t="shared" si="19"/>
        <v>22920.868999999999</v>
      </c>
      <c r="R98">
        <f>G98</f>
        <v>1.4929999997548293E-2</v>
      </c>
    </row>
    <row r="99" spans="1:19" x14ac:dyDescent="0.2">
      <c r="A99" s="48" t="s">
        <v>603</v>
      </c>
      <c r="B99" s="52" t="s">
        <v>47</v>
      </c>
      <c r="C99" s="48">
        <v>37959.355000000003</v>
      </c>
      <c r="D99" s="48" t="s">
        <v>67</v>
      </c>
      <c r="E99" s="32">
        <f t="shared" si="16"/>
        <v>-25.493797564942888</v>
      </c>
      <c r="F99">
        <f t="shared" si="17"/>
        <v>-25.5</v>
      </c>
      <c r="G99">
        <f t="shared" si="18"/>
        <v>9.1850000026170164E-3</v>
      </c>
      <c r="H99">
        <f t="shared" si="20"/>
        <v>9.1850000026170164E-3</v>
      </c>
      <c r="O99">
        <f t="shared" ca="1" si="21"/>
        <v>-0.18880832898572794</v>
      </c>
      <c r="P99">
        <f t="shared" ca="1" si="21"/>
        <v>0.22133990303828702</v>
      </c>
      <c r="Q99" s="2">
        <f t="shared" si="19"/>
        <v>22940.855000000003</v>
      </c>
      <c r="S99">
        <f>G99</f>
        <v>9.1850000026170164E-3</v>
      </c>
    </row>
    <row r="100" spans="1:19" x14ac:dyDescent="0.2">
      <c r="A100" s="32" t="s">
        <v>13</v>
      </c>
      <c r="B100" s="31"/>
      <c r="C100" s="29">
        <v>37997.108</v>
      </c>
      <c r="D100" s="29" t="s">
        <v>29</v>
      </c>
      <c r="E100" s="32">
        <f t="shared" si="16"/>
        <v>0</v>
      </c>
      <c r="F100">
        <f t="shared" si="17"/>
        <v>0</v>
      </c>
      <c r="G100">
        <f t="shared" si="18"/>
        <v>0</v>
      </c>
      <c r="H100">
        <f t="shared" si="20"/>
        <v>0</v>
      </c>
      <c r="Q100" s="2">
        <f t="shared" si="19"/>
        <v>22978.608</v>
      </c>
      <c r="R100">
        <f>G100</f>
        <v>0</v>
      </c>
    </row>
    <row r="101" spans="1:19" x14ac:dyDescent="0.2">
      <c r="A101" s="48" t="s">
        <v>603</v>
      </c>
      <c r="B101" s="52" t="s">
        <v>44</v>
      </c>
      <c r="C101" s="48">
        <v>38232.531999999999</v>
      </c>
      <c r="D101" s="48" t="s">
        <v>67</v>
      </c>
      <c r="E101" s="32">
        <f t="shared" si="16"/>
        <v>158.97681768149741</v>
      </c>
      <c r="F101">
        <f t="shared" si="17"/>
        <v>159</v>
      </c>
      <c r="G101">
        <f t="shared" si="18"/>
        <v>-3.4330000002228189E-2</v>
      </c>
      <c r="H101">
        <f t="shared" si="20"/>
        <v>-3.4330000002228189E-2</v>
      </c>
      <c r="O101">
        <f t="shared" ref="O101:P108" ca="1" si="22">+C$11+C$12*$F101</f>
        <v>-0.18606459808703241</v>
      </c>
      <c r="P101">
        <f t="shared" ca="1" si="22"/>
        <v>0.21775424224291293</v>
      </c>
      <c r="Q101" s="2">
        <f t="shared" si="19"/>
        <v>23214.031999999999</v>
      </c>
      <c r="R101">
        <f>G101</f>
        <v>-3.4330000002228189E-2</v>
      </c>
    </row>
    <row r="102" spans="1:19" x14ac:dyDescent="0.2">
      <c r="A102" s="48" t="s">
        <v>603</v>
      </c>
      <c r="B102" s="52" t="s">
        <v>44</v>
      </c>
      <c r="C102" s="48">
        <v>38235.51</v>
      </c>
      <c r="D102" s="48" t="s">
        <v>67</v>
      </c>
      <c r="E102" s="32">
        <f t="shared" si="16"/>
        <v>160.98779771350752</v>
      </c>
      <c r="F102">
        <f t="shared" si="17"/>
        <v>161</v>
      </c>
      <c r="G102">
        <f t="shared" si="18"/>
        <v>-1.8069999998260755E-2</v>
      </c>
      <c r="H102">
        <f t="shared" si="20"/>
        <v>-1.8069999998260755E-2</v>
      </c>
      <c r="O102">
        <f t="shared" ca="1" si="22"/>
        <v>-0.18603485574666714</v>
      </c>
      <c r="P102">
        <f t="shared" ca="1" si="22"/>
        <v>0.21771537329120155</v>
      </c>
      <c r="Q102" s="2">
        <f t="shared" si="19"/>
        <v>23217.010000000002</v>
      </c>
      <c r="R102">
        <f>G102</f>
        <v>-1.8069999998260755E-2</v>
      </c>
    </row>
    <row r="103" spans="1:19" x14ac:dyDescent="0.2">
      <c r="A103" s="48" t="s">
        <v>603</v>
      </c>
      <c r="B103" s="52" t="s">
        <v>47</v>
      </c>
      <c r="C103" s="48">
        <v>38255.495000000003</v>
      </c>
      <c r="D103" s="48" t="s">
        <v>67</v>
      </c>
      <c r="E103" s="32">
        <f t="shared" si="16"/>
        <v>174.4832429585328</v>
      </c>
      <c r="F103">
        <f t="shared" si="17"/>
        <v>174.5</v>
      </c>
      <c r="G103">
        <f t="shared" si="18"/>
        <v>-2.4814999997033738E-2</v>
      </c>
      <c r="H103">
        <f t="shared" si="20"/>
        <v>-2.4814999997033738E-2</v>
      </c>
      <c r="O103">
        <f t="shared" ca="1" si="22"/>
        <v>-0.18583409494920161</v>
      </c>
      <c r="P103">
        <f t="shared" ca="1" si="22"/>
        <v>0.2174530078671498</v>
      </c>
      <c r="Q103" s="2">
        <f t="shared" si="19"/>
        <v>23236.995000000003</v>
      </c>
      <c r="S103">
        <f>G103</f>
        <v>-2.4814999997033738E-2</v>
      </c>
    </row>
    <row r="104" spans="1:19" x14ac:dyDescent="0.2">
      <c r="A104" s="48" t="s">
        <v>603</v>
      </c>
      <c r="B104" s="52" t="s">
        <v>47</v>
      </c>
      <c r="C104" s="48">
        <v>38640.491000000002</v>
      </c>
      <c r="D104" s="48" t="s">
        <v>67</v>
      </c>
      <c r="E104" s="32">
        <f t="shared" si="16"/>
        <v>434.46284954114924</v>
      </c>
      <c r="F104">
        <f t="shared" si="17"/>
        <v>434.5</v>
      </c>
      <c r="G104">
        <f t="shared" si="18"/>
        <v>-5.5014999998093117E-2</v>
      </c>
      <c r="H104">
        <f t="shared" si="20"/>
        <v>-5.5014999998093117E-2</v>
      </c>
      <c r="O104">
        <f t="shared" ca="1" si="22"/>
        <v>-0.18196759070171739</v>
      </c>
      <c r="P104">
        <f t="shared" ca="1" si="22"/>
        <v>0.2124000441446714</v>
      </c>
      <c r="Q104" s="2">
        <f t="shared" si="19"/>
        <v>23621.991000000002</v>
      </c>
      <c r="S104">
        <f>G104</f>
        <v>-5.5014999998093117E-2</v>
      </c>
    </row>
    <row r="105" spans="1:19" x14ac:dyDescent="0.2">
      <c r="A105" s="48" t="s">
        <v>603</v>
      </c>
      <c r="B105" s="52" t="s">
        <v>47</v>
      </c>
      <c r="C105" s="48">
        <v>38652.398999999998</v>
      </c>
      <c r="D105" s="48" t="s">
        <v>67</v>
      </c>
      <c r="E105" s="32">
        <f t="shared" si="16"/>
        <v>442.50406855429407</v>
      </c>
      <c r="F105">
        <f t="shared" si="17"/>
        <v>442.5</v>
      </c>
      <c r="G105">
        <f t="shared" si="18"/>
        <v>6.0249999951338395E-3</v>
      </c>
      <c r="H105">
        <f t="shared" si="20"/>
        <v>6.0249999951338395E-3</v>
      </c>
      <c r="O105">
        <f t="shared" ca="1" si="22"/>
        <v>-0.18184862134025634</v>
      </c>
      <c r="P105">
        <f t="shared" ca="1" si="22"/>
        <v>0.2122445683378259</v>
      </c>
      <c r="Q105" s="2">
        <f t="shared" si="19"/>
        <v>23633.898999999998</v>
      </c>
      <c r="S105">
        <f>G105</f>
        <v>6.0249999951338395E-3</v>
      </c>
    </row>
    <row r="106" spans="1:19" x14ac:dyDescent="0.2">
      <c r="A106" s="48" t="s">
        <v>603</v>
      </c>
      <c r="B106" s="52" t="s">
        <v>44</v>
      </c>
      <c r="C106" s="48">
        <v>38669.387999999999</v>
      </c>
      <c r="D106" s="48" t="s">
        <v>67</v>
      </c>
      <c r="E106" s="32">
        <f t="shared" si="16"/>
        <v>453.97637875032842</v>
      </c>
      <c r="F106">
        <f t="shared" si="17"/>
        <v>454</v>
      </c>
      <c r="G106">
        <f t="shared" si="18"/>
        <v>-3.4980000003997702E-2</v>
      </c>
      <c r="H106">
        <f t="shared" si="20"/>
        <v>-3.4980000003997702E-2</v>
      </c>
      <c r="O106">
        <f t="shared" ca="1" si="22"/>
        <v>-0.18167760288315607</v>
      </c>
      <c r="P106">
        <f t="shared" ca="1" si="22"/>
        <v>0.21202107186548552</v>
      </c>
      <c r="Q106" s="2">
        <f t="shared" si="19"/>
        <v>23650.887999999999</v>
      </c>
      <c r="R106">
        <f>G106</f>
        <v>-3.4980000003997702E-2</v>
      </c>
    </row>
    <row r="107" spans="1:19" x14ac:dyDescent="0.2">
      <c r="A107" s="48" t="s">
        <v>603</v>
      </c>
      <c r="B107" s="52" t="s">
        <v>47</v>
      </c>
      <c r="C107" s="48">
        <v>39049.266000000003</v>
      </c>
      <c r="D107" s="48" t="s">
        <v>67</v>
      </c>
      <c r="E107" s="32">
        <f t="shared" si="16"/>
        <v>710.49990883737473</v>
      </c>
      <c r="F107">
        <f t="shared" si="17"/>
        <v>710.5</v>
      </c>
      <c r="G107">
        <f t="shared" si="18"/>
        <v>-1.3499999477062374E-4</v>
      </c>
      <c r="H107">
        <f t="shared" si="20"/>
        <v>-1.3499999477062374E-4</v>
      </c>
      <c r="O107">
        <f t="shared" ca="1" si="22"/>
        <v>-0.17786314773131107</v>
      </c>
      <c r="P107">
        <f t="shared" ca="1" si="22"/>
        <v>0.20703612880850203</v>
      </c>
      <c r="Q107" s="2">
        <f t="shared" si="19"/>
        <v>24030.766000000003</v>
      </c>
      <c r="S107">
        <f>G107</f>
        <v>-1.3499999477062374E-4</v>
      </c>
    </row>
    <row r="108" spans="1:19" x14ac:dyDescent="0.2">
      <c r="A108" s="48" t="s">
        <v>603</v>
      </c>
      <c r="B108" s="52" t="s">
        <v>47</v>
      </c>
      <c r="C108" s="48">
        <v>39052.275999999998</v>
      </c>
      <c r="D108" s="48" t="s">
        <v>67</v>
      </c>
      <c r="E108" s="32">
        <f t="shared" si="16"/>
        <v>712.53249778846077</v>
      </c>
      <c r="F108">
        <f t="shared" si="17"/>
        <v>712.5</v>
      </c>
      <c r="G108">
        <f t="shared" si="18"/>
        <v>4.8125000001164153E-2</v>
      </c>
      <c r="H108">
        <f t="shared" si="20"/>
        <v>4.8125000001164153E-2</v>
      </c>
      <c r="O108">
        <f t="shared" ca="1" si="22"/>
        <v>-0.1778334053909458</v>
      </c>
      <c r="P108">
        <f t="shared" ca="1" si="22"/>
        <v>0.20699725985679066</v>
      </c>
      <c r="Q108" s="2">
        <f t="shared" si="19"/>
        <v>24033.775999999998</v>
      </c>
      <c r="S108">
        <f>G108</f>
        <v>4.8125000001164153E-2</v>
      </c>
    </row>
    <row r="109" spans="1:19" x14ac:dyDescent="0.2">
      <c r="A109" s="10" t="s">
        <v>46</v>
      </c>
      <c r="B109" s="27" t="s">
        <v>47</v>
      </c>
      <c r="C109" s="10">
        <v>48134.379200000003</v>
      </c>
      <c r="D109" s="10" t="s">
        <v>48</v>
      </c>
      <c r="E109" s="32">
        <f t="shared" si="16"/>
        <v>6845.4835333283836</v>
      </c>
      <c r="F109">
        <f t="shared" si="17"/>
        <v>6845.5</v>
      </c>
      <c r="G109">
        <f t="shared" si="18"/>
        <v>-2.4384999996982515E-2</v>
      </c>
      <c r="J109">
        <f>+G109</f>
        <v>-2.4384999996982515E-2</v>
      </c>
      <c r="Q109" s="2">
        <f t="shared" si="19"/>
        <v>33115.879200000003</v>
      </c>
      <c r="S109">
        <f>G109</f>
        <v>-2.4384999996982515E-2</v>
      </c>
    </row>
    <row r="110" spans="1:19" x14ac:dyDescent="0.2">
      <c r="A110" s="28" t="s">
        <v>46</v>
      </c>
      <c r="B110" s="27" t="s">
        <v>47</v>
      </c>
      <c r="C110" s="10">
        <v>48134.3799</v>
      </c>
      <c r="D110" s="29"/>
      <c r="E110" s="32">
        <f t="shared" si="16"/>
        <v>6845.4840060234865</v>
      </c>
      <c r="F110">
        <f t="shared" si="17"/>
        <v>6845.5</v>
      </c>
      <c r="G110">
        <f t="shared" si="18"/>
        <v>-2.3685000000114087E-2</v>
      </c>
      <c r="J110">
        <f>+G110</f>
        <v>-2.3685000000114087E-2</v>
      </c>
      <c r="Q110" s="2">
        <f t="shared" si="19"/>
        <v>33115.8799</v>
      </c>
      <c r="S110">
        <f>G110</f>
        <v>-2.3685000000114087E-2</v>
      </c>
    </row>
    <row r="111" spans="1:19" x14ac:dyDescent="0.2">
      <c r="A111" s="29" t="s">
        <v>49</v>
      </c>
      <c r="B111" s="31" t="s">
        <v>47</v>
      </c>
      <c r="C111" s="29">
        <v>51275.341919999999</v>
      </c>
      <c r="D111" s="29">
        <v>2.2000000000000001E-3</v>
      </c>
      <c r="E111" s="32">
        <f t="shared" si="16"/>
        <v>8966.5088225164927</v>
      </c>
      <c r="F111">
        <f t="shared" si="17"/>
        <v>8966.5</v>
      </c>
      <c r="G111">
        <f t="shared" si="18"/>
        <v>1.3064999999187421E-2</v>
      </c>
      <c r="K111">
        <f>+G111</f>
        <v>1.3064999999187421E-2</v>
      </c>
      <c r="Q111" s="2">
        <f t="shared" si="19"/>
        <v>36256.841919999999</v>
      </c>
      <c r="S111">
        <f>G111</f>
        <v>1.3064999999187421E-2</v>
      </c>
    </row>
    <row r="112" spans="1:19" x14ac:dyDescent="0.2">
      <c r="A112" s="29" t="s">
        <v>49</v>
      </c>
      <c r="B112" s="31" t="s">
        <v>44</v>
      </c>
      <c r="C112" s="29">
        <v>51276.032050000002</v>
      </c>
      <c r="D112" s="29">
        <v>2.0500000000000002E-3</v>
      </c>
      <c r="E112" s="32">
        <f t="shared" si="16"/>
        <v>8966.9748526204203</v>
      </c>
      <c r="F112">
        <f t="shared" si="17"/>
        <v>8967</v>
      </c>
      <c r="G112">
        <f t="shared" si="18"/>
        <v>-3.7239999997837003E-2</v>
      </c>
      <c r="K112">
        <f>+G112</f>
        <v>-3.7239999997837003E-2</v>
      </c>
      <c r="Q112" s="2">
        <f t="shared" si="19"/>
        <v>36257.532050000002</v>
      </c>
      <c r="R112">
        <f>G112</f>
        <v>-3.7239999997837003E-2</v>
      </c>
    </row>
    <row r="113" spans="1:19" x14ac:dyDescent="0.2">
      <c r="A113" s="9" t="s">
        <v>50</v>
      </c>
      <c r="B113" s="51"/>
      <c r="C113" s="29">
        <v>52434.062899999786</v>
      </c>
      <c r="D113" s="29"/>
      <c r="E113" s="32">
        <f t="shared" si="16"/>
        <v>9748.968444225211</v>
      </c>
      <c r="F113">
        <f t="shared" si="17"/>
        <v>9749</v>
      </c>
      <c r="G113">
        <f t="shared" si="18"/>
        <v>-4.673000021284679E-2</v>
      </c>
      <c r="I113">
        <f>+G113</f>
        <v>-4.673000021284679E-2</v>
      </c>
      <c r="O113">
        <f t="shared" ref="O113:O144" ca="1" si="23">+C$11+C$12*$F113</f>
        <v>-4.3450076035595309E-2</v>
      </c>
      <c r="P113">
        <f t="shared" ref="P113:P144" ca="1" si="24">+D$11+D$12*$F113</f>
        <v>3.1377618786882971E-2</v>
      </c>
      <c r="Q113" s="2">
        <f t="shared" si="19"/>
        <v>37415.562899999786</v>
      </c>
      <c r="R113">
        <f>G113</f>
        <v>-4.673000021284679E-2</v>
      </c>
    </row>
    <row r="114" spans="1:19" x14ac:dyDescent="0.2">
      <c r="A114" s="48" t="s">
        <v>344</v>
      </c>
      <c r="B114" s="52" t="s">
        <v>44</v>
      </c>
      <c r="C114" s="48">
        <v>52434.062899999997</v>
      </c>
      <c r="D114" s="48" t="s">
        <v>67</v>
      </c>
      <c r="E114" s="32">
        <f t="shared" si="16"/>
        <v>9748.9684442253529</v>
      </c>
      <c r="F114">
        <f t="shared" si="17"/>
        <v>9749</v>
      </c>
      <c r="G114">
        <f t="shared" si="18"/>
        <v>-4.6730000001844019E-2</v>
      </c>
      <c r="I114">
        <f>+G114</f>
        <v>-4.6730000001844019E-2</v>
      </c>
      <c r="O114">
        <f t="shared" ca="1" si="23"/>
        <v>-4.3450076035595309E-2</v>
      </c>
      <c r="P114">
        <f t="shared" ca="1" si="24"/>
        <v>3.1377618786882971E-2</v>
      </c>
      <c r="Q114" s="2">
        <f t="shared" si="19"/>
        <v>37415.562899999997</v>
      </c>
      <c r="R114">
        <f>G114</f>
        <v>-4.6730000001844019E-2</v>
      </c>
    </row>
    <row r="115" spans="1:19" x14ac:dyDescent="0.2">
      <c r="A115" s="48" t="s">
        <v>348</v>
      </c>
      <c r="B115" s="52" t="s">
        <v>47</v>
      </c>
      <c r="C115" s="48">
        <v>52547.396999999997</v>
      </c>
      <c r="D115" s="48" t="s">
        <v>67</v>
      </c>
      <c r="E115" s="32">
        <f t="shared" si="16"/>
        <v>9825.500550352157</v>
      </c>
      <c r="F115">
        <f t="shared" si="17"/>
        <v>9825.5</v>
      </c>
      <c r="G115">
        <f t="shared" si="18"/>
        <v>8.149999994202517E-4</v>
      </c>
      <c r="H115">
        <f>+G115</f>
        <v>8.149999994202517E-4</v>
      </c>
      <c r="O115">
        <f t="shared" ca="1" si="23"/>
        <v>-4.2312431516624005E-2</v>
      </c>
      <c r="P115">
        <f t="shared" ca="1" si="24"/>
        <v>2.9890881383922985E-2</v>
      </c>
      <c r="Q115" s="2">
        <f t="shared" si="19"/>
        <v>37528.896999999997</v>
      </c>
      <c r="S115">
        <f>G115</f>
        <v>8.149999994202517E-4</v>
      </c>
    </row>
    <row r="116" spans="1:19" x14ac:dyDescent="0.2">
      <c r="A116" s="29" t="s">
        <v>49</v>
      </c>
      <c r="B116" s="31" t="s">
        <v>44</v>
      </c>
      <c r="C116" s="29">
        <v>53128.593459999996</v>
      </c>
      <c r="D116" s="29">
        <v>3.6999999999999999E-4</v>
      </c>
      <c r="E116" s="32">
        <f t="shared" si="16"/>
        <v>10217.970152680517</v>
      </c>
      <c r="F116">
        <f t="shared" si="17"/>
        <v>10218</v>
      </c>
      <c r="G116">
        <f t="shared" si="18"/>
        <v>-4.4200000003911555E-2</v>
      </c>
      <c r="K116">
        <f>+G116</f>
        <v>-4.4200000003911555E-2</v>
      </c>
      <c r="O116">
        <f t="shared" ca="1" si="23"/>
        <v>-3.6475497219941089E-2</v>
      </c>
      <c r="P116">
        <f t="shared" ca="1" si="24"/>
        <v>2.2262849610566182E-2</v>
      </c>
      <c r="Q116" s="2">
        <f t="shared" si="19"/>
        <v>38110.093459999996</v>
      </c>
      <c r="R116">
        <f>G116</f>
        <v>-4.4200000003911555E-2</v>
      </c>
    </row>
    <row r="117" spans="1:19" x14ac:dyDescent="0.2">
      <c r="A117" s="9" t="s">
        <v>51</v>
      </c>
      <c r="B117" s="30" t="s">
        <v>44</v>
      </c>
      <c r="C117" s="29">
        <v>54002.3148</v>
      </c>
      <c r="D117" s="29">
        <v>4.0000000000000002E-4</v>
      </c>
      <c r="E117" s="32">
        <f t="shared" ref="E117:E148" si="25">+(C117-C$7)/C$8</f>
        <v>10807.975581921439</v>
      </c>
      <c r="F117">
        <f t="shared" ref="F117:F148" si="26">ROUND(2*E117,0)/2</f>
        <v>10808</v>
      </c>
      <c r="G117">
        <f t="shared" ref="G117:G148" si="27">+C117-(C$7+F117*C$8)</f>
        <v>-3.6159999996016268E-2</v>
      </c>
      <c r="J117">
        <f>+G117</f>
        <v>-3.6159999996016268E-2</v>
      </c>
      <c r="O117">
        <f t="shared" ca="1" si="23"/>
        <v>-2.7701506812188442E-2</v>
      </c>
      <c r="P117">
        <f t="shared" ca="1" si="24"/>
        <v>1.0796508855711345E-2</v>
      </c>
      <c r="Q117" s="2">
        <f t="shared" ref="Q117:Q148" si="28">+C117-15018.5</f>
        <v>38983.8148</v>
      </c>
      <c r="R117">
        <f>G117</f>
        <v>-3.6159999996016268E-2</v>
      </c>
    </row>
    <row r="118" spans="1:19" x14ac:dyDescent="0.2">
      <c r="A118" s="29" t="s">
        <v>49</v>
      </c>
      <c r="B118" s="31" t="s">
        <v>47</v>
      </c>
      <c r="C118" s="29">
        <v>54232.638809999997</v>
      </c>
      <c r="D118" s="29">
        <v>4.2599999999999999E-3</v>
      </c>
      <c r="E118" s="32">
        <f t="shared" si="25"/>
        <v>10963.508484877131</v>
      </c>
      <c r="F118">
        <f t="shared" si="26"/>
        <v>10963.5</v>
      </c>
      <c r="G118">
        <f t="shared" si="27"/>
        <v>1.2564999997266568E-2</v>
      </c>
      <c r="K118">
        <f t="shared" ref="K118:K153" si="29">+G118</f>
        <v>1.2564999997266568E-2</v>
      </c>
      <c r="O118">
        <f t="shared" ca="1" si="23"/>
        <v>-2.5389039848789235E-2</v>
      </c>
      <c r="P118">
        <f t="shared" ca="1" si="24"/>
        <v>7.7744478601521616E-3</v>
      </c>
      <c r="Q118" s="2">
        <f t="shared" si="28"/>
        <v>39214.138809999997</v>
      </c>
      <c r="S118">
        <f>G118</f>
        <v>1.2564999997266568E-2</v>
      </c>
    </row>
    <row r="119" spans="1:19" x14ac:dyDescent="0.2">
      <c r="A119" s="29" t="s">
        <v>49</v>
      </c>
      <c r="B119" s="31" t="s">
        <v>44</v>
      </c>
      <c r="C119" s="29">
        <v>54249.627959999998</v>
      </c>
      <c r="D119" s="29">
        <v>7.6999999999999996E-4</v>
      </c>
      <c r="E119" s="32">
        <f t="shared" si="25"/>
        <v>10974.980896364974</v>
      </c>
      <c r="F119">
        <f t="shared" si="26"/>
        <v>10975</v>
      </c>
      <c r="G119">
        <f t="shared" si="27"/>
        <v>-2.8290000002016313E-2</v>
      </c>
      <c r="K119">
        <f t="shared" si="29"/>
        <v>-2.8290000002016313E-2</v>
      </c>
      <c r="O119">
        <f t="shared" ca="1" si="23"/>
        <v>-2.5218021391688966E-2</v>
      </c>
      <c r="P119">
        <f t="shared" ca="1" si="24"/>
        <v>7.5509513878117829E-3</v>
      </c>
      <c r="Q119" s="2">
        <f t="shared" si="28"/>
        <v>39231.127959999998</v>
      </c>
      <c r="R119">
        <f>G119</f>
        <v>-2.8290000002016313E-2</v>
      </c>
    </row>
    <row r="120" spans="1:19" x14ac:dyDescent="0.2">
      <c r="A120" s="29" t="s">
        <v>49</v>
      </c>
      <c r="B120" s="31" t="s">
        <v>44</v>
      </c>
      <c r="C120" s="29">
        <v>54252.588349999998</v>
      </c>
      <c r="D120" s="29">
        <v>5.5999999999999995E-4</v>
      </c>
      <c r="E120" s="32">
        <f t="shared" si="25"/>
        <v>10976.9799847387</v>
      </c>
      <c r="F120">
        <f t="shared" si="26"/>
        <v>10977</v>
      </c>
      <c r="G120">
        <f t="shared" si="27"/>
        <v>-2.9640000000654254E-2</v>
      </c>
      <c r="K120">
        <f t="shared" si="29"/>
        <v>-2.9640000000654254E-2</v>
      </c>
      <c r="O120">
        <f t="shared" ca="1" si="23"/>
        <v>-2.5188279051323703E-2</v>
      </c>
      <c r="P120">
        <f t="shared" ca="1" si="24"/>
        <v>7.512082436100409E-3</v>
      </c>
      <c r="Q120" s="2">
        <f t="shared" si="28"/>
        <v>39234.088349999998</v>
      </c>
      <c r="R120">
        <f>G120</f>
        <v>-2.9640000000654254E-2</v>
      </c>
    </row>
    <row r="121" spans="1:19" x14ac:dyDescent="0.2">
      <c r="A121" s="29" t="s">
        <v>49</v>
      </c>
      <c r="B121" s="31" t="s">
        <v>47</v>
      </c>
      <c r="C121" s="29">
        <v>54260.775999999998</v>
      </c>
      <c r="D121" s="29">
        <v>1.0200000000000001E-3</v>
      </c>
      <c r="E121" s="32">
        <f t="shared" si="25"/>
        <v>10982.508930561089</v>
      </c>
      <c r="F121">
        <f t="shared" si="26"/>
        <v>10982.5</v>
      </c>
      <c r="G121">
        <f t="shared" si="27"/>
        <v>1.3225000002421439E-2</v>
      </c>
      <c r="K121">
        <f t="shared" si="29"/>
        <v>1.3225000002421439E-2</v>
      </c>
      <c r="O121">
        <f t="shared" ca="1" si="23"/>
        <v>-2.5106487615319223E-2</v>
      </c>
      <c r="P121">
        <f t="shared" ca="1" si="24"/>
        <v>7.4051928188941241E-3</v>
      </c>
      <c r="Q121" s="2">
        <f t="shared" si="28"/>
        <v>39242.275999999998</v>
      </c>
      <c r="S121">
        <f>G121</f>
        <v>1.3225000002421439E-2</v>
      </c>
    </row>
    <row r="122" spans="1:19" x14ac:dyDescent="0.2">
      <c r="A122" s="29" t="s">
        <v>49</v>
      </c>
      <c r="B122" s="31" t="s">
        <v>44</v>
      </c>
      <c r="C122" s="29">
        <v>54261.473769999997</v>
      </c>
      <c r="D122" s="29">
        <v>5.5999999999999995E-4</v>
      </c>
      <c r="E122" s="32">
        <f t="shared" si="25"/>
        <v>10982.980119794443</v>
      </c>
      <c r="F122">
        <f t="shared" si="26"/>
        <v>10983</v>
      </c>
      <c r="G122">
        <f t="shared" si="27"/>
        <v>-2.9439999998430721E-2</v>
      </c>
      <c r="K122">
        <f t="shared" si="29"/>
        <v>-2.9439999998430721E-2</v>
      </c>
      <c r="O122">
        <f t="shared" ca="1" si="23"/>
        <v>-2.5099052030227914E-2</v>
      </c>
      <c r="P122">
        <f t="shared" ca="1" si="24"/>
        <v>7.3954755809662875E-3</v>
      </c>
      <c r="Q122" s="2">
        <f t="shared" si="28"/>
        <v>39242.973769999997</v>
      </c>
      <c r="R122">
        <f>G122</f>
        <v>-2.9439999998430721E-2</v>
      </c>
    </row>
    <row r="123" spans="1:19" x14ac:dyDescent="0.2">
      <c r="A123" s="29" t="s">
        <v>49</v>
      </c>
      <c r="B123" s="31" t="s">
        <v>47</v>
      </c>
      <c r="C123" s="29">
        <v>54269.657010000003</v>
      </c>
      <c r="D123" s="29">
        <v>1.23E-3</v>
      </c>
      <c r="E123" s="32">
        <f t="shared" si="25"/>
        <v>10988.506087637676</v>
      </c>
      <c r="F123">
        <f t="shared" si="26"/>
        <v>10988.5</v>
      </c>
      <c r="G123">
        <f t="shared" si="27"/>
        <v>9.0150000032735988E-3</v>
      </c>
      <c r="K123">
        <f t="shared" si="29"/>
        <v>9.0150000032735988E-3</v>
      </c>
      <c r="O123">
        <f t="shared" ca="1" si="23"/>
        <v>-2.5017260594223434E-2</v>
      </c>
      <c r="P123">
        <f t="shared" ca="1" si="24"/>
        <v>7.2885859637600026E-3</v>
      </c>
      <c r="Q123" s="2">
        <f t="shared" si="28"/>
        <v>39251.157010000003</v>
      </c>
      <c r="S123">
        <f>G123</f>
        <v>9.0150000032735988E-3</v>
      </c>
    </row>
    <row r="124" spans="1:19" x14ac:dyDescent="0.2">
      <c r="A124" s="29" t="s">
        <v>49</v>
      </c>
      <c r="B124" s="31" t="s">
        <v>47</v>
      </c>
      <c r="C124" s="29">
        <v>54272.617189999997</v>
      </c>
      <c r="D124" s="29">
        <v>5.5999999999999995E-4</v>
      </c>
      <c r="E124" s="32">
        <f t="shared" si="25"/>
        <v>10990.505034202866</v>
      </c>
      <c r="F124">
        <f t="shared" si="26"/>
        <v>10990.5</v>
      </c>
      <c r="G124">
        <f t="shared" si="27"/>
        <v>7.4549999990267679E-3</v>
      </c>
      <c r="K124">
        <f t="shared" si="29"/>
        <v>7.4549999990267679E-3</v>
      </c>
      <c r="O124">
        <f t="shared" ca="1" si="23"/>
        <v>-2.4987518253858171E-2</v>
      </c>
      <c r="P124">
        <f t="shared" ca="1" si="24"/>
        <v>7.2497170120486287E-3</v>
      </c>
      <c r="Q124" s="2">
        <f t="shared" si="28"/>
        <v>39254.117189999997</v>
      </c>
      <c r="S124">
        <f>G124</f>
        <v>7.4549999990267679E-3</v>
      </c>
    </row>
    <row r="125" spans="1:19" x14ac:dyDescent="0.2">
      <c r="A125" s="29" t="s">
        <v>49</v>
      </c>
      <c r="B125" s="31" t="s">
        <v>47</v>
      </c>
      <c r="C125" s="29">
        <v>54275.579530000003</v>
      </c>
      <c r="D125" s="29">
        <v>9.8999999999999999E-4</v>
      </c>
      <c r="E125" s="32">
        <f t="shared" si="25"/>
        <v>10992.505439370103</v>
      </c>
      <c r="F125">
        <f t="shared" si="26"/>
        <v>10992.5</v>
      </c>
      <c r="G125">
        <f t="shared" si="27"/>
        <v>8.0550000056973659E-3</v>
      </c>
      <c r="K125">
        <f t="shared" si="29"/>
        <v>8.0550000056973659E-3</v>
      </c>
      <c r="O125">
        <f t="shared" ca="1" si="23"/>
        <v>-2.4957775913492908E-2</v>
      </c>
      <c r="P125">
        <f t="shared" ca="1" si="24"/>
        <v>7.2108480603372549E-3</v>
      </c>
      <c r="Q125" s="2">
        <f t="shared" si="28"/>
        <v>39257.079530000003</v>
      </c>
      <c r="S125">
        <f>G125</f>
        <v>8.0550000056973659E-3</v>
      </c>
    </row>
    <row r="126" spans="1:19" x14ac:dyDescent="0.2">
      <c r="A126" s="29" t="s">
        <v>49</v>
      </c>
      <c r="B126" s="31" t="s">
        <v>47</v>
      </c>
      <c r="C126" s="29">
        <v>54278.542650000003</v>
      </c>
      <c r="D126" s="29">
        <v>9.3000000000000005E-4</v>
      </c>
      <c r="E126" s="32">
        <f t="shared" si="25"/>
        <v>10994.506371254738</v>
      </c>
      <c r="F126">
        <f t="shared" si="26"/>
        <v>10994.5</v>
      </c>
      <c r="G126">
        <f t="shared" si="27"/>
        <v>9.434999999939464E-3</v>
      </c>
      <c r="K126">
        <f t="shared" si="29"/>
        <v>9.434999999939464E-3</v>
      </c>
      <c r="O126">
        <f t="shared" ca="1" si="23"/>
        <v>-2.4928033573127645E-2</v>
      </c>
      <c r="P126">
        <f t="shared" ca="1" si="24"/>
        <v>7.1719791086258811E-3</v>
      </c>
      <c r="Q126" s="2">
        <f t="shared" si="28"/>
        <v>39260.042650000003</v>
      </c>
      <c r="S126">
        <f>G126</f>
        <v>9.434999999939464E-3</v>
      </c>
    </row>
    <row r="127" spans="1:19" x14ac:dyDescent="0.2">
      <c r="A127" s="29" t="s">
        <v>49</v>
      </c>
      <c r="B127" s="31" t="s">
        <v>44</v>
      </c>
      <c r="C127" s="29">
        <v>54280.727370000001</v>
      </c>
      <c r="D127" s="29">
        <v>1.06E-3</v>
      </c>
      <c r="E127" s="32">
        <f t="shared" si="25"/>
        <v>10995.981666182717</v>
      </c>
      <c r="F127">
        <f t="shared" si="26"/>
        <v>10996</v>
      </c>
      <c r="G127">
        <f t="shared" si="27"/>
        <v>-2.7150000001711305E-2</v>
      </c>
      <c r="K127">
        <f t="shared" si="29"/>
        <v>-2.7150000001711305E-2</v>
      </c>
      <c r="O127">
        <f t="shared" ca="1" si="23"/>
        <v>-2.4905726817853691E-2</v>
      </c>
      <c r="P127">
        <f t="shared" ca="1" si="24"/>
        <v>7.1428273948423715E-3</v>
      </c>
      <c r="Q127" s="2">
        <f t="shared" si="28"/>
        <v>39262.227370000001</v>
      </c>
      <c r="R127">
        <f>G127</f>
        <v>-2.7150000001711305E-2</v>
      </c>
    </row>
    <row r="128" spans="1:19" x14ac:dyDescent="0.2">
      <c r="A128" s="29" t="s">
        <v>49</v>
      </c>
      <c r="B128" s="31" t="s">
        <v>47</v>
      </c>
      <c r="C128" s="29">
        <v>54281.503389999998</v>
      </c>
      <c r="D128" s="29">
        <v>1.01E-3</v>
      </c>
      <c r="E128" s="32">
        <f t="shared" si="25"/>
        <v>10996.505695976013</v>
      </c>
      <c r="F128">
        <f t="shared" si="26"/>
        <v>10996.5</v>
      </c>
      <c r="G128">
        <f t="shared" si="27"/>
        <v>8.4349999960977584E-3</v>
      </c>
      <c r="K128">
        <f t="shared" si="29"/>
        <v>8.4349999960977584E-3</v>
      </c>
      <c r="O128">
        <f t="shared" ca="1" si="23"/>
        <v>-2.4898291232762382E-2</v>
      </c>
      <c r="P128">
        <f t="shared" ca="1" si="24"/>
        <v>7.133110156914535E-3</v>
      </c>
      <c r="Q128" s="2">
        <f t="shared" si="28"/>
        <v>39263.003389999998</v>
      </c>
      <c r="S128">
        <f>G128</f>
        <v>8.4349999960977584E-3</v>
      </c>
    </row>
    <row r="129" spans="1:19" x14ac:dyDescent="0.2">
      <c r="A129" s="29" t="s">
        <v>49</v>
      </c>
      <c r="B129" s="31" t="s">
        <v>44</v>
      </c>
      <c r="C129" s="29">
        <v>54283.687590000001</v>
      </c>
      <c r="D129" s="29">
        <v>8.1999999999999998E-4</v>
      </c>
      <c r="E129" s="32">
        <f t="shared" si="25"/>
        <v>10997.980639759062</v>
      </c>
      <c r="F129">
        <f t="shared" si="26"/>
        <v>10998</v>
      </c>
      <c r="G129">
        <f t="shared" si="27"/>
        <v>-2.8669999999692664E-2</v>
      </c>
      <c r="K129">
        <f t="shared" si="29"/>
        <v>-2.8669999999692664E-2</v>
      </c>
      <c r="O129">
        <f t="shared" ca="1" si="23"/>
        <v>-2.4875984477488428E-2</v>
      </c>
      <c r="P129">
        <f t="shared" ca="1" si="24"/>
        <v>7.1039584431309977E-3</v>
      </c>
      <c r="Q129" s="2">
        <f t="shared" si="28"/>
        <v>39265.187590000001</v>
      </c>
      <c r="R129">
        <f>G129</f>
        <v>-2.8669999999692664E-2</v>
      </c>
    </row>
    <row r="130" spans="1:19" x14ac:dyDescent="0.2">
      <c r="A130" s="29" t="s">
        <v>49</v>
      </c>
      <c r="B130" s="31" t="s">
        <v>47</v>
      </c>
      <c r="C130" s="29">
        <v>54284.463530000001</v>
      </c>
      <c r="D130" s="29">
        <v>6.9999999999999999E-4</v>
      </c>
      <c r="E130" s="32">
        <f t="shared" si="25"/>
        <v>10998.504615530061</v>
      </c>
      <c r="F130">
        <f t="shared" si="26"/>
        <v>10998.5</v>
      </c>
      <c r="G130">
        <f t="shared" si="27"/>
        <v>6.8350000001373701E-3</v>
      </c>
      <c r="K130">
        <f t="shared" si="29"/>
        <v>6.8350000001373701E-3</v>
      </c>
      <c r="O130">
        <f t="shared" ca="1" si="23"/>
        <v>-2.4868548892397119E-2</v>
      </c>
      <c r="P130">
        <f t="shared" ca="1" si="24"/>
        <v>7.0942412052031611E-3</v>
      </c>
      <c r="Q130" s="2">
        <f t="shared" si="28"/>
        <v>39265.963530000001</v>
      </c>
      <c r="S130">
        <f>G130</f>
        <v>6.8350000001373701E-3</v>
      </c>
    </row>
    <row r="131" spans="1:19" x14ac:dyDescent="0.2">
      <c r="A131" s="29" t="s">
        <v>49</v>
      </c>
      <c r="B131" s="31" t="s">
        <v>44</v>
      </c>
      <c r="C131" s="29">
        <v>54286.648540000002</v>
      </c>
      <c r="D131" s="29">
        <v>2.2000000000000001E-4</v>
      </c>
      <c r="E131" s="32">
        <f t="shared" si="25"/>
        <v>10999.980106288873</v>
      </c>
      <c r="F131">
        <f t="shared" si="26"/>
        <v>11000</v>
      </c>
      <c r="G131">
        <f t="shared" si="27"/>
        <v>-2.9459999997925479E-2</v>
      </c>
      <c r="K131">
        <f t="shared" si="29"/>
        <v>-2.9459999997925479E-2</v>
      </c>
      <c r="O131">
        <f t="shared" ca="1" si="23"/>
        <v>-2.4846242137123165E-2</v>
      </c>
      <c r="P131">
        <f t="shared" ca="1" si="24"/>
        <v>7.0650894914196238E-3</v>
      </c>
      <c r="Q131" s="2">
        <f t="shared" si="28"/>
        <v>39268.148540000002</v>
      </c>
      <c r="R131">
        <f>G131</f>
        <v>-2.9459999997925479E-2</v>
      </c>
    </row>
    <row r="132" spans="1:19" x14ac:dyDescent="0.2">
      <c r="A132" s="29" t="s">
        <v>49</v>
      </c>
      <c r="B132" s="31" t="s">
        <v>47</v>
      </c>
      <c r="C132" s="29">
        <v>54287.428670000001</v>
      </c>
      <c r="D132" s="29">
        <v>4.4000000000000002E-4</v>
      </c>
      <c r="E132" s="32">
        <f t="shared" si="25"/>
        <v>11000.506911477714</v>
      </c>
      <c r="F132">
        <f t="shared" si="26"/>
        <v>11000.5</v>
      </c>
      <c r="G132">
        <f t="shared" si="27"/>
        <v>1.0235000001557637E-2</v>
      </c>
      <c r="K132">
        <f t="shared" si="29"/>
        <v>1.0235000001557637E-2</v>
      </c>
      <c r="O132">
        <f t="shared" ca="1" si="23"/>
        <v>-2.4838806552031856E-2</v>
      </c>
      <c r="P132">
        <f t="shared" ca="1" si="24"/>
        <v>7.0553722534917873E-3</v>
      </c>
      <c r="Q132" s="2">
        <f t="shared" si="28"/>
        <v>39268.928670000001</v>
      </c>
      <c r="S132">
        <f>G132</f>
        <v>1.0235000001557637E-2</v>
      </c>
    </row>
    <row r="133" spans="1:19" x14ac:dyDescent="0.2">
      <c r="A133" s="29" t="s">
        <v>49</v>
      </c>
      <c r="B133" s="31" t="s">
        <v>44</v>
      </c>
      <c r="C133" s="29">
        <v>54289.609620000003</v>
      </c>
      <c r="D133" s="29">
        <v>3.6999999999999999E-4</v>
      </c>
      <c r="E133" s="32">
        <f t="shared" si="25"/>
        <v>11001.979660604917</v>
      </c>
      <c r="F133">
        <f t="shared" si="26"/>
        <v>11002</v>
      </c>
      <c r="G133">
        <f t="shared" si="27"/>
        <v>-3.0119999995804392E-2</v>
      </c>
      <c r="K133">
        <f t="shared" si="29"/>
        <v>-3.0119999995804392E-2</v>
      </c>
      <c r="O133">
        <f t="shared" ca="1" si="23"/>
        <v>-2.4816499796757902E-2</v>
      </c>
      <c r="P133">
        <f t="shared" ca="1" si="24"/>
        <v>7.02622053970825E-3</v>
      </c>
      <c r="Q133" s="2">
        <f t="shared" si="28"/>
        <v>39271.109620000003</v>
      </c>
      <c r="R133">
        <f>G133</f>
        <v>-3.0119999995804392E-2</v>
      </c>
    </row>
    <row r="134" spans="1:19" x14ac:dyDescent="0.2">
      <c r="A134" s="29" t="s">
        <v>49</v>
      </c>
      <c r="B134" s="31" t="s">
        <v>47</v>
      </c>
      <c r="C134" s="29">
        <v>54290.389389999997</v>
      </c>
      <c r="D134" s="29">
        <v>3.8000000000000002E-4</v>
      </c>
      <c r="E134" s="32">
        <f t="shared" si="25"/>
        <v>11002.506222693415</v>
      </c>
      <c r="F134">
        <f t="shared" si="26"/>
        <v>11002.5</v>
      </c>
      <c r="G134">
        <f t="shared" si="27"/>
        <v>9.2149999982211739E-3</v>
      </c>
      <c r="K134">
        <f t="shared" si="29"/>
        <v>9.2149999982211739E-3</v>
      </c>
      <c r="O134">
        <f t="shared" ca="1" si="23"/>
        <v>-2.4809064211666593E-2</v>
      </c>
      <c r="P134">
        <f t="shared" ca="1" si="24"/>
        <v>7.0165033017804135E-3</v>
      </c>
      <c r="Q134" s="2">
        <f t="shared" si="28"/>
        <v>39271.889389999997</v>
      </c>
      <c r="S134">
        <f>G134</f>
        <v>9.2149999982211739E-3</v>
      </c>
    </row>
    <row r="135" spans="1:19" x14ac:dyDescent="0.2">
      <c r="A135" s="29" t="s">
        <v>49</v>
      </c>
      <c r="B135" s="31" t="s">
        <v>44</v>
      </c>
      <c r="C135" s="29">
        <v>54292.572419999997</v>
      </c>
      <c r="D135" s="29">
        <v>9.2000000000000003E-4</v>
      </c>
      <c r="E135" s="32">
        <f t="shared" si="25"/>
        <v>11003.980376400357</v>
      </c>
      <c r="F135">
        <f t="shared" si="26"/>
        <v>11004</v>
      </c>
      <c r="G135">
        <f t="shared" si="27"/>
        <v>-2.9060000000754371E-2</v>
      </c>
      <c r="K135">
        <f t="shared" si="29"/>
        <v>-2.9060000000754371E-2</v>
      </c>
      <c r="O135">
        <f t="shared" ca="1" si="23"/>
        <v>-2.4786757456392638E-2</v>
      </c>
      <c r="P135">
        <f t="shared" ca="1" si="24"/>
        <v>6.9873515879968762E-3</v>
      </c>
      <c r="Q135" s="2">
        <f t="shared" si="28"/>
        <v>39274.072419999997</v>
      </c>
      <c r="R135">
        <f>G135</f>
        <v>-2.9060000000754371E-2</v>
      </c>
    </row>
    <row r="136" spans="1:19" x14ac:dyDescent="0.2">
      <c r="A136" s="29" t="s">
        <v>49</v>
      </c>
      <c r="B136" s="31" t="s">
        <v>44</v>
      </c>
      <c r="C136" s="29">
        <v>54606.520069999999</v>
      </c>
      <c r="D136" s="29">
        <v>1.2999999999999999E-3</v>
      </c>
      <c r="E136" s="32">
        <f t="shared" si="25"/>
        <v>11215.982544045055</v>
      </c>
      <c r="F136">
        <f t="shared" si="26"/>
        <v>11216</v>
      </c>
      <c r="G136">
        <f t="shared" si="27"/>
        <v>-2.5850000005448237E-2</v>
      </c>
      <c r="K136">
        <f t="shared" si="29"/>
        <v>-2.5850000005448237E-2</v>
      </c>
      <c r="O136">
        <f t="shared" ca="1" si="23"/>
        <v>-2.1634069377674758E-2</v>
      </c>
      <c r="P136">
        <f t="shared" ca="1" si="24"/>
        <v>2.8672427065914163E-3</v>
      </c>
      <c r="Q136" s="2">
        <f t="shared" si="28"/>
        <v>39588.020069999999</v>
      </c>
      <c r="R136">
        <f>G136</f>
        <v>-2.5850000005448237E-2</v>
      </c>
    </row>
    <row r="137" spans="1:19" x14ac:dyDescent="0.2">
      <c r="A137" s="29" t="s">
        <v>49</v>
      </c>
      <c r="B137" s="31" t="s">
        <v>47</v>
      </c>
      <c r="C137" s="29">
        <v>54608.76715</v>
      </c>
      <c r="D137" s="29">
        <v>2.15E-3</v>
      </c>
      <c r="E137" s="32">
        <f t="shared" si="25"/>
        <v>11217.499949354096</v>
      </c>
      <c r="F137">
        <f t="shared" si="26"/>
        <v>11217.5</v>
      </c>
      <c r="G137">
        <f t="shared" si="27"/>
        <v>-7.5000003562308848E-5</v>
      </c>
      <c r="K137">
        <f t="shared" si="29"/>
        <v>-7.5000003562308848E-5</v>
      </c>
      <c r="O137">
        <f t="shared" ca="1" si="23"/>
        <v>-2.1611762622400804E-2</v>
      </c>
      <c r="P137">
        <f t="shared" ca="1" si="24"/>
        <v>2.838090992807879E-3</v>
      </c>
      <c r="Q137" s="2">
        <f t="shared" si="28"/>
        <v>39590.26715</v>
      </c>
      <c r="S137">
        <f>G137</f>
        <v>-7.5000003562308848E-5</v>
      </c>
    </row>
    <row r="138" spans="1:19" x14ac:dyDescent="0.2">
      <c r="A138" s="29" t="s">
        <v>49</v>
      </c>
      <c r="B138" s="31" t="s">
        <v>47</v>
      </c>
      <c r="C138" s="29">
        <v>54629.501199999999</v>
      </c>
      <c r="D138" s="29">
        <v>2.7799999999999999E-3</v>
      </c>
      <c r="E138" s="32">
        <f t="shared" si="25"/>
        <v>11231.501212125304</v>
      </c>
      <c r="F138">
        <f t="shared" si="26"/>
        <v>11231.5</v>
      </c>
      <c r="G138">
        <f t="shared" si="27"/>
        <v>1.7950000037671998E-3</v>
      </c>
      <c r="K138">
        <f t="shared" si="29"/>
        <v>1.7950000037671998E-3</v>
      </c>
      <c r="O138">
        <f t="shared" ca="1" si="23"/>
        <v>-2.1403566239843963E-2</v>
      </c>
      <c r="P138">
        <f t="shared" ca="1" si="24"/>
        <v>2.5660083308282899E-3</v>
      </c>
      <c r="Q138" s="2">
        <f t="shared" si="28"/>
        <v>39611.001199999999</v>
      </c>
      <c r="S138">
        <f>G138</f>
        <v>1.7950000037671998E-3</v>
      </c>
    </row>
    <row r="139" spans="1:19" x14ac:dyDescent="0.2">
      <c r="A139" s="29" t="s">
        <v>49</v>
      </c>
      <c r="B139" s="31" t="s">
        <v>44</v>
      </c>
      <c r="C139" s="29">
        <v>54631.69083</v>
      </c>
      <c r="D139" s="29">
        <v>5.5999999999999995E-4</v>
      </c>
      <c r="E139" s="32">
        <f t="shared" si="25"/>
        <v>11232.979822671809</v>
      </c>
      <c r="F139">
        <f t="shared" si="26"/>
        <v>11233</v>
      </c>
      <c r="G139">
        <f t="shared" si="27"/>
        <v>-2.9879999994591344E-2</v>
      </c>
      <c r="K139">
        <f t="shared" si="29"/>
        <v>-2.9879999994591344E-2</v>
      </c>
      <c r="O139">
        <f t="shared" ca="1" si="23"/>
        <v>-2.1381259484570009E-2</v>
      </c>
      <c r="P139">
        <f t="shared" ca="1" si="24"/>
        <v>2.5368566170447526E-3</v>
      </c>
      <c r="Q139" s="2">
        <f t="shared" si="28"/>
        <v>39613.19083</v>
      </c>
      <c r="R139">
        <f>G139</f>
        <v>-2.9879999994591344E-2</v>
      </c>
    </row>
    <row r="140" spans="1:19" x14ac:dyDescent="0.2">
      <c r="A140" s="29" t="s">
        <v>49</v>
      </c>
      <c r="B140" s="31" t="s">
        <v>47</v>
      </c>
      <c r="C140" s="29">
        <v>54632.465779999999</v>
      </c>
      <c r="D140" s="29">
        <v>5.9999999999999995E-4</v>
      </c>
      <c r="E140" s="32">
        <f t="shared" si="25"/>
        <v>11233.503129916873</v>
      </c>
      <c r="F140">
        <f t="shared" si="26"/>
        <v>11233.5</v>
      </c>
      <c r="G140">
        <f t="shared" si="27"/>
        <v>4.6350000047823414E-3</v>
      </c>
      <c r="K140">
        <f t="shared" si="29"/>
        <v>4.6350000047823414E-3</v>
      </c>
      <c r="O140">
        <f t="shared" ca="1" si="23"/>
        <v>-2.13738238994787E-2</v>
      </c>
      <c r="P140">
        <f t="shared" ca="1" si="24"/>
        <v>2.5271393791169161E-3</v>
      </c>
      <c r="Q140" s="2">
        <f t="shared" si="28"/>
        <v>39613.965779999999</v>
      </c>
      <c r="S140">
        <f>G140</f>
        <v>4.6350000047823414E-3</v>
      </c>
    </row>
    <row r="141" spans="1:19" x14ac:dyDescent="0.2">
      <c r="A141" s="29" t="s">
        <v>49</v>
      </c>
      <c r="B141" s="31" t="s">
        <v>47</v>
      </c>
      <c r="C141" s="29">
        <v>54635.424200000001</v>
      </c>
      <c r="D141" s="29">
        <v>7.3999999999999999E-4</v>
      </c>
      <c r="E141" s="32">
        <f t="shared" si="25"/>
        <v>11235.50088799152</v>
      </c>
      <c r="F141">
        <f t="shared" si="26"/>
        <v>11235.5</v>
      </c>
      <c r="G141">
        <f t="shared" si="27"/>
        <v>1.3150000013411045E-3</v>
      </c>
      <c r="K141">
        <f t="shared" si="29"/>
        <v>1.3150000013411045E-3</v>
      </c>
      <c r="O141">
        <f t="shared" ca="1" si="23"/>
        <v>-2.1344081559113437E-2</v>
      </c>
      <c r="P141">
        <f t="shared" ca="1" si="24"/>
        <v>2.4882704274055423E-3</v>
      </c>
      <c r="Q141" s="2">
        <f t="shared" si="28"/>
        <v>39616.924200000001</v>
      </c>
      <c r="S141">
        <f>G141</f>
        <v>1.3150000013411045E-3</v>
      </c>
    </row>
    <row r="142" spans="1:19" x14ac:dyDescent="0.2">
      <c r="A142" s="29" t="s">
        <v>49</v>
      </c>
      <c r="B142" s="31" t="s">
        <v>44</v>
      </c>
      <c r="C142" s="29">
        <v>54637.620280000003</v>
      </c>
      <c r="D142" s="29">
        <v>8.5999999999999998E-4</v>
      </c>
      <c r="E142" s="32">
        <f t="shared" si="25"/>
        <v>11236.983854085776</v>
      </c>
      <c r="F142">
        <f t="shared" si="26"/>
        <v>11237</v>
      </c>
      <c r="G142">
        <f t="shared" si="27"/>
        <v>-2.3909999996249098E-2</v>
      </c>
      <c r="K142">
        <f t="shared" si="29"/>
        <v>-2.3909999996249098E-2</v>
      </c>
      <c r="O142">
        <f t="shared" ca="1" si="23"/>
        <v>-2.1321774803839483E-2</v>
      </c>
      <c r="P142">
        <f t="shared" ca="1" si="24"/>
        <v>2.459118713622005E-3</v>
      </c>
      <c r="Q142" s="2">
        <f t="shared" si="28"/>
        <v>39619.120280000003</v>
      </c>
      <c r="R142">
        <f>G142</f>
        <v>-2.3909999996249098E-2</v>
      </c>
    </row>
    <row r="143" spans="1:19" x14ac:dyDescent="0.2">
      <c r="A143" s="29" t="s">
        <v>49</v>
      </c>
      <c r="B143" s="31" t="s">
        <v>44</v>
      </c>
      <c r="C143" s="29">
        <v>54640.582410000003</v>
      </c>
      <c r="D143" s="29">
        <v>1.09E-3</v>
      </c>
      <c r="E143" s="32">
        <f t="shared" si="25"/>
        <v>11238.984117444477</v>
      </c>
      <c r="F143">
        <f t="shared" si="26"/>
        <v>11239</v>
      </c>
      <c r="G143">
        <f t="shared" si="27"/>
        <v>-2.3519999995187391E-2</v>
      </c>
      <c r="K143">
        <f t="shared" si="29"/>
        <v>-2.3519999995187391E-2</v>
      </c>
      <c r="O143">
        <f t="shared" ca="1" si="23"/>
        <v>-2.129203246347422E-2</v>
      </c>
      <c r="P143">
        <f t="shared" ca="1" si="24"/>
        <v>2.4202497619106311E-3</v>
      </c>
      <c r="Q143" s="2">
        <f t="shared" si="28"/>
        <v>39622.082410000003</v>
      </c>
      <c r="R143">
        <f>G143</f>
        <v>-2.3519999995187391E-2</v>
      </c>
    </row>
    <row r="144" spans="1:19" x14ac:dyDescent="0.2">
      <c r="A144" s="29" t="s">
        <v>49</v>
      </c>
      <c r="B144" s="31" t="s">
        <v>44</v>
      </c>
      <c r="C144" s="29">
        <v>54643.542309999997</v>
      </c>
      <c r="D144" s="29">
        <v>7.2999999999999996E-4</v>
      </c>
      <c r="E144" s="32">
        <f t="shared" si="25"/>
        <v>11240.982874931628</v>
      </c>
      <c r="F144">
        <f t="shared" si="26"/>
        <v>11241</v>
      </c>
      <c r="G144">
        <f t="shared" si="27"/>
        <v>-2.5360000006912742E-2</v>
      </c>
      <c r="K144">
        <f t="shared" si="29"/>
        <v>-2.5360000006912742E-2</v>
      </c>
      <c r="O144">
        <f t="shared" ca="1" si="23"/>
        <v>-2.1262290123108957E-2</v>
      </c>
      <c r="P144">
        <f t="shared" ca="1" si="24"/>
        <v>2.3813808101992573E-3</v>
      </c>
      <c r="Q144" s="2">
        <f t="shared" si="28"/>
        <v>39625.042309999997</v>
      </c>
      <c r="R144">
        <f>G144</f>
        <v>-2.5360000006912742E-2</v>
      </c>
    </row>
    <row r="145" spans="1:19" x14ac:dyDescent="0.2">
      <c r="A145" s="29" t="s">
        <v>49</v>
      </c>
      <c r="B145" s="31" t="s">
        <v>47</v>
      </c>
      <c r="C145" s="29">
        <v>54645.787779999999</v>
      </c>
      <c r="D145" s="29">
        <v>3.6999999999999999E-4</v>
      </c>
      <c r="E145" s="32">
        <f t="shared" si="25"/>
        <v>11242.499193041927</v>
      </c>
      <c r="F145">
        <f t="shared" si="26"/>
        <v>11242.5</v>
      </c>
      <c r="G145">
        <f t="shared" si="27"/>
        <v>-1.1950000043725595E-3</v>
      </c>
      <c r="K145">
        <f t="shared" si="29"/>
        <v>-1.1950000043725595E-3</v>
      </c>
      <c r="O145">
        <f t="shared" ref="O145:O184" ca="1" si="30">+C$11+C$12*$F145</f>
        <v>-2.1239983367835003E-2</v>
      </c>
      <c r="P145">
        <f t="shared" ref="P145:P184" ca="1" si="31">+D$11+D$12*$F145</f>
        <v>2.3522290964157477E-3</v>
      </c>
      <c r="Q145" s="2">
        <f t="shared" si="28"/>
        <v>39627.287779999999</v>
      </c>
      <c r="S145">
        <f>G145</f>
        <v>-1.1950000043725595E-3</v>
      </c>
    </row>
    <row r="146" spans="1:19" x14ac:dyDescent="0.2">
      <c r="A146" s="29" t="s">
        <v>49</v>
      </c>
      <c r="B146" s="31" t="s">
        <v>44</v>
      </c>
      <c r="C146" s="29">
        <v>54646.506249999999</v>
      </c>
      <c r="D146" s="29">
        <v>3.6999999999999999E-4</v>
      </c>
      <c r="E146" s="32">
        <f t="shared" si="25"/>
        <v>11242.984360544815</v>
      </c>
      <c r="F146">
        <f t="shared" si="26"/>
        <v>11243</v>
      </c>
      <c r="G146">
        <f t="shared" si="27"/>
        <v>-2.3160000004281756E-2</v>
      </c>
      <c r="K146">
        <f t="shared" si="29"/>
        <v>-2.3160000004281756E-2</v>
      </c>
      <c r="O146">
        <f t="shared" ca="1" si="30"/>
        <v>-2.1232547782743694E-2</v>
      </c>
      <c r="P146">
        <f t="shared" ca="1" si="31"/>
        <v>2.3425118584878835E-3</v>
      </c>
      <c r="Q146" s="2">
        <f t="shared" si="28"/>
        <v>39628.006249999999</v>
      </c>
      <c r="R146">
        <f>G146</f>
        <v>-2.3160000004281756E-2</v>
      </c>
    </row>
    <row r="147" spans="1:19" x14ac:dyDescent="0.2">
      <c r="A147" s="29" t="s">
        <v>49</v>
      </c>
      <c r="B147" s="31" t="s">
        <v>47</v>
      </c>
      <c r="C147" s="29">
        <v>54657.637329999998</v>
      </c>
      <c r="D147" s="29">
        <v>2.3000000000000001E-4</v>
      </c>
      <c r="E147" s="32">
        <f t="shared" si="25"/>
        <v>11250.500942013816</v>
      </c>
      <c r="F147">
        <f t="shared" si="26"/>
        <v>11250.5</v>
      </c>
      <c r="G147">
        <f t="shared" si="27"/>
        <v>1.3949999993201345E-3</v>
      </c>
      <c r="K147">
        <f t="shared" si="29"/>
        <v>1.3949999993201345E-3</v>
      </c>
      <c r="O147">
        <f t="shared" ca="1" si="30"/>
        <v>-2.112101400637395E-2</v>
      </c>
      <c r="P147">
        <f t="shared" ca="1" si="31"/>
        <v>2.1967532895702524E-3</v>
      </c>
      <c r="Q147" s="2">
        <f t="shared" si="28"/>
        <v>39639.137329999998</v>
      </c>
      <c r="S147">
        <f>G147</f>
        <v>1.3949999993201345E-3</v>
      </c>
    </row>
    <row r="148" spans="1:19" x14ac:dyDescent="0.2">
      <c r="A148" s="29" t="s">
        <v>49</v>
      </c>
      <c r="B148" s="31" t="s">
        <v>47</v>
      </c>
      <c r="C148" s="29">
        <v>54660.598859999998</v>
      </c>
      <c r="D148" s="29">
        <v>7.3999999999999999E-4</v>
      </c>
      <c r="E148" s="32">
        <f t="shared" si="25"/>
        <v>11252.500800205284</v>
      </c>
      <c r="F148">
        <f t="shared" si="26"/>
        <v>11252.5</v>
      </c>
      <c r="G148">
        <f t="shared" si="27"/>
        <v>1.1850000009872019E-3</v>
      </c>
      <c r="K148">
        <f t="shared" si="29"/>
        <v>1.1850000009872019E-3</v>
      </c>
      <c r="O148">
        <f t="shared" ca="1" si="30"/>
        <v>-2.1091271666008687E-2</v>
      </c>
      <c r="P148">
        <f t="shared" ca="1" si="31"/>
        <v>2.1578843378588786E-3</v>
      </c>
      <c r="Q148" s="2">
        <f t="shared" si="28"/>
        <v>39642.098859999998</v>
      </c>
      <c r="S148">
        <f>G148</f>
        <v>1.1850000009872019E-3</v>
      </c>
    </row>
    <row r="149" spans="1:19" x14ac:dyDescent="0.2">
      <c r="A149" s="29" t="s">
        <v>49</v>
      </c>
      <c r="B149" s="31" t="s">
        <v>47</v>
      </c>
      <c r="C149" s="29">
        <v>54663.5628</v>
      </c>
      <c r="D149" s="29">
        <v>5.5999999999999995E-4</v>
      </c>
      <c r="E149" s="32">
        <f t="shared" ref="E149:E184" si="32">+(C149-C$7)/C$8</f>
        <v>11254.502285818471</v>
      </c>
      <c r="F149">
        <f t="shared" ref="F149:F187" si="33">ROUND(2*E149,0)/2</f>
        <v>11254.5</v>
      </c>
      <c r="G149">
        <f t="shared" ref="G149:G184" si="34">+C149-(C$7+F149*C$8)</f>
        <v>3.3850000036181882E-3</v>
      </c>
      <c r="K149">
        <f t="shared" si="29"/>
        <v>3.3850000036181882E-3</v>
      </c>
      <c r="O149">
        <f t="shared" ca="1" si="30"/>
        <v>-2.1061529325643424E-2</v>
      </c>
      <c r="P149">
        <f t="shared" ca="1" si="31"/>
        <v>2.1190153861475047E-3</v>
      </c>
      <c r="Q149" s="2">
        <f t="shared" ref="Q149:Q184" si="35">+C149-15018.5</f>
        <v>39645.0628</v>
      </c>
      <c r="S149">
        <f>G149</f>
        <v>3.3850000036181882E-3</v>
      </c>
    </row>
    <row r="150" spans="1:19" x14ac:dyDescent="0.2">
      <c r="A150" s="29" t="s">
        <v>49</v>
      </c>
      <c r="B150" s="31" t="s">
        <v>47</v>
      </c>
      <c r="C150" s="29">
        <v>54666.524369999999</v>
      </c>
      <c r="D150" s="29">
        <v>1.17E-3</v>
      </c>
      <c r="E150" s="32">
        <f t="shared" si="32"/>
        <v>11256.502171021089</v>
      </c>
      <c r="F150">
        <f t="shared" si="33"/>
        <v>11256.5</v>
      </c>
      <c r="G150">
        <f t="shared" si="34"/>
        <v>3.2150000042747706E-3</v>
      </c>
      <c r="K150">
        <f t="shared" si="29"/>
        <v>3.2150000042747706E-3</v>
      </c>
      <c r="O150">
        <f t="shared" ca="1" si="30"/>
        <v>-2.1031786985278161E-2</v>
      </c>
      <c r="P150">
        <f t="shared" ca="1" si="31"/>
        <v>2.0801464344361309E-3</v>
      </c>
      <c r="Q150" s="2">
        <f t="shared" si="35"/>
        <v>39648.024369999999</v>
      </c>
      <c r="S150">
        <f>G150</f>
        <v>3.2150000042747706E-3</v>
      </c>
    </row>
    <row r="151" spans="1:19" x14ac:dyDescent="0.2">
      <c r="A151" s="29" t="s">
        <v>49</v>
      </c>
      <c r="B151" s="31" t="s">
        <v>47</v>
      </c>
      <c r="C151" s="29">
        <v>54669.485350000003</v>
      </c>
      <c r="D151" s="29">
        <v>8.7000000000000001E-4</v>
      </c>
      <c r="E151" s="32">
        <f t="shared" si="32"/>
        <v>11258.501657809264</v>
      </c>
      <c r="F151">
        <f t="shared" si="33"/>
        <v>11258.5</v>
      </c>
      <c r="G151">
        <f t="shared" si="34"/>
        <v>2.4550000089220703E-3</v>
      </c>
      <c r="K151">
        <f t="shared" si="29"/>
        <v>2.4550000089220703E-3</v>
      </c>
      <c r="O151">
        <f t="shared" ca="1" si="30"/>
        <v>-2.1002044644912898E-2</v>
      </c>
      <c r="P151">
        <f t="shared" ca="1" si="31"/>
        <v>2.0412774827247571E-3</v>
      </c>
      <c r="Q151" s="2">
        <f t="shared" si="35"/>
        <v>39650.985350000003</v>
      </c>
      <c r="S151">
        <f>G151</f>
        <v>2.4550000089220703E-3</v>
      </c>
    </row>
    <row r="152" spans="1:19" x14ac:dyDescent="0.2">
      <c r="A152" s="29" t="s">
        <v>49</v>
      </c>
      <c r="B152" s="31" t="s">
        <v>44</v>
      </c>
      <c r="C152" s="29">
        <v>54671.682930000003</v>
      </c>
      <c r="D152" s="29">
        <v>1.1199999999999999E-3</v>
      </c>
      <c r="E152" s="32">
        <f t="shared" si="32"/>
        <v>11259.985636821601</v>
      </c>
      <c r="F152">
        <f t="shared" si="33"/>
        <v>11260</v>
      </c>
      <c r="G152">
        <f t="shared" si="34"/>
        <v>-2.1269999997457489E-2</v>
      </c>
      <c r="K152">
        <f t="shared" si="29"/>
        <v>-2.1269999997457489E-2</v>
      </c>
      <c r="O152">
        <f t="shared" ca="1" si="30"/>
        <v>-2.0979737889638972E-2</v>
      </c>
      <c r="P152">
        <f t="shared" ca="1" si="31"/>
        <v>2.0121257689412198E-3</v>
      </c>
      <c r="Q152" s="2">
        <f t="shared" si="35"/>
        <v>39653.182930000003</v>
      </c>
      <c r="R152">
        <f>G152</f>
        <v>-2.1269999997457489E-2</v>
      </c>
    </row>
    <row r="153" spans="1:19" x14ac:dyDescent="0.2">
      <c r="A153" s="29" t="s">
        <v>49</v>
      </c>
      <c r="B153" s="31" t="s">
        <v>47</v>
      </c>
      <c r="C153" s="29">
        <v>54672.445910000002</v>
      </c>
      <c r="D153" s="29">
        <v>5.5999999999999995E-4</v>
      </c>
      <c r="E153" s="32">
        <f t="shared" si="32"/>
        <v>11260.500860980372</v>
      </c>
      <c r="F153">
        <f t="shared" si="33"/>
        <v>11260.5</v>
      </c>
      <c r="G153">
        <f t="shared" si="34"/>
        <v>1.2750000023515895E-3</v>
      </c>
      <c r="K153">
        <f t="shared" si="29"/>
        <v>1.2750000023515895E-3</v>
      </c>
      <c r="O153">
        <f t="shared" ca="1" si="30"/>
        <v>-2.0972302304547635E-2</v>
      </c>
      <c r="P153">
        <f t="shared" ca="1" si="31"/>
        <v>2.0024085310133832E-3</v>
      </c>
      <c r="Q153" s="2">
        <f t="shared" si="35"/>
        <v>39653.945910000002</v>
      </c>
      <c r="S153">
        <f>G153</f>
        <v>1.2750000023515895E-3</v>
      </c>
    </row>
    <row r="154" spans="1:19" x14ac:dyDescent="0.2">
      <c r="A154" s="29" t="s">
        <v>49</v>
      </c>
      <c r="B154" s="31" t="s">
        <v>44</v>
      </c>
      <c r="C154" s="29">
        <v>54674.643230000001</v>
      </c>
      <c r="D154" s="29">
        <v>5.5999999999999995E-4</v>
      </c>
      <c r="E154" s="32">
        <f t="shared" si="32"/>
        <v>11261.984664420241</v>
      </c>
      <c r="F154">
        <f t="shared" si="33"/>
        <v>11262</v>
      </c>
      <c r="G154">
        <f t="shared" si="34"/>
        <v>-2.2709999997459818E-2</v>
      </c>
      <c r="K154">
        <f t="shared" ref="K154:K162" si="36">+G154</f>
        <v>-2.2709999997459818E-2</v>
      </c>
      <c r="O154">
        <f t="shared" ca="1" si="30"/>
        <v>-2.0949995549273709E-2</v>
      </c>
      <c r="P154">
        <f t="shared" ca="1" si="31"/>
        <v>1.9732568172298459E-3</v>
      </c>
      <c r="Q154" s="2">
        <f t="shared" si="35"/>
        <v>39656.143230000001</v>
      </c>
      <c r="R154">
        <f>G154</f>
        <v>-2.2709999997459818E-2</v>
      </c>
    </row>
    <row r="155" spans="1:19" x14ac:dyDescent="0.2">
      <c r="A155" s="29" t="s">
        <v>49</v>
      </c>
      <c r="B155" s="31" t="s">
        <v>44</v>
      </c>
      <c r="C155" s="29">
        <v>54683.527000000002</v>
      </c>
      <c r="D155" s="29">
        <v>9.3000000000000005E-4</v>
      </c>
      <c r="E155" s="32">
        <f t="shared" si="32"/>
        <v>11267.983685266096</v>
      </c>
      <c r="F155">
        <f t="shared" si="33"/>
        <v>11268</v>
      </c>
      <c r="G155">
        <f t="shared" si="34"/>
        <v>-2.4160000000847504E-2</v>
      </c>
      <c r="K155">
        <f t="shared" si="36"/>
        <v>-2.4160000000847504E-2</v>
      </c>
      <c r="O155">
        <f t="shared" ca="1" si="30"/>
        <v>-2.0860768528177892E-2</v>
      </c>
      <c r="P155">
        <f t="shared" ca="1" si="31"/>
        <v>1.8566499620957244E-3</v>
      </c>
      <c r="Q155" s="2">
        <f t="shared" si="35"/>
        <v>39665.027000000002</v>
      </c>
      <c r="R155">
        <f>G155</f>
        <v>-2.4160000000847504E-2</v>
      </c>
    </row>
    <row r="156" spans="1:19" x14ac:dyDescent="0.2">
      <c r="A156" s="29" t="s">
        <v>49</v>
      </c>
      <c r="B156" s="31" t="s">
        <v>44</v>
      </c>
      <c r="C156" s="29">
        <v>54686.48992</v>
      </c>
      <c r="D156" s="29">
        <v>1.48E-3</v>
      </c>
      <c r="E156" s="32">
        <f t="shared" si="32"/>
        <v>11269.984482094986</v>
      </c>
      <c r="F156">
        <f t="shared" si="33"/>
        <v>11270</v>
      </c>
      <c r="G156">
        <f t="shared" si="34"/>
        <v>-2.298000000155298E-2</v>
      </c>
      <c r="K156">
        <f t="shared" si="36"/>
        <v>-2.298000000155298E-2</v>
      </c>
      <c r="O156">
        <f t="shared" ca="1" si="30"/>
        <v>-2.0831026187812629E-2</v>
      </c>
      <c r="P156">
        <f t="shared" ca="1" si="31"/>
        <v>1.8177810103843783E-3</v>
      </c>
      <c r="Q156" s="2">
        <f t="shared" si="35"/>
        <v>39667.98992</v>
      </c>
      <c r="R156">
        <f>G156</f>
        <v>-2.298000000155298E-2</v>
      </c>
    </row>
    <row r="157" spans="1:19" x14ac:dyDescent="0.2">
      <c r="A157" s="29" t="s">
        <v>52</v>
      </c>
      <c r="B157" s="31" t="s">
        <v>47</v>
      </c>
      <c r="C157" s="29">
        <v>54709.468670000002</v>
      </c>
      <c r="D157" s="29">
        <v>1.1000000000000001E-3</v>
      </c>
      <c r="E157" s="32">
        <f t="shared" si="32"/>
        <v>11285.50154301188</v>
      </c>
      <c r="F157">
        <f t="shared" si="33"/>
        <v>11285.5</v>
      </c>
      <c r="G157">
        <f t="shared" si="34"/>
        <v>2.2850000023026951E-3</v>
      </c>
      <c r="K157">
        <f t="shared" si="36"/>
        <v>2.2850000023026951E-3</v>
      </c>
      <c r="O157">
        <f t="shared" ca="1" si="30"/>
        <v>-2.0600523049981861E-2</v>
      </c>
      <c r="P157">
        <f t="shared" ca="1" si="31"/>
        <v>1.5165466346212242E-3</v>
      </c>
      <c r="Q157" s="2">
        <f t="shared" si="35"/>
        <v>39690.968670000002</v>
      </c>
      <c r="S157">
        <f t="shared" ref="S157:S162" si="37">G157</f>
        <v>2.2850000023026951E-3</v>
      </c>
    </row>
    <row r="158" spans="1:19" x14ac:dyDescent="0.2">
      <c r="A158" s="29" t="s">
        <v>52</v>
      </c>
      <c r="B158" s="31" t="s">
        <v>47</v>
      </c>
      <c r="C158" s="29">
        <v>54709.469770000003</v>
      </c>
      <c r="D158" s="29">
        <v>1.6000000000000001E-3</v>
      </c>
      <c r="E158" s="32">
        <f t="shared" si="32"/>
        <v>11285.502285818475</v>
      </c>
      <c r="F158">
        <f t="shared" si="33"/>
        <v>11285.5</v>
      </c>
      <c r="G158">
        <f t="shared" si="34"/>
        <v>3.3850000036181882E-3</v>
      </c>
      <c r="K158">
        <f t="shared" si="36"/>
        <v>3.3850000036181882E-3</v>
      </c>
      <c r="O158">
        <f t="shared" ca="1" si="30"/>
        <v>-2.0600523049981861E-2</v>
      </c>
      <c r="P158">
        <f t="shared" ca="1" si="31"/>
        <v>1.5165466346212242E-3</v>
      </c>
      <c r="Q158" s="2">
        <f t="shared" si="35"/>
        <v>39690.969770000003</v>
      </c>
      <c r="S158">
        <f t="shared" si="37"/>
        <v>3.3850000036181882E-3</v>
      </c>
    </row>
    <row r="159" spans="1:19" x14ac:dyDescent="0.2">
      <c r="A159" s="29" t="s">
        <v>52</v>
      </c>
      <c r="B159" s="31" t="s">
        <v>47</v>
      </c>
      <c r="C159" s="29">
        <v>54709.471570000002</v>
      </c>
      <c r="D159" s="29">
        <v>6.9999999999999999E-4</v>
      </c>
      <c r="E159" s="32">
        <f t="shared" si="32"/>
        <v>11285.503501320172</v>
      </c>
      <c r="F159">
        <f t="shared" si="33"/>
        <v>11285.5</v>
      </c>
      <c r="G159">
        <f t="shared" si="34"/>
        <v>5.1850000018021092E-3</v>
      </c>
      <c r="K159">
        <f t="shared" si="36"/>
        <v>5.1850000018021092E-3</v>
      </c>
      <c r="O159">
        <f t="shared" ca="1" si="30"/>
        <v>-2.0600523049981861E-2</v>
      </c>
      <c r="P159">
        <f t="shared" ca="1" si="31"/>
        <v>1.5165466346212242E-3</v>
      </c>
      <c r="Q159" s="2">
        <f t="shared" si="35"/>
        <v>39690.971570000002</v>
      </c>
      <c r="S159">
        <f t="shared" si="37"/>
        <v>5.1850000018021092E-3</v>
      </c>
    </row>
    <row r="160" spans="1:19" x14ac:dyDescent="0.2">
      <c r="A160" s="29" t="s">
        <v>52</v>
      </c>
      <c r="B160" s="31" t="s">
        <v>47</v>
      </c>
      <c r="C160" s="29">
        <v>54712.43103</v>
      </c>
      <c r="D160" s="29">
        <v>1.2999999999999999E-3</v>
      </c>
      <c r="E160" s="32">
        <f t="shared" si="32"/>
        <v>11287.501961684686</v>
      </c>
      <c r="F160">
        <f t="shared" si="33"/>
        <v>11287.5</v>
      </c>
      <c r="G160">
        <f t="shared" si="34"/>
        <v>2.9050000011920929E-3</v>
      </c>
      <c r="K160">
        <f t="shared" si="36"/>
        <v>2.9050000011920929E-3</v>
      </c>
      <c r="O160">
        <f t="shared" ca="1" si="30"/>
        <v>-2.0570780709616598E-2</v>
      </c>
      <c r="P160">
        <f t="shared" ca="1" si="31"/>
        <v>1.4776776829098504E-3</v>
      </c>
      <c r="Q160" s="2">
        <f t="shared" si="35"/>
        <v>39693.93103</v>
      </c>
      <c r="S160">
        <f t="shared" si="37"/>
        <v>2.9050000011920929E-3</v>
      </c>
    </row>
    <row r="161" spans="1:19" x14ac:dyDescent="0.2">
      <c r="A161" s="29" t="s">
        <v>52</v>
      </c>
      <c r="B161" s="31" t="s">
        <v>47</v>
      </c>
      <c r="C161" s="29">
        <v>54712.432829999998</v>
      </c>
      <c r="D161" s="29">
        <v>8.0000000000000004E-4</v>
      </c>
      <c r="E161" s="32">
        <f t="shared" si="32"/>
        <v>11287.503177186383</v>
      </c>
      <c r="F161">
        <f t="shared" si="33"/>
        <v>11287.5</v>
      </c>
      <c r="G161">
        <f t="shared" si="34"/>
        <v>4.7049999993760139E-3</v>
      </c>
      <c r="K161">
        <f t="shared" si="36"/>
        <v>4.7049999993760139E-3</v>
      </c>
      <c r="O161">
        <f t="shared" ca="1" si="30"/>
        <v>-2.0570780709616598E-2</v>
      </c>
      <c r="P161">
        <f t="shared" ca="1" si="31"/>
        <v>1.4776776829098504E-3</v>
      </c>
      <c r="Q161" s="2">
        <f t="shared" si="35"/>
        <v>39693.932829999998</v>
      </c>
      <c r="S161">
        <f t="shared" si="37"/>
        <v>4.7049999993760139E-3</v>
      </c>
    </row>
    <row r="162" spans="1:19" x14ac:dyDescent="0.2">
      <c r="A162" s="29" t="s">
        <v>52</v>
      </c>
      <c r="B162" s="31" t="s">
        <v>47</v>
      </c>
      <c r="C162" s="29">
        <v>54712.434430000001</v>
      </c>
      <c r="D162" s="29">
        <v>1.1999999999999999E-3</v>
      </c>
      <c r="E162" s="32">
        <f t="shared" si="32"/>
        <v>11287.504257632339</v>
      </c>
      <c r="F162">
        <f t="shared" si="33"/>
        <v>11287.5</v>
      </c>
      <c r="G162">
        <f t="shared" si="34"/>
        <v>6.3050000026123598E-3</v>
      </c>
      <c r="K162">
        <f t="shared" si="36"/>
        <v>6.3050000026123598E-3</v>
      </c>
      <c r="O162">
        <f t="shared" ca="1" si="30"/>
        <v>-2.0570780709616598E-2</v>
      </c>
      <c r="P162">
        <f t="shared" ca="1" si="31"/>
        <v>1.4776776829098504E-3</v>
      </c>
      <c r="Q162" s="2">
        <f t="shared" si="35"/>
        <v>39693.934430000001</v>
      </c>
      <c r="S162">
        <f t="shared" si="37"/>
        <v>6.3050000026123598E-3</v>
      </c>
    </row>
    <row r="163" spans="1:19" x14ac:dyDescent="0.2">
      <c r="A163" s="10" t="s">
        <v>53</v>
      </c>
      <c r="B163" s="27" t="s">
        <v>44</v>
      </c>
      <c r="C163" s="10">
        <v>55074.484700000001</v>
      </c>
      <c r="D163" s="10">
        <v>1E-4</v>
      </c>
      <c r="E163" s="32">
        <f t="shared" si="32"/>
        <v>11531.98910100144</v>
      </c>
      <c r="F163">
        <f t="shared" si="33"/>
        <v>11532</v>
      </c>
      <c r="G163">
        <f t="shared" si="34"/>
        <v>-1.6139999999722932E-2</v>
      </c>
      <c r="J163">
        <f>+G163</f>
        <v>-1.6139999999722932E-2</v>
      </c>
      <c r="O163">
        <f t="shared" ca="1" si="30"/>
        <v>-1.6934779599963173E-2</v>
      </c>
      <c r="P163">
        <f t="shared" ca="1" si="31"/>
        <v>-3.2740516638053996E-3</v>
      </c>
      <c r="Q163" s="2">
        <f t="shared" si="35"/>
        <v>40055.984700000001</v>
      </c>
      <c r="R163">
        <f>G163</f>
        <v>-1.6139999999722932E-2</v>
      </c>
    </row>
    <row r="164" spans="1:19" x14ac:dyDescent="0.2">
      <c r="A164" s="10" t="s">
        <v>54</v>
      </c>
      <c r="B164" s="27" t="s">
        <v>44</v>
      </c>
      <c r="C164" s="10">
        <v>55687.575599999996</v>
      </c>
      <c r="D164" s="10">
        <v>8.0000000000000004E-4</v>
      </c>
      <c r="E164" s="32">
        <f t="shared" si="32"/>
        <v>11945.996339989329</v>
      </c>
      <c r="F164">
        <f t="shared" si="33"/>
        <v>11946</v>
      </c>
      <c r="G164">
        <f t="shared" si="34"/>
        <v>-5.4200000013224781E-3</v>
      </c>
      <c r="J164">
        <f>+G164</f>
        <v>-5.4200000013224781E-3</v>
      </c>
      <c r="O164">
        <f t="shared" ca="1" si="30"/>
        <v>-1.0778115144353673E-2</v>
      </c>
      <c r="P164">
        <f t="shared" ca="1" si="31"/>
        <v>-1.131992466805945E-2</v>
      </c>
      <c r="Q164" s="2">
        <f t="shared" si="35"/>
        <v>40669.075599999996</v>
      </c>
      <c r="R164">
        <f>G164</f>
        <v>-5.4200000013224781E-3</v>
      </c>
    </row>
    <row r="165" spans="1:19" x14ac:dyDescent="0.2">
      <c r="A165" s="48" t="s">
        <v>557</v>
      </c>
      <c r="B165" s="52" t="s">
        <v>44</v>
      </c>
      <c r="C165" s="48">
        <v>55776.431799999998</v>
      </c>
      <c r="D165" s="48" t="s">
        <v>67</v>
      </c>
      <c r="E165" s="32">
        <f t="shared" si="32"/>
        <v>12005.999041104214</v>
      </c>
      <c r="F165">
        <f t="shared" si="33"/>
        <v>12006</v>
      </c>
      <c r="G165">
        <f t="shared" si="34"/>
        <v>-1.4200000005075708E-3</v>
      </c>
      <c r="H165">
        <f>+G165</f>
        <v>-1.4200000005075708E-3</v>
      </c>
      <c r="O165">
        <f t="shared" ca="1" si="30"/>
        <v>-9.8858449333957821E-3</v>
      </c>
      <c r="P165">
        <f t="shared" ca="1" si="31"/>
        <v>-1.2485993219400637E-2</v>
      </c>
      <c r="Q165" s="2">
        <f t="shared" si="35"/>
        <v>40757.931799999998</v>
      </c>
      <c r="R165">
        <f>G165</f>
        <v>-1.4200000005075708E-3</v>
      </c>
    </row>
    <row r="166" spans="1:19" x14ac:dyDescent="0.2">
      <c r="A166" s="9" t="s">
        <v>55</v>
      </c>
      <c r="B166" s="31" t="s">
        <v>44</v>
      </c>
      <c r="C166" s="29">
        <v>56158.497799999997</v>
      </c>
      <c r="D166" s="29">
        <v>1.9E-3</v>
      </c>
      <c r="E166" s="32">
        <f t="shared" si="32"/>
        <v>12264.000081033446</v>
      </c>
      <c r="F166">
        <f t="shared" si="33"/>
        <v>12264</v>
      </c>
      <c r="G166">
        <f t="shared" si="34"/>
        <v>1.1999999696854502E-4</v>
      </c>
      <c r="J166">
        <f>+G166</f>
        <v>1.1999999696854502E-4</v>
      </c>
      <c r="O166">
        <f t="shared" ca="1" si="30"/>
        <v>-6.0490830262768247E-3</v>
      </c>
      <c r="P166">
        <f t="shared" ca="1" si="31"/>
        <v>-1.750008799016764E-2</v>
      </c>
      <c r="Q166" s="2">
        <f t="shared" si="35"/>
        <v>41139.997799999997</v>
      </c>
      <c r="R166">
        <f>G166</f>
        <v>1.1999999696854502E-4</v>
      </c>
    </row>
    <row r="167" spans="1:19" x14ac:dyDescent="0.2">
      <c r="A167" s="29" t="s">
        <v>56</v>
      </c>
      <c r="B167" s="31" t="s">
        <v>44</v>
      </c>
      <c r="C167" s="29">
        <v>56489.443399999996</v>
      </c>
      <c r="D167" s="29">
        <v>3.5000000000000001E-3</v>
      </c>
      <c r="E167" s="32">
        <f t="shared" si="32"/>
        <v>12487.480602618729</v>
      </c>
      <c r="F167">
        <f t="shared" si="33"/>
        <v>12487.5</v>
      </c>
      <c r="G167">
        <f t="shared" si="34"/>
        <v>-2.8725000003760215E-2</v>
      </c>
      <c r="J167">
        <f>+G167</f>
        <v>-2.8725000003760215E-2</v>
      </c>
      <c r="O167">
        <f t="shared" ca="1" si="30"/>
        <v>-2.7253764904586752E-3</v>
      </c>
      <c r="P167">
        <f t="shared" ca="1" si="31"/>
        <v>-2.1843693343913506E-2</v>
      </c>
      <c r="Q167" s="2">
        <f t="shared" si="35"/>
        <v>41470.943399999996</v>
      </c>
      <c r="S167">
        <f>G167</f>
        <v>-2.8725000003760215E-2</v>
      </c>
    </row>
    <row r="168" spans="1:19" x14ac:dyDescent="0.2">
      <c r="A168" s="9" t="s">
        <v>57</v>
      </c>
      <c r="B168" s="31" t="s">
        <v>44</v>
      </c>
      <c r="C168" s="29">
        <v>56512.43232</v>
      </c>
      <c r="D168" s="29">
        <v>1E-4</v>
      </c>
      <c r="E168" s="32">
        <f t="shared" si="32"/>
        <v>12503.004531120221</v>
      </c>
      <c r="F168">
        <f t="shared" si="33"/>
        <v>12503</v>
      </c>
      <c r="G168">
        <f t="shared" si="34"/>
        <v>6.7100000014761463E-3</v>
      </c>
      <c r="K168">
        <f>+G168</f>
        <v>6.7100000014761463E-3</v>
      </c>
      <c r="O168">
        <f t="shared" ca="1" si="30"/>
        <v>-2.4948733526278799E-3</v>
      </c>
      <c r="P168">
        <f t="shared" ca="1" si="31"/>
        <v>-2.2144927719676633E-2</v>
      </c>
      <c r="Q168" s="2">
        <f t="shared" si="35"/>
        <v>41493.93232</v>
      </c>
      <c r="R168">
        <f>G168</f>
        <v>6.7100000014761463E-3</v>
      </c>
    </row>
    <row r="169" spans="1:19" x14ac:dyDescent="0.2">
      <c r="A169" s="9" t="s">
        <v>57</v>
      </c>
      <c r="B169" s="31" t="s">
        <v>44</v>
      </c>
      <c r="C169" s="29">
        <v>56512.432639999999</v>
      </c>
      <c r="D169" s="29">
        <v>1E-4</v>
      </c>
      <c r="E169" s="32">
        <f t="shared" si="32"/>
        <v>12503.00474720941</v>
      </c>
      <c r="F169">
        <f t="shared" si="33"/>
        <v>12503</v>
      </c>
      <c r="G169">
        <f t="shared" si="34"/>
        <v>7.0300000006682239E-3</v>
      </c>
      <c r="K169">
        <f>+G169</f>
        <v>7.0300000006682239E-3</v>
      </c>
      <c r="O169">
        <f t="shared" ca="1" si="30"/>
        <v>-2.4948733526278799E-3</v>
      </c>
      <c r="P169">
        <f t="shared" ca="1" si="31"/>
        <v>-2.2144927719676633E-2</v>
      </c>
      <c r="Q169" s="2">
        <f t="shared" si="35"/>
        <v>41493.932639999999</v>
      </c>
      <c r="R169">
        <f>G169</f>
        <v>7.0300000006682239E-3</v>
      </c>
    </row>
    <row r="170" spans="1:19" x14ac:dyDescent="0.2">
      <c r="A170" s="9" t="s">
        <v>57</v>
      </c>
      <c r="B170" s="31" t="s">
        <v>47</v>
      </c>
      <c r="C170" s="29">
        <v>56520.538849999997</v>
      </c>
      <c r="D170" s="29">
        <v>2.0000000000000001E-4</v>
      </c>
      <c r="E170" s="32">
        <f t="shared" si="32"/>
        <v>12508.478698332736</v>
      </c>
      <c r="F170">
        <f t="shared" si="33"/>
        <v>12508.5</v>
      </c>
      <c r="G170">
        <f t="shared" si="34"/>
        <v>-3.1545000005280599E-2</v>
      </c>
      <c r="K170">
        <f>+G170</f>
        <v>-3.1545000005280599E-2</v>
      </c>
      <c r="O170">
        <f t="shared" ca="1" si="30"/>
        <v>-2.4130819166233997E-3</v>
      </c>
      <c r="P170">
        <f t="shared" ca="1" si="31"/>
        <v>-2.225181733688289E-2</v>
      </c>
      <c r="Q170" s="2">
        <f t="shared" si="35"/>
        <v>41502.038849999997</v>
      </c>
      <c r="S170">
        <f>G170</f>
        <v>-3.1545000005280599E-2</v>
      </c>
    </row>
    <row r="171" spans="1:19" x14ac:dyDescent="0.2">
      <c r="A171" s="54" t="s">
        <v>58</v>
      </c>
      <c r="B171" s="55" t="s">
        <v>44</v>
      </c>
      <c r="C171" s="54">
        <v>56834.478799999997</v>
      </c>
      <c r="D171" s="54">
        <v>1.8E-3</v>
      </c>
      <c r="E171" s="32">
        <f t="shared" si="32"/>
        <v>12720.475666331276</v>
      </c>
      <c r="F171">
        <f t="shared" si="33"/>
        <v>12720.5</v>
      </c>
      <c r="G171">
        <f t="shared" si="34"/>
        <v>-3.6034999997355044E-2</v>
      </c>
      <c r="J171">
        <f>+G171</f>
        <v>-3.6034999997355044E-2</v>
      </c>
      <c r="O171">
        <f t="shared" ca="1" si="30"/>
        <v>7.3960616209450825E-4</v>
      </c>
      <c r="P171">
        <f t="shared" ca="1" si="31"/>
        <v>-2.637192621828835E-2</v>
      </c>
      <c r="Q171" s="2">
        <f t="shared" si="35"/>
        <v>41815.978799999997</v>
      </c>
      <c r="S171">
        <f>G171</f>
        <v>-3.6034999997355044E-2</v>
      </c>
    </row>
    <row r="172" spans="1:19" x14ac:dyDescent="0.2">
      <c r="A172" s="56" t="s">
        <v>602</v>
      </c>
      <c r="B172" s="57"/>
      <c r="C172" s="56">
        <v>57205.4882</v>
      </c>
      <c r="D172" s="56">
        <v>4.4000000000000003E-3</v>
      </c>
      <c r="E172" s="32">
        <f t="shared" si="32"/>
        <v>12971.01041955067</v>
      </c>
      <c r="F172">
        <f t="shared" si="33"/>
        <v>12971</v>
      </c>
      <c r="G172">
        <f t="shared" si="34"/>
        <v>1.5429999999469146E-2</v>
      </c>
      <c r="H172">
        <f>+G172</f>
        <v>1.5429999999469146E-2</v>
      </c>
      <c r="O172">
        <f t="shared" ca="1" si="30"/>
        <v>4.4648342928437224E-3</v>
      </c>
      <c r="P172">
        <f t="shared" ca="1" si="31"/>
        <v>-3.1240262420137721E-2</v>
      </c>
      <c r="Q172" s="2">
        <f t="shared" si="35"/>
        <v>42186.9882</v>
      </c>
      <c r="R172">
        <f>G172</f>
        <v>1.5429999999469146E-2</v>
      </c>
    </row>
    <row r="173" spans="1:19" x14ac:dyDescent="0.2">
      <c r="A173" s="56" t="s">
        <v>602</v>
      </c>
      <c r="B173" s="57"/>
      <c r="C173" s="56">
        <v>57219.499199999998</v>
      </c>
      <c r="D173" s="56">
        <v>4.5999999999999999E-3</v>
      </c>
      <c r="E173" s="32">
        <f t="shared" si="32"/>
        <v>12980.471749714694</v>
      </c>
      <c r="F173">
        <f t="shared" si="33"/>
        <v>12980.5</v>
      </c>
      <c r="G173">
        <f t="shared" si="34"/>
        <v>-4.183500000362983E-2</v>
      </c>
      <c r="J173">
        <f>+G173</f>
        <v>-4.183500000362983E-2</v>
      </c>
      <c r="O173">
        <f t="shared" ca="1" si="30"/>
        <v>4.6061104095787286E-3</v>
      </c>
      <c r="P173">
        <f t="shared" ca="1" si="31"/>
        <v>-3.1424889940766754E-2</v>
      </c>
      <c r="Q173" s="2">
        <f t="shared" si="35"/>
        <v>42200.999199999998</v>
      </c>
      <c r="S173">
        <f>G173</f>
        <v>-4.183500000362983E-2</v>
      </c>
    </row>
    <row r="174" spans="1:19" x14ac:dyDescent="0.2">
      <c r="A174" s="56" t="s">
        <v>602</v>
      </c>
      <c r="B174" s="57"/>
      <c r="C174" s="56">
        <v>57225.423999999999</v>
      </c>
      <c r="D174" s="56">
        <v>3.2000000000000002E-3</v>
      </c>
      <c r="E174" s="32">
        <f t="shared" si="32"/>
        <v>12984.472641082606</v>
      </c>
      <c r="F174">
        <f t="shared" si="33"/>
        <v>12984.5</v>
      </c>
      <c r="G174">
        <f t="shared" si="34"/>
        <v>-4.0515000000596046E-2</v>
      </c>
      <c r="J174">
        <f>+G174</f>
        <v>-4.0515000000596046E-2</v>
      </c>
      <c r="O174">
        <f t="shared" ca="1" si="30"/>
        <v>4.6655950903092547E-3</v>
      </c>
      <c r="P174">
        <f t="shared" ca="1" si="31"/>
        <v>-3.1502627844189501E-2</v>
      </c>
      <c r="Q174" s="2">
        <f t="shared" si="35"/>
        <v>42206.923999999999</v>
      </c>
      <c r="S174">
        <f>G174</f>
        <v>-4.0515000000596046E-2</v>
      </c>
    </row>
    <row r="175" spans="1:19" x14ac:dyDescent="0.2">
      <c r="A175" s="58" t="s">
        <v>604</v>
      </c>
      <c r="B175" s="59" t="s">
        <v>44</v>
      </c>
      <c r="C175" s="60">
        <v>57516.474390000003</v>
      </c>
      <c r="D175" s="60">
        <v>5.0000000000000001E-4</v>
      </c>
      <c r="E175" s="32">
        <f t="shared" si="32"/>
        <v>13181.01277627341</v>
      </c>
      <c r="F175">
        <f t="shared" si="33"/>
        <v>13181</v>
      </c>
      <c r="G175">
        <f t="shared" si="34"/>
        <v>1.8920000002253801E-2</v>
      </c>
      <c r="K175">
        <f t="shared" ref="K175:K184" si="38">+G175</f>
        <v>1.8920000002253801E-2</v>
      </c>
      <c r="O175">
        <f t="shared" ca="1" si="30"/>
        <v>7.5877800311963672E-3</v>
      </c>
      <c r="P175">
        <f t="shared" ca="1" si="31"/>
        <v>-3.5321502349831835E-2</v>
      </c>
      <c r="Q175" s="2">
        <f t="shared" si="35"/>
        <v>42497.974390000003</v>
      </c>
      <c r="R175">
        <f>G175</f>
        <v>1.8920000002253801E-2</v>
      </c>
    </row>
    <row r="176" spans="1:19" x14ac:dyDescent="0.2">
      <c r="A176" s="61" t="s">
        <v>1</v>
      </c>
      <c r="B176" s="62" t="s">
        <v>44</v>
      </c>
      <c r="C176" s="63">
        <v>57516.474800000004</v>
      </c>
      <c r="D176" s="63">
        <v>3.5999999999999999E-3</v>
      </c>
      <c r="E176" s="32">
        <f t="shared" si="32"/>
        <v>13181.013053137685</v>
      </c>
      <c r="F176">
        <f t="shared" si="33"/>
        <v>13181</v>
      </c>
      <c r="G176">
        <f t="shared" si="34"/>
        <v>1.9330000002810266E-2</v>
      </c>
      <c r="K176">
        <f t="shared" si="38"/>
        <v>1.9330000002810266E-2</v>
      </c>
      <c r="O176">
        <f t="shared" ca="1" si="30"/>
        <v>7.5877800311963672E-3</v>
      </c>
      <c r="P176">
        <f t="shared" ca="1" si="31"/>
        <v>-3.5321502349831835E-2</v>
      </c>
      <c r="Q176" s="2">
        <f t="shared" si="35"/>
        <v>42497.974800000004</v>
      </c>
      <c r="R176">
        <f>G176</f>
        <v>1.9330000002810266E-2</v>
      </c>
    </row>
    <row r="177" spans="1:19" x14ac:dyDescent="0.2">
      <c r="A177" s="58" t="s">
        <v>604</v>
      </c>
      <c r="B177" s="59" t="s">
        <v>44</v>
      </c>
      <c r="C177" s="60">
        <v>57516.477780000001</v>
      </c>
      <c r="D177" s="60">
        <v>2.9999999999999997E-4</v>
      </c>
      <c r="E177" s="32">
        <f t="shared" si="32"/>
        <v>13181.015065468273</v>
      </c>
      <c r="F177">
        <f t="shared" si="33"/>
        <v>13181</v>
      </c>
      <c r="G177">
        <f t="shared" si="34"/>
        <v>2.231000000028871E-2</v>
      </c>
      <c r="K177">
        <f t="shared" si="38"/>
        <v>2.231000000028871E-2</v>
      </c>
      <c r="O177">
        <f t="shared" ca="1" si="30"/>
        <v>7.5877800311963672E-3</v>
      </c>
      <c r="P177">
        <f t="shared" ca="1" si="31"/>
        <v>-3.5321502349831835E-2</v>
      </c>
      <c r="Q177" s="2">
        <f t="shared" si="35"/>
        <v>42497.977780000001</v>
      </c>
      <c r="R177">
        <f>G177</f>
        <v>2.231000000028871E-2</v>
      </c>
    </row>
    <row r="178" spans="1:19" x14ac:dyDescent="0.2">
      <c r="A178" s="61" t="s">
        <v>1</v>
      </c>
      <c r="B178" s="62" t="s">
        <v>44</v>
      </c>
      <c r="C178" s="63">
        <v>57590.519</v>
      </c>
      <c r="D178" s="63">
        <v>1.4E-3</v>
      </c>
      <c r="E178" s="32">
        <f t="shared" si="32"/>
        <v>13231.013525832788</v>
      </c>
      <c r="F178">
        <f t="shared" si="33"/>
        <v>13231</v>
      </c>
      <c r="G178">
        <f t="shared" si="34"/>
        <v>2.0029999999678694E-2</v>
      </c>
      <c r="K178">
        <f t="shared" si="38"/>
        <v>2.0029999999678694E-2</v>
      </c>
      <c r="O178">
        <f t="shared" ca="1" si="30"/>
        <v>8.3313385403279427E-3</v>
      </c>
      <c r="P178">
        <f t="shared" ca="1" si="31"/>
        <v>-3.6293226142616153E-2</v>
      </c>
      <c r="Q178" s="2">
        <f t="shared" si="35"/>
        <v>42572.019</v>
      </c>
      <c r="R178">
        <f>G178</f>
        <v>2.0029999999678694E-2</v>
      </c>
    </row>
    <row r="179" spans="1:19" x14ac:dyDescent="0.2">
      <c r="A179" s="64" t="s">
        <v>0</v>
      </c>
      <c r="B179" s="65" t="s">
        <v>44</v>
      </c>
      <c r="C179" s="65">
        <v>57884.410300000003</v>
      </c>
      <c r="D179" s="65">
        <v>2.0999999999999999E-3</v>
      </c>
      <c r="E179" s="32">
        <f t="shared" si="32"/>
        <v>13429.472067095696</v>
      </c>
      <c r="F179">
        <f t="shared" si="33"/>
        <v>13429.5</v>
      </c>
      <c r="G179">
        <f t="shared" si="34"/>
        <v>-4.1364999997313134E-2</v>
      </c>
      <c r="K179">
        <f t="shared" si="38"/>
        <v>-4.1364999997313134E-2</v>
      </c>
      <c r="O179">
        <f t="shared" ca="1" si="30"/>
        <v>1.1283265821580318E-2</v>
      </c>
      <c r="P179">
        <f t="shared" ca="1" si="31"/>
        <v>-4.0150969599969832E-2</v>
      </c>
      <c r="Q179" s="2">
        <f t="shared" si="35"/>
        <v>42865.910300000003</v>
      </c>
      <c r="S179">
        <f>G179</f>
        <v>-4.1364999997313134E-2</v>
      </c>
    </row>
    <row r="180" spans="1:19" x14ac:dyDescent="0.2">
      <c r="A180" s="64" t="s">
        <v>0</v>
      </c>
      <c r="B180" s="65" t="s">
        <v>44</v>
      </c>
      <c r="C180" s="65">
        <v>57901.502399999998</v>
      </c>
      <c r="D180" s="65">
        <v>6.9999999999999999E-4</v>
      </c>
      <c r="E180" s="32">
        <f t="shared" si="32"/>
        <v>13441.013998527891</v>
      </c>
      <c r="F180">
        <f t="shared" si="33"/>
        <v>13441</v>
      </c>
      <c r="G180">
        <f t="shared" si="34"/>
        <v>2.0730000003823079E-2</v>
      </c>
      <c r="K180">
        <f t="shared" si="38"/>
        <v>2.0730000003823079E-2</v>
      </c>
      <c r="O180">
        <f t="shared" ca="1" si="30"/>
        <v>1.145428427868056E-2</v>
      </c>
      <c r="P180">
        <f t="shared" ca="1" si="31"/>
        <v>-4.0374466072310211E-2</v>
      </c>
      <c r="Q180" s="2">
        <f t="shared" si="35"/>
        <v>42883.002399999998</v>
      </c>
      <c r="R180">
        <f>G180</f>
        <v>2.0730000003823079E-2</v>
      </c>
    </row>
    <row r="181" spans="1:19" x14ac:dyDescent="0.2">
      <c r="A181" s="64" t="s">
        <v>0</v>
      </c>
      <c r="B181" s="65" t="s">
        <v>44</v>
      </c>
      <c r="C181" s="65">
        <v>57912.5432</v>
      </c>
      <c r="D181" s="65">
        <v>4.4000000000000003E-3</v>
      </c>
      <c r="E181" s="32">
        <f t="shared" si="32"/>
        <v>13448.469615833936</v>
      </c>
      <c r="F181">
        <f t="shared" si="33"/>
        <v>13448.5</v>
      </c>
      <c r="G181">
        <f t="shared" si="34"/>
        <v>-4.4995000003837049E-2</v>
      </c>
      <c r="K181">
        <f t="shared" si="38"/>
        <v>-4.4995000003837049E-2</v>
      </c>
      <c r="O181">
        <f t="shared" ca="1" si="30"/>
        <v>1.1565818055050303E-2</v>
      </c>
      <c r="P181">
        <f t="shared" ca="1" si="31"/>
        <v>-4.0520224641227842E-2</v>
      </c>
      <c r="Q181" s="2">
        <f t="shared" si="35"/>
        <v>42894.0432</v>
      </c>
      <c r="S181">
        <f>G181</f>
        <v>-4.4995000003837049E-2</v>
      </c>
    </row>
    <row r="182" spans="1:19" x14ac:dyDescent="0.2">
      <c r="A182" s="64" t="s">
        <v>0</v>
      </c>
      <c r="B182" s="65" t="s">
        <v>44</v>
      </c>
      <c r="C182" s="65">
        <v>57918.466200000003</v>
      </c>
      <c r="D182" s="65">
        <v>1.2999999999999999E-3</v>
      </c>
      <c r="E182" s="32">
        <f t="shared" si="32"/>
        <v>13452.469291700152</v>
      </c>
      <c r="F182">
        <f t="shared" si="33"/>
        <v>13452.5</v>
      </c>
      <c r="G182">
        <f t="shared" si="34"/>
        <v>-4.5474999998987187E-2</v>
      </c>
      <c r="K182">
        <f t="shared" si="38"/>
        <v>-4.5474999998987187E-2</v>
      </c>
      <c r="O182">
        <f t="shared" ca="1" si="30"/>
        <v>1.1625302735780829E-2</v>
      </c>
      <c r="P182">
        <f t="shared" ca="1" si="31"/>
        <v>-4.059796254465059E-2</v>
      </c>
      <c r="Q182" s="2">
        <f t="shared" si="35"/>
        <v>42899.966200000003</v>
      </c>
      <c r="S182">
        <f>G182</f>
        <v>-4.5474999998987187E-2</v>
      </c>
    </row>
    <row r="183" spans="1:19" x14ac:dyDescent="0.2">
      <c r="A183" s="64" t="s">
        <v>0</v>
      </c>
      <c r="B183" s="65" t="s">
        <v>44</v>
      </c>
      <c r="C183" s="65">
        <v>57924.390500000001</v>
      </c>
      <c r="D183" s="65">
        <v>2.0999999999999999E-3</v>
      </c>
      <c r="E183" s="32">
        <f t="shared" si="32"/>
        <v>13456.469845428703</v>
      </c>
      <c r="F183">
        <f t="shared" si="33"/>
        <v>13456.5</v>
      </c>
      <c r="G183">
        <f t="shared" si="34"/>
        <v>-4.4654999997874256E-2</v>
      </c>
      <c r="K183">
        <f t="shared" si="38"/>
        <v>-4.4654999997874256E-2</v>
      </c>
      <c r="O183">
        <f t="shared" ca="1" si="30"/>
        <v>1.1684787416511355E-2</v>
      </c>
      <c r="P183">
        <f t="shared" ca="1" si="31"/>
        <v>-4.0675700448073338E-2</v>
      </c>
      <c r="Q183" s="2">
        <f t="shared" si="35"/>
        <v>42905.890500000001</v>
      </c>
      <c r="S183">
        <f>G183</f>
        <v>-4.4654999997874256E-2</v>
      </c>
    </row>
    <row r="184" spans="1:19" x14ac:dyDescent="0.2">
      <c r="A184" s="64" t="s">
        <v>0</v>
      </c>
      <c r="B184" s="65" t="s">
        <v>44</v>
      </c>
      <c r="C184" s="65">
        <v>57952.527399999999</v>
      </c>
      <c r="D184" s="65">
        <v>1.6000000000000001E-3</v>
      </c>
      <c r="E184" s="32">
        <f t="shared" si="32"/>
        <v>13475.470095281828</v>
      </c>
      <c r="F184">
        <f t="shared" si="33"/>
        <v>13475.5</v>
      </c>
      <c r="G184">
        <f t="shared" si="34"/>
        <v>-4.4285000003583264E-2</v>
      </c>
      <c r="K184">
        <f t="shared" si="38"/>
        <v>-4.4285000003583264E-2</v>
      </c>
      <c r="O184">
        <f t="shared" ca="1" si="30"/>
        <v>1.1967339649981368E-2</v>
      </c>
      <c r="P184">
        <f t="shared" ca="1" si="31"/>
        <v>-4.1044955489331403E-2</v>
      </c>
      <c r="Q184" s="2">
        <f t="shared" si="35"/>
        <v>42934.027399999999</v>
      </c>
      <c r="S184">
        <f>G184</f>
        <v>-4.4285000003583264E-2</v>
      </c>
    </row>
    <row r="185" spans="1:19" x14ac:dyDescent="0.2">
      <c r="A185" s="66" t="s">
        <v>605</v>
      </c>
      <c r="B185" s="67" t="s">
        <v>44</v>
      </c>
      <c r="C185" s="68">
        <v>58273.203970000002</v>
      </c>
      <c r="D185" s="68">
        <v>4.2000000000000002E-4</v>
      </c>
      <c r="E185" s="32">
        <f>+(C185-C$7)/C$8</f>
        <v>13692.016159419803</v>
      </c>
      <c r="F185">
        <f t="shared" si="33"/>
        <v>13692</v>
      </c>
      <c r="G185">
        <f>+C185-(C$7+F185*C$8)</f>
        <v>2.3930000003019813E-2</v>
      </c>
      <c r="K185">
        <f>+G185</f>
        <v>2.3930000003019813E-2</v>
      </c>
      <c r="O185">
        <f t="shared" ref="O185:P187" ca="1" si="39">+C$11+C$12*$F185</f>
        <v>1.5186947994521111E-2</v>
      </c>
      <c r="P185">
        <f t="shared" ca="1" si="39"/>
        <v>-4.5252519512087419E-2</v>
      </c>
      <c r="Q185" s="2">
        <f>+C185-15018.5</f>
        <v>43254.703970000002</v>
      </c>
      <c r="R185">
        <f>G185</f>
        <v>2.3930000003019813E-2</v>
      </c>
    </row>
    <row r="186" spans="1:19" x14ac:dyDescent="0.2">
      <c r="A186" s="66" t="s">
        <v>605</v>
      </c>
      <c r="B186" s="67" t="s">
        <v>47</v>
      </c>
      <c r="C186" s="68">
        <v>58592.262609999998</v>
      </c>
      <c r="D186" s="68">
        <v>5.6999999999999998E-4</v>
      </c>
      <c r="E186" s="32">
        <f>+(C186-C$7)/C$8</f>
        <v>13907.469669856233</v>
      </c>
      <c r="F186">
        <f t="shared" si="33"/>
        <v>13907.5</v>
      </c>
      <c r="G186">
        <f>+C186-(C$7+F186*C$8)</f>
        <v>-4.4914999998582061E-2</v>
      </c>
      <c r="K186">
        <f>+G186</f>
        <v>-4.4914999998582061E-2</v>
      </c>
      <c r="O186">
        <f t="shared" ca="1" si="39"/>
        <v>1.8391685168878208E-2</v>
      </c>
      <c r="P186">
        <f t="shared" ca="1" si="39"/>
        <v>-4.9440649058987818E-2</v>
      </c>
      <c r="Q186" s="2">
        <f>+C186-15018.5</f>
        <v>43573.762609999998</v>
      </c>
      <c r="S186">
        <f>G186</f>
        <v>-4.4914999998582061E-2</v>
      </c>
    </row>
    <row r="187" spans="1:19" x14ac:dyDescent="0.2">
      <c r="A187" s="66" t="s">
        <v>606</v>
      </c>
      <c r="B187" s="67" t="s">
        <v>44</v>
      </c>
      <c r="C187" s="68">
        <v>57901.503500000108</v>
      </c>
      <c r="D187" s="68">
        <v>4.0000000000000002E-4</v>
      </c>
      <c r="E187" s="32">
        <f>+(C187-C$7)/C$8</f>
        <v>13441.01474133456</v>
      </c>
      <c r="F187">
        <f t="shared" si="33"/>
        <v>13441</v>
      </c>
      <c r="G187">
        <f>+C187-(C$7+F187*C$8)</f>
        <v>2.1830000114277937E-2</v>
      </c>
      <c r="K187">
        <f>+G187</f>
        <v>2.1830000114277937E-2</v>
      </c>
      <c r="O187">
        <f t="shared" ca="1" si="39"/>
        <v>1.145428427868056E-2</v>
      </c>
      <c r="P187">
        <f t="shared" ca="1" si="39"/>
        <v>-4.0374466072310211E-2</v>
      </c>
      <c r="Q187" s="2">
        <f>+C187-15018.5</f>
        <v>42883.003500000108</v>
      </c>
      <c r="R187">
        <f>G187</f>
        <v>2.1830000114277937E-2</v>
      </c>
    </row>
    <row r="188" spans="1:19" x14ac:dyDescent="0.2">
      <c r="A188" s="69" t="s">
        <v>607</v>
      </c>
      <c r="B188" s="70" t="s">
        <v>47</v>
      </c>
      <c r="C188" s="75">
        <v>59002.464</v>
      </c>
      <c r="D188" s="74">
        <v>5.9999999999999995E-4</v>
      </c>
      <c r="E188" s="32">
        <f t="shared" ref="E188:E191" si="40">+(C188-C$7)/C$8</f>
        <v>14184.469939967723</v>
      </c>
      <c r="F188">
        <f t="shared" ref="F188:F191" si="41">ROUND(2*E188,0)/2</f>
        <v>14184.5</v>
      </c>
      <c r="G188">
        <f t="shared" ref="G188:G191" si="42">+C188-(C$7+F188*C$8)</f>
        <v>-4.4514999994134996E-2</v>
      </c>
      <c r="K188">
        <f t="shared" ref="K188:K191" si="43">+G188</f>
        <v>-4.4514999994134996E-2</v>
      </c>
      <c r="O188">
        <f t="shared" ref="O188:O191" ca="1" si="44">+C$11+C$12*$F188</f>
        <v>2.2510999309467178E-2</v>
      </c>
      <c r="P188">
        <f t="shared" ref="P188:P191" ca="1" si="45">+D$11+D$12*$F188</f>
        <v>-5.4823998871012858E-2</v>
      </c>
      <c r="Q188" s="2">
        <f t="shared" ref="Q188:Q191" si="46">+C188-15018.5</f>
        <v>43983.964</v>
      </c>
      <c r="S188">
        <f>G188</f>
        <v>-4.4514999994134996E-2</v>
      </c>
    </row>
    <row r="189" spans="1:19" x14ac:dyDescent="0.2">
      <c r="A189" s="69" t="s">
        <v>607</v>
      </c>
      <c r="B189" s="70" t="s">
        <v>44</v>
      </c>
      <c r="C189" s="75">
        <v>59071.390800000001</v>
      </c>
      <c r="D189" s="74">
        <v>8.0000000000000004E-4</v>
      </c>
      <c r="E189" s="32">
        <f t="shared" si="40"/>
        <v>14231.014741334488</v>
      </c>
      <c r="F189">
        <f t="shared" si="41"/>
        <v>14231</v>
      </c>
      <c r="G189">
        <f t="shared" si="42"/>
        <v>2.1830000005138572E-2</v>
      </c>
      <c r="K189">
        <f t="shared" si="43"/>
        <v>2.1830000005138572E-2</v>
      </c>
      <c r="O189">
        <f t="shared" ca="1" si="44"/>
        <v>2.3202508722959536E-2</v>
      </c>
      <c r="P189">
        <f t="shared" ca="1" si="45"/>
        <v>-5.5727701998302237E-2</v>
      </c>
      <c r="Q189" s="2">
        <f t="shared" si="46"/>
        <v>44052.890800000001</v>
      </c>
      <c r="R189">
        <f t="shared" ref="R189:R190" si="47">G189</f>
        <v>2.1830000005138572E-2</v>
      </c>
    </row>
    <row r="190" spans="1:19" x14ac:dyDescent="0.2">
      <c r="A190" s="69" t="s">
        <v>607</v>
      </c>
      <c r="B190" s="70" t="s">
        <v>44</v>
      </c>
      <c r="C190" s="75">
        <v>59367.556700000001</v>
      </c>
      <c r="D190" s="74">
        <v>2.0000000000000001E-4</v>
      </c>
      <c r="E190" s="32">
        <f t="shared" si="40"/>
        <v>14431.009271576844</v>
      </c>
      <c r="F190">
        <f t="shared" si="41"/>
        <v>14431</v>
      </c>
      <c r="G190">
        <f t="shared" si="42"/>
        <v>1.373000000603497E-2</v>
      </c>
      <c r="K190">
        <f t="shared" si="43"/>
        <v>1.373000000603497E-2</v>
      </c>
      <c r="O190">
        <f t="shared" ca="1" si="44"/>
        <v>2.6176742759485866E-2</v>
      </c>
      <c r="P190">
        <f t="shared" ca="1" si="45"/>
        <v>-5.9614597169439509E-2</v>
      </c>
      <c r="Q190" s="2">
        <f t="shared" si="46"/>
        <v>44349.056700000001</v>
      </c>
      <c r="R190">
        <f t="shared" si="47"/>
        <v>1.373000000603497E-2</v>
      </c>
    </row>
    <row r="191" spans="1:19" x14ac:dyDescent="0.2">
      <c r="A191" s="69" t="s">
        <v>607</v>
      </c>
      <c r="B191" s="70" t="s">
        <v>47</v>
      </c>
      <c r="C191" s="75">
        <v>59476.347000000002</v>
      </c>
      <c r="D191" s="74">
        <v>1E-4</v>
      </c>
      <c r="E191" s="32">
        <f t="shared" si="40"/>
        <v>14504.473046249841</v>
      </c>
      <c r="F191">
        <f t="shared" si="41"/>
        <v>14504.5</v>
      </c>
      <c r="G191">
        <f t="shared" si="42"/>
        <v>-3.9914999993925449E-2</v>
      </c>
      <c r="K191">
        <f t="shared" si="43"/>
        <v>-3.9914999993925449E-2</v>
      </c>
      <c r="O191">
        <f t="shared" ca="1" si="44"/>
        <v>2.7269773767909289E-2</v>
      </c>
      <c r="P191">
        <f t="shared" ca="1" si="45"/>
        <v>-6.1043031144832394E-2</v>
      </c>
      <c r="Q191" s="2">
        <f t="shared" si="46"/>
        <v>44457.847000000002</v>
      </c>
      <c r="S191">
        <f>G191</f>
        <v>-3.9914999993925449E-2</v>
      </c>
    </row>
    <row r="192" spans="1:19" x14ac:dyDescent="0.2">
      <c r="A192" s="71" t="s">
        <v>608</v>
      </c>
      <c r="B192" s="72" t="s">
        <v>44</v>
      </c>
      <c r="C192" s="76">
        <v>59828.108399999794</v>
      </c>
      <c r="D192" s="29"/>
      <c r="E192" s="32">
        <f t="shared" ref="E192:E193" si="48">+(C192-C$7)/C$8</f>
        <v>14742.01003464166</v>
      </c>
      <c r="F192">
        <f t="shared" ref="F192:F193" si="49">ROUND(2*E192,0)/2</f>
        <v>14742</v>
      </c>
      <c r="G192">
        <f t="shared" ref="G192:G193" si="50">+C192-(C$7+F192*C$8)</f>
        <v>1.485999979195185E-2</v>
      </c>
      <c r="K192">
        <f t="shared" ref="K192:K193" si="51">+G192</f>
        <v>1.485999979195185E-2</v>
      </c>
      <c r="O192">
        <f t="shared" ref="O192:O193" ca="1" si="52">+C$11+C$12*$F192</f>
        <v>3.0801676686284279E-2</v>
      </c>
      <c r="P192">
        <f t="shared" ref="P192:P193" ca="1" si="53">+D$11+D$12*$F192</f>
        <v>-6.5658719160557877E-2</v>
      </c>
      <c r="Q192" s="2">
        <f t="shared" ref="Q192:Q193" si="54">+C192-15018.5</f>
        <v>44809.608399999794</v>
      </c>
      <c r="R192">
        <f>G192</f>
        <v>1.485999979195185E-2</v>
      </c>
    </row>
    <row r="193" spans="1:18" x14ac:dyDescent="0.2">
      <c r="A193" s="71" t="s">
        <v>608</v>
      </c>
      <c r="B193" s="72" t="s">
        <v>44</v>
      </c>
      <c r="C193" s="76">
        <v>59828.109399999958</v>
      </c>
      <c r="D193" s="29"/>
      <c r="E193" s="32">
        <f t="shared" si="48"/>
        <v>14742.010709920492</v>
      </c>
      <c r="F193">
        <f t="shared" si="49"/>
        <v>14742</v>
      </c>
      <c r="G193">
        <f t="shared" si="50"/>
        <v>1.5859999955864623E-2</v>
      </c>
      <c r="K193">
        <f t="shared" si="51"/>
        <v>1.5859999955864623E-2</v>
      </c>
      <c r="O193">
        <f t="shared" ca="1" si="52"/>
        <v>3.0801676686284279E-2</v>
      </c>
      <c r="P193">
        <f t="shared" ca="1" si="53"/>
        <v>-6.5658719160557877E-2</v>
      </c>
      <c r="Q193" s="2">
        <f t="shared" si="54"/>
        <v>44809.609399999958</v>
      </c>
      <c r="R193">
        <f>G193</f>
        <v>1.5859999955864623E-2</v>
      </c>
    </row>
    <row r="194" spans="1:18" x14ac:dyDescent="0.2">
      <c r="A194" s="73" t="s">
        <v>610</v>
      </c>
      <c r="B194" s="72" t="s">
        <v>44</v>
      </c>
      <c r="C194" s="74">
        <v>60094.667999999998</v>
      </c>
      <c r="D194" s="74">
        <v>5.9999999999999995E-4</v>
      </c>
      <c r="E194" s="32">
        <f t="shared" ref="E194" si="55">+(C194-C$7)/C$8</f>
        <v>14922.012060477962</v>
      </c>
      <c r="F194">
        <f t="shared" ref="F194" si="56">ROUND(2*E194,0)/2</f>
        <v>14922</v>
      </c>
      <c r="G194">
        <f t="shared" ref="G194" si="57">+C194-(C$7+F194*C$8)</f>
        <v>1.7859999999927823E-2</v>
      </c>
      <c r="K194">
        <f t="shared" ref="K194" si="58">+G194</f>
        <v>1.7859999999927823E-2</v>
      </c>
      <c r="O194">
        <f t="shared" ref="O194" ca="1" si="59">+C$11+C$12*$F194</f>
        <v>3.3478487319157979E-2</v>
      </c>
      <c r="P194">
        <f t="shared" ref="P194" ca="1" si="60">+D$11+D$12*$F194</f>
        <v>-6.9156924814581355E-2</v>
      </c>
      <c r="Q194" s="2">
        <f t="shared" ref="Q194" si="61">+C194-15018.5</f>
        <v>45076.167999999998</v>
      </c>
      <c r="R194">
        <f>G194</f>
        <v>1.7859999999927823E-2</v>
      </c>
    </row>
    <row r="195" spans="1:18" x14ac:dyDescent="0.2">
      <c r="A195" s="32"/>
      <c r="B195" s="31"/>
      <c r="C195" s="29"/>
      <c r="D195" s="29"/>
      <c r="E195" s="32"/>
    </row>
    <row r="196" spans="1:18" x14ac:dyDescent="0.2">
      <c r="A196" s="32"/>
      <c r="B196" s="31"/>
      <c r="C196" s="29"/>
      <c r="D196" s="29"/>
      <c r="E196" s="32"/>
    </row>
    <row r="197" spans="1:18" x14ac:dyDescent="0.2">
      <c r="A197" s="32"/>
      <c r="B197" s="31"/>
      <c r="C197" s="29"/>
      <c r="D197" s="29"/>
      <c r="E197" s="32"/>
    </row>
    <row r="198" spans="1:18" x14ac:dyDescent="0.2">
      <c r="A198" s="32"/>
      <c r="B198" s="31"/>
      <c r="C198" s="29"/>
      <c r="D198" s="29"/>
      <c r="E198" s="32"/>
    </row>
    <row r="199" spans="1:18" x14ac:dyDescent="0.2">
      <c r="A199" s="32"/>
      <c r="B199" s="31"/>
      <c r="C199" s="29"/>
      <c r="D199" s="29"/>
      <c r="E199" s="32"/>
    </row>
    <row r="200" spans="1:18" x14ac:dyDescent="0.2">
      <c r="A200" s="32"/>
      <c r="B200" s="31"/>
      <c r="C200" s="29"/>
      <c r="D200" s="29"/>
      <c r="E200" s="32"/>
    </row>
    <row r="201" spans="1:18" x14ac:dyDescent="0.2">
      <c r="A201" s="32"/>
      <c r="B201" s="31"/>
      <c r="C201" s="29"/>
      <c r="D201" s="29"/>
      <c r="E201" s="32"/>
    </row>
    <row r="202" spans="1:18" x14ac:dyDescent="0.2">
      <c r="A202" s="32"/>
      <c r="B202" s="31"/>
      <c r="C202" s="29"/>
      <c r="D202" s="29"/>
      <c r="E202" s="32"/>
    </row>
    <row r="203" spans="1:18" x14ac:dyDescent="0.2">
      <c r="A203" s="32"/>
      <c r="B203" s="31"/>
      <c r="C203" s="29"/>
      <c r="D203" s="29"/>
      <c r="E203" s="32"/>
    </row>
    <row r="204" spans="1:18" x14ac:dyDescent="0.2">
      <c r="A204" s="32"/>
      <c r="B204" s="31"/>
      <c r="C204" s="29"/>
      <c r="D204" s="29"/>
      <c r="E204" s="32"/>
    </row>
    <row r="205" spans="1:18" x14ac:dyDescent="0.2">
      <c r="A205" s="32"/>
      <c r="B205" s="31"/>
      <c r="C205" s="29"/>
      <c r="D205" s="29"/>
      <c r="E205" s="32"/>
    </row>
    <row r="206" spans="1:18" x14ac:dyDescent="0.2">
      <c r="A206" s="32"/>
      <c r="B206" s="31"/>
      <c r="C206" s="29"/>
      <c r="D206" s="29"/>
      <c r="E206" s="32"/>
    </row>
    <row r="207" spans="1:18" x14ac:dyDescent="0.2">
      <c r="A207" s="32"/>
      <c r="B207" s="31"/>
      <c r="C207" s="29"/>
      <c r="D207" s="29"/>
      <c r="E207" s="32"/>
    </row>
    <row r="208" spans="1:18" x14ac:dyDescent="0.2">
      <c r="A208" s="32"/>
      <c r="B208" s="31"/>
      <c r="C208" s="29"/>
      <c r="D208" s="29"/>
      <c r="E208" s="32"/>
    </row>
    <row r="209" spans="1:5" x14ac:dyDescent="0.2">
      <c r="A209" s="32"/>
      <c r="B209" s="31"/>
      <c r="C209" s="29"/>
      <c r="D209" s="29"/>
      <c r="E209" s="32"/>
    </row>
    <row r="210" spans="1:5" x14ac:dyDescent="0.2">
      <c r="A210" s="32"/>
      <c r="B210" s="31"/>
      <c r="C210" s="29"/>
      <c r="D210" s="29"/>
      <c r="E210" s="32"/>
    </row>
    <row r="211" spans="1:5" x14ac:dyDescent="0.2">
      <c r="A211" s="32"/>
      <c r="B211" s="31"/>
      <c r="C211" s="29"/>
      <c r="D211" s="29"/>
      <c r="E211" s="32"/>
    </row>
    <row r="212" spans="1:5" x14ac:dyDescent="0.2">
      <c r="A212" s="32"/>
      <c r="B212" s="31"/>
      <c r="C212" s="29"/>
      <c r="D212" s="29"/>
      <c r="E212" s="32"/>
    </row>
    <row r="213" spans="1:5" x14ac:dyDescent="0.2">
      <c r="A213" s="32"/>
      <c r="B213" s="31"/>
      <c r="C213" s="29"/>
      <c r="D213" s="29"/>
      <c r="E213" s="32"/>
    </row>
    <row r="214" spans="1:5" x14ac:dyDescent="0.2">
      <c r="A214" s="32"/>
      <c r="B214" s="31"/>
      <c r="C214" s="29"/>
      <c r="D214" s="29"/>
      <c r="E214" s="32"/>
    </row>
    <row r="215" spans="1:5" x14ac:dyDescent="0.2">
      <c r="A215" s="32"/>
      <c r="B215" s="31"/>
      <c r="C215" s="29"/>
      <c r="D215" s="29"/>
      <c r="E215" s="32"/>
    </row>
    <row r="216" spans="1:5" x14ac:dyDescent="0.2">
      <c r="A216" s="32"/>
      <c r="B216" s="31"/>
      <c r="C216" s="29"/>
      <c r="D216" s="29"/>
      <c r="E216" s="32"/>
    </row>
    <row r="217" spans="1:5" x14ac:dyDescent="0.2">
      <c r="A217" s="32"/>
      <c r="B217" s="31"/>
      <c r="C217" s="29"/>
      <c r="D217" s="29"/>
      <c r="E217" s="32"/>
    </row>
    <row r="218" spans="1:5" x14ac:dyDescent="0.2">
      <c r="A218" s="32"/>
      <c r="B218" s="31"/>
      <c r="C218" s="29"/>
      <c r="D218" s="29"/>
      <c r="E218" s="32"/>
    </row>
    <row r="219" spans="1:5" x14ac:dyDescent="0.2">
      <c r="A219" s="32"/>
      <c r="B219" s="31"/>
      <c r="C219" s="29"/>
      <c r="D219" s="29"/>
      <c r="E219" s="32"/>
    </row>
    <row r="220" spans="1:5" x14ac:dyDescent="0.2">
      <c r="A220" s="32"/>
      <c r="B220" s="31"/>
      <c r="C220" s="29"/>
      <c r="D220" s="29"/>
      <c r="E220" s="32"/>
    </row>
    <row r="221" spans="1:5" x14ac:dyDescent="0.2">
      <c r="A221" s="32"/>
      <c r="B221" s="31"/>
      <c r="C221" s="29"/>
      <c r="D221" s="29"/>
      <c r="E221" s="32"/>
    </row>
    <row r="222" spans="1:5" x14ac:dyDescent="0.2">
      <c r="A222" s="32"/>
      <c r="B222" s="31"/>
      <c r="C222" s="29"/>
      <c r="D222" s="29"/>
      <c r="E222" s="32"/>
    </row>
    <row r="223" spans="1:5" x14ac:dyDescent="0.2">
      <c r="A223" s="32"/>
      <c r="B223" s="31"/>
      <c r="C223" s="32"/>
      <c r="D223" s="32"/>
      <c r="E223" s="32"/>
    </row>
    <row r="224" spans="1:5" x14ac:dyDescent="0.2">
      <c r="A224" s="32"/>
      <c r="B224" s="31"/>
      <c r="C224" s="32"/>
      <c r="D224" s="32"/>
      <c r="E224" s="32"/>
    </row>
    <row r="225" spans="1:5" x14ac:dyDescent="0.2">
      <c r="A225" s="32"/>
      <c r="B225" s="31"/>
      <c r="C225" s="32"/>
      <c r="D225" s="32"/>
      <c r="E225" s="32"/>
    </row>
    <row r="226" spans="1:5" x14ac:dyDescent="0.2">
      <c r="A226" s="32"/>
      <c r="B226" s="31"/>
      <c r="C226" s="32"/>
      <c r="D226" s="32"/>
      <c r="E226" s="32"/>
    </row>
    <row r="227" spans="1:5" x14ac:dyDescent="0.2">
      <c r="A227" s="32"/>
      <c r="B227" s="31"/>
      <c r="C227" s="32"/>
      <c r="D227" s="32"/>
      <c r="E227" s="32"/>
    </row>
    <row r="228" spans="1:5" x14ac:dyDescent="0.2">
      <c r="A228" s="32"/>
      <c r="B228" s="31"/>
      <c r="C228" s="32"/>
      <c r="D228" s="32"/>
      <c r="E228" s="32"/>
    </row>
    <row r="229" spans="1:5" x14ac:dyDescent="0.2">
      <c r="A229" s="32"/>
      <c r="B229" s="31"/>
      <c r="C229" s="32"/>
      <c r="D229" s="32"/>
      <c r="E229" s="32"/>
    </row>
    <row r="230" spans="1:5" x14ac:dyDescent="0.2">
      <c r="A230" s="32"/>
      <c r="B230" s="31"/>
      <c r="C230" s="32"/>
      <c r="D230" s="32"/>
      <c r="E230" s="32"/>
    </row>
    <row r="231" spans="1:5" x14ac:dyDescent="0.2">
      <c r="A231" s="32"/>
      <c r="B231" s="31"/>
      <c r="C231" s="32"/>
      <c r="D231" s="32"/>
      <c r="E231" s="32"/>
    </row>
    <row r="232" spans="1:5" x14ac:dyDescent="0.2">
      <c r="A232" s="32"/>
      <c r="B232" s="31"/>
      <c r="C232" s="32"/>
      <c r="D232" s="32"/>
      <c r="E232" s="32"/>
    </row>
    <row r="233" spans="1:5" x14ac:dyDescent="0.2">
      <c r="A233" s="32"/>
      <c r="B233" s="31"/>
      <c r="C233" s="32"/>
      <c r="D233" s="32"/>
      <c r="E233" s="32"/>
    </row>
    <row r="234" spans="1:5" x14ac:dyDescent="0.2">
      <c r="A234" s="32"/>
      <c r="B234" s="31"/>
      <c r="C234" s="32"/>
      <c r="D234" s="32"/>
      <c r="E234" s="32"/>
    </row>
    <row r="235" spans="1:5" x14ac:dyDescent="0.2">
      <c r="A235" s="32"/>
      <c r="B235" s="31"/>
      <c r="C235" s="32"/>
      <c r="D235" s="32"/>
      <c r="E235" s="32"/>
    </row>
    <row r="236" spans="1:5" x14ac:dyDescent="0.2">
      <c r="A236" s="32"/>
      <c r="B236" s="31"/>
      <c r="C236" s="32"/>
      <c r="D236" s="32"/>
      <c r="E236" s="32"/>
    </row>
    <row r="237" spans="1:5" x14ac:dyDescent="0.2">
      <c r="A237" s="32"/>
      <c r="B237" s="31"/>
      <c r="C237" s="32"/>
      <c r="D237" s="32"/>
      <c r="E237" s="32"/>
    </row>
    <row r="238" spans="1:5" x14ac:dyDescent="0.2">
      <c r="A238" s="32"/>
      <c r="B238" s="31"/>
      <c r="C238" s="32"/>
      <c r="D238" s="32"/>
      <c r="E238" s="32"/>
    </row>
    <row r="239" spans="1:5" x14ac:dyDescent="0.2">
      <c r="A239" s="32"/>
      <c r="B239" s="31"/>
      <c r="C239" s="32"/>
      <c r="D239" s="32"/>
      <c r="E239" s="32"/>
    </row>
    <row r="240" spans="1:5" x14ac:dyDescent="0.2">
      <c r="A240" s="32"/>
      <c r="B240" s="31"/>
      <c r="C240" s="32"/>
      <c r="D240" s="32"/>
      <c r="E240" s="32"/>
    </row>
    <row r="241" spans="1:5" x14ac:dyDescent="0.2">
      <c r="A241" s="32"/>
      <c r="B241" s="31"/>
      <c r="C241" s="32"/>
      <c r="D241" s="32"/>
      <c r="E241" s="32"/>
    </row>
    <row r="242" spans="1:5" x14ac:dyDescent="0.2">
      <c r="A242" s="32"/>
      <c r="B242" s="31"/>
      <c r="C242" s="32"/>
      <c r="D242" s="32"/>
      <c r="E242" s="32"/>
    </row>
    <row r="243" spans="1:5" x14ac:dyDescent="0.2">
      <c r="A243" s="32"/>
      <c r="B243" s="31"/>
      <c r="C243" s="32"/>
      <c r="D243" s="32"/>
      <c r="E243" s="32"/>
    </row>
    <row r="244" spans="1:5" x14ac:dyDescent="0.2">
      <c r="A244" s="32"/>
      <c r="B244" s="31"/>
      <c r="C244" s="32"/>
      <c r="D244" s="32"/>
      <c r="E244" s="32"/>
    </row>
    <row r="245" spans="1:5" x14ac:dyDescent="0.2">
      <c r="A245" s="32"/>
      <c r="B245" s="31"/>
      <c r="C245" s="32"/>
      <c r="D245" s="32"/>
      <c r="E245" s="32"/>
    </row>
    <row r="246" spans="1:5" x14ac:dyDescent="0.2">
      <c r="A246" s="32"/>
      <c r="B246" s="31"/>
      <c r="C246" s="32"/>
      <c r="D246" s="32"/>
      <c r="E246" s="32"/>
    </row>
    <row r="247" spans="1:5" x14ac:dyDescent="0.2">
      <c r="A247" s="32"/>
      <c r="B247" s="31"/>
      <c r="C247" s="32"/>
      <c r="D247" s="32"/>
      <c r="E247" s="32"/>
    </row>
    <row r="248" spans="1:5" x14ac:dyDescent="0.2">
      <c r="A248" s="32"/>
      <c r="B248" s="31"/>
      <c r="C248" s="32"/>
      <c r="D248" s="32"/>
      <c r="E248" s="32"/>
    </row>
    <row r="249" spans="1:5" x14ac:dyDescent="0.2">
      <c r="A249" s="32"/>
      <c r="B249" s="31"/>
      <c r="C249" s="32"/>
      <c r="D249" s="32"/>
      <c r="E249" s="32"/>
    </row>
  </sheetData>
  <protectedRanges>
    <protectedRange sqref="A185:D187" name="Range1"/>
  </protectedRanges>
  <phoneticPr fontId="8" type="noConversion"/>
  <hyperlinks>
    <hyperlink ref="H1118" r:id="rId1" display="http://vsolj.cetus-net.org/bulletin.html" xr:uid="{00000000-0004-0000-0000-000000000000}"/>
    <hyperlink ref="H64756" r:id="rId2" display="http://vsolj.cetus-net.org/bulletin.html" xr:uid="{00000000-0004-0000-0000-000001000000}"/>
    <hyperlink ref="H64749" r:id="rId3" display="https://www.aavso.org/ejaavso" xr:uid="{00000000-0004-0000-0000-000002000000}"/>
    <hyperlink ref="AP900" r:id="rId4" display="http://cdsbib.u-strasbg.fr/cgi-bin/cdsbib?1990RMxAA..21..381G" xr:uid="{00000000-0004-0000-0000-000003000000}"/>
    <hyperlink ref="AP904" r:id="rId5" display="http://cdsbib.u-strasbg.fr/cgi-bin/cdsbib?1990RMxAA..21..381G" xr:uid="{00000000-0004-0000-0000-000004000000}"/>
    <hyperlink ref="AP903" r:id="rId6" display="http://cdsbib.u-strasbg.fr/cgi-bin/cdsbib?1990RMxAA..21..381G" xr:uid="{00000000-0004-0000-0000-000005000000}"/>
    <hyperlink ref="AP884" r:id="rId7" display="http://cdsbib.u-strasbg.fr/cgi-bin/cdsbib?1990RMxAA..21..381G" xr:uid="{00000000-0004-0000-0000-000006000000}"/>
    <hyperlink ref="I64756" r:id="rId8" display="http://vsolj.cetus-net.org/bulletin.html" xr:uid="{00000000-0004-0000-0000-000007000000}"/>
    <hyperlink ref="AQ1040" r:id="rId9" display="http://cdsbib.u-strasbg.fr/cgi-bin/cdsbib?1990RMxAA..21..381G" xr:uid="{00000000-0004-0000-0000-000008000000}"/>
    <hyperlink ref="AQ55806" r:id="rId10" display="http://cdsbib.u-strasbg.fr/cgi-bin/cdsbib?1990RMxAA..21..381G" xr:uid="{00000000-0004-0000-0000-000009000000}"/>
    <hyperlink ref="AQ1041" r:id="rId11" display="http://cdsbib.u-strasbg.fr/cgi-bin/cdsbib?1990RMxAA..21..381G" xr:uid="{00000000-0004-0000-0000-00000A000000}"/>
    <hyperlink ref="H64753" r:id="rId12" display="https://www.aavso.org/ejaavso" xr:uid="{00000000-0004-0000-0000-00000B000000}"/>
    <hyperlink ref="H1926" r:id="rId13" display="http://vsolj.cetus-net.org/bulletin.html" xr:uid="{00000000-0004-0000-0000-00000C000000}"/>
    <hyperlink ref="AP3170" r:id="rId14" display="http://cdsbib.u-strasbg.fr/cgi-bin/cdsbib?1990RMxAA..21..381G" xr:uid="{00000000-0004-0000-0000-00000D000000}"/>
    <hyperlink ref="AP3173" r:id="rId15" display="http://cdsbib.u-strasbg.fr/cgi-bin/cdsbib?1990RMxAA..21..381G" xr:uid="{00000000-0004-0000-0000-00000E000000}"/>
    <hyperlink ref="AP3171" r:id="rId16" display="http://cdsbib.u-strasbg.fr/cgi-bin/cdsbib?1990RMxAA..21..381G" xr:uid="{00000000-0004-0000-0000-00000F000000}"/>
    <hyperlink ref="AP3155" r:id="rId17" display="http://cdsbib.u-strasbg.fr/cgi-bin/cdsbib?1990RMxAA..21..381G" xr:uid="{00000000-0004-0000-0000-000010000000}"/>
    <hyperlink ref="I1926" r:id="rId18" display="http://vsolj.cetus-net.org/bulletin.html" xr:uid="{00000000-0004-0000-0000-000011000000}"/>
    <hyperlink ref="AQ3384" r:id="rId19" display="http://cdsbib.u-strasbg.fr/cgi-bin/cdsbib?1990RMxAA..21..381G" xr:uid="{00000000-0004-0000-0000-000012000000}"/>
    <hyperlink ref="AQ85" r:id="rId20" display="http://cdsbib.u-strasbg.fr/cgi-bin/cdsbib?1990RMxAA..21..381G" xr:uid="{00000000-0004-0000-0000-000013000000}"/>
    <hyperlink ref="AQ3388" r:id="rId21" display="http://cdsbib.u-strasbg.fr/cgi-bin/cdsbib?1990RMxAA..21..381G" xr:uid="{00000000-0004-0000-0000-000014000000}"/>
  </hyperlinks>
  <pageMargins left="0.75" right="0.75" top="1" bottom="1" header="0.5" footer="0.5"/>
  <headerFooter alignWithMargins="0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60"/>
  <sheetViews>
    <sheetView topLeftCell="A115" workbookViewId="0">
      <selection activeCell="A74" sqref="A74:D162"/>
    </sheetView>
  </sheetViews>
  <sheetFormatPr defaultRowHeight="12.75" x14ac:dyDescent="0.2"/>
  <cols>
    <col min="1" max="1" width="19.7109375" style="34" customWidth="1"/>
    <col min="2" max="2" width="4.42578125" style="14" customWidth="1"/>
    <col min="3" max="3" width="12.7109375" style="34" customWidth="1"/>
    <col min="4" max="4" width="5.42578125" style="14" customWidth="1"/>
    <col min="5" max="5" width="14.85546875" style="14" customWidth="1"/>
    <col min="6" max="6" width="9.140625" style="14"/>
    <col min="7" max="7" width="12" style="14" customWidth="1"/>
    <col min="8" max="8" width="14.140625" style="34" customWidth="1"/>
    <col min="9" max="9" width="22.5703125" style="14" customWidth="1"/>
    <col min="10" max="10" width="25.140625" style="14" customWidth="1"/>
    <col min="11" max="11" width="15.7109375" style="14" customWidth="1"/>
    <col min="12" max="12" width="14.140625" style="14" customWidth="1"/>
    <col min="13" max="13" width="9.5703125" style="14" customWidth="1"/>
    <col min="14" max="14" width="14.140625" style="14" customWidth="1"/>
    <col min="15" max="15" width="23.42578125" style="14" customWidth="1"/>
    <col min="16" max="16" width="16.5703125" style="14" customWidth="1"/>
    <col min="17" max="17" width="41" style="14" customWidth="1"/>
    <col min="18" max="16384" width="9.140625" style="14"/>
  </cols>
  <sheetData>
    <row r="1" spans="1:16" ht="15.75" x14ac:dyDescent="0.25">
      <c r="A1" s="33" t="s">
        <v>59</v>
      </c>
      <c r="I1" s="35" t="s">
        <v>60</v>
      </c>
      <c r="J1" s="36" t="s">
        <v>61</v>
      </c>
    </row>
    <row r="2" spans="1:16" x14ac:dyDescent="0.2">
      <c r="I2" s="37" t="s">
        <v>62</v>
      </c>
      <c r="J2" s="38" t="s">
        <v>48</v>
      </c>
    </row>
    <row r="3" spans="1:16" x14ac:dyDescent="0.2">
      <c r="A3" s="39" t="s">
        <v>63</v>
      </c>
      <c r="I3" s="37" t="s">
        <v>64</v>
      </c>
      <c r="J3" s="38" t="s">
        <v>45</v>
      </c>
    </row>
    <row r="4" spans="1:16" x14ac:dyDescent="0.2">
      <c r="I4" s="37" t="s">
        <v>65</v>
      </c>
      <c r="J4" s="38" t="s">
        <v>45</v>
      </c>
    </row>
    <row r="5" spans="1:16" ht="13.5" thickBot="1" x14ac:dyDescent="0.25">
      <c r="I5" s="40" t="s">
        <v>66</v>
      </c>
      <c r="J5" s="41" t="s">
        <v>67</v>
      </c>
    </row>
    <row r="10" spans="1:16" ht="13.5" thickBot="1" x14ac:dyDescent="0.25"/>
    <row r="11" spans="1:16" ht="12.75" customHeight="1" thickBot="1" x14ac:dyDescent="0.25">
      <c r="A11" s="34" t="str">
        <f t="shared" ref="A11:A42" si="0">P11</f>
        <v>IBVS 145 </v>
      </c>
      <c r="B11" s="42" t="str">
        <f t="shared" ref="B11:B42" si="1">IF(H11=INT(H11),"I","II")</f>
        <v>II</v>
      </c>
      <c r="C11" s="34">
        <f t="shared" ref="C11:C42" si="2">1*G11</f>
        <v>26620.316999999999</v>
      </c>
      <c r="D11" s="14" t="str">
        <f t="shared" ref="D11:D42" si="3">VLOOKUP(F11,I$1:J$5,2,FALSE)</f>
        <v>vis</v>
      </c>
      <c r="E11" s="43">
        <f>VLOOKUP(C11,Active!C$21:E$966,3,FALSE)</f>
        <v>-7682.5048788887625</v>
      </c>
      <c r="F11" s="42" t="s">
        <v>66</v>
      </c>
      <c r="G11" s="14" t="str">
        <f t="shared" ref="G11:G42" si="4">MID(I11,3,LEN(I11)-3)</f>
        <v>26620.317</v>
      </c>
      <c r="H11" s="34">
        <f t="shared" ref="H11:H42" si="5">1*K11</f>
        <v>-7682.5</v>
      </c>
      <c r="I11" s="44" t="s">
        <v>195</v>
      </c>
      <c r="J11" s="45" t="s">
        <v>196</v>
      </c>
      <c r="K11" s="44">
        <v>-7682.5</v>
      </c>
      <c r="L11" s="44" t="s">
        <v>197</v>
      </c>
      <c r="M11" s="45" t="s">
        <v>71</v>
      </c>
      <c r="N11" s="45"/>
      <c r="O11" s="46" t="s">
        <v>198</v>
      </c>
      <c r="P11" s="47" t="s">
        <v>199</v>
      </c>
    </row>
    <row r="12" spans="1:16" ht="12.75" customHeight="1" thickBot="1" x14ac:dyDescent="0.25">
      <c r="A12" s="34" t="str">
        <f t="shared" si="0"/>
        <v>IBVS 145 </v>
      </c>
      <c r="B12" s="42" t="str">
        <f t="shared" si="1"/>
        <v>II</v>
      </c>
      <c r="C12" s="34">
        <f t="shared" si="2"/>
        <v>26620.359</v>
      </c>
      <c r="D12" s="14" t="str">
        <f t="shared" si="3"/>
        <v>vis</v>
      </c>
      <c r="E12" s="43">
        <f>VLOOKUP(C12,Active!C$21:E$966,3,FALSE)</f>
        <v>-7682.4765171824674</v>
      </c>
      <c r="F12" s="42" t="s">
        <v>66</v>
      </c>
      <c r="G12" s="14" t="str">
        <f t="shared" si="4"/>
        <v>26620.359</v>
      </c>
      <c r="H12" s="34">
        <f t="shared" si="5"/>
        <v>-7682.5</v>
      </c>
      <c r="I12" s="44" t="s">
        <v>200</v>
      </c>
      <c r="J12" s="45" t="s">
        <v>201</v>
      </c>
      <c r="K12" s="44">
        <v>-7682.5</v>
      </c>
      <c r="L12" s="44" t="s">
        <v>202</v>
      </c>
      <c r="M12" s="45" t="s">
        <v>71</v>
      </c>
      <c r="N12" s="45"/>
      <c r="O12" s="46" t="s">
        <v>198</v>
      </c>
      <c r="P12" s="47" t="s">
        <v>199</v>
      </c>
    </row>
    <row r="13" spans="1:16" ht="12.75" customHeight="1" thickBot="1" x14ac:dyDescent="0.25">
      <c r="A13" s="34" t="str">
        <f t="shared" si="0"/>
        <v>IBVS 145 </v>
      </c>
      <c r="B13" s="42" t="str">
        <f t="shared" si="1"/>
        <v>I</v>
      </c>
      <c r="C13" s="34">
        <f t="shared" si="2"/>
        <v>26810.58</v>
      </c>
      <c r="D13" s="14" t="str">
        <f t="shared" si="3"/>
        <v>vis</v>
      </c>
      <c r="E13" s="43">
        <f>VLOOKUP(C13,Active!C$21:E$966,3,FALSE)</f>
        <v>-7554.0243235395401</v>
      </c>
      <c r="F13" s="42" t="s">
        <v>66</v>
      </c>
      <c r="G13" s="14" t="str">
        <f t="shared" si="4"/>
        <v>26810.580</v>
      </c>
      <c r="H13" s="34">
        <f t="shared" si="5"/>
        <v>-7554</v>
      </c>
      <c r="I13" s="44" t="s">
        <v>203</v>
      </c>
      <c r="J13" s="45" t="s">
        <v>204</v>
      </c>
      <c r="K13" s="44">
        <v>-7554</v>
      </c>
      <c r="L13" s="44" t="s">
        <v>205</v>
      </c>
      <c r="M13" s="45" t="s">
        <v>71</v>
      </c>
      <c r="N13" s="45"/>
      <c r="O13" s="46" t="s">
        <v>198</v>
      </c>
      <c r="P13" s="47" t="s">
        <v>199</v>
      </c>
    </row>
    <row r="14" spans="1:16" ht="12.75" customHeight="1" thickBot="1" x14ac:dyDescent="0.25">
      <c r="A14" s="34" t="str">
        <f t="shared" si="0"/>
        <v>IBVS 145 </v>
      </c>
      <c r="B14" s="42" t="str">
        <f t="shared" si="1"/>
        <v>I</v>
      </c>
      <c r="C14" s="34">
        <f t="shared" si="2"/>
        <v>27327.387999999999</v>
      </c>
      <c r="D14" s="14" t="str">
        <f t="shared" si="3"/>
        <v>vis</v>
      </c>
      <c r="E14" s="43">
        <f>VLOOKUP(C14,Active!C$21:E$966,3,FALSE)</f>
        <v>-7205.0348781459561</v>
      </c>
      <c r="F14" s="42" t="s">
        <v>66</v>
      </c>
      <c r="G14" s="14" t="str">
        <f t="shared" si="4"/>
        <v>27327.388</v>
      </c>
      <c r="H14" s="34">
        <f t="shared" si="5"/>
        <v>-7205</v>
      </c>
      <c r="I14" s="44" t="s">
        <v>217</v>
      </c>
      <c r="J14" s="45" t="s">
        <v>218</v>
      </c>
      <c r="K14" s="44">
        <v>-7205</v>
      </c>
      <c r="L14" s="44" t="s">
        <v>219</v>
      </c>
      <c r="M14" s="45" t="s">
        <v>71</v>
      </c>
      <c r="N14" s="45"/>
      <c r="O14" s="46" t="s">
        <v>198</v>
      </c>
      <c r="P14" s="47" t="s">
        <v>199</v>
      </c>
    </row>
    <row r="15" spans="1:16" ht="12.75" customHeight="1" thickBot="1" x14ac:dyDescent="0.25">
      <c r="A15" s="34" t="str">
        <f t="shared" si="0"/>
        <v>IBVS 145 </v>
      </c>
      <c r="B15" s="42" t="str">
        <f t="shared" si="1"/>
        <v>I</v>
      </c>
      <c r="C15" s="34">
        <f t="shared" si="2"/>
        <v>27330.343000000001</v>
      </c>
      <c r="D15" s="14" t="str">
        <f t="shared" si="3"/>
        <v>vis</v>
      </c>
      <c r="E15" s="43">
        <f>VLOOKUP(C15,Active!C$21:E$966,3,FALSE)</f>
        <v>-7203.039429524536</v>
      </c>
      <c r="F15" s="42" t="s">
        <v>66</v>
      </c>
      <c r="G15" s="14" t="str">
        <f t="shared" si="4"/>
        <v>27330.343</v>
      </c>
      <c r="H15" s="34">
        <f t="shared" si="5"/>
        <v>-7203</v>
      </c>
      <c r="I15" s="44" t="s">
        <v>220</v>
      </c>
      <c r="J15" s="45" t="s">
        <v>221</v>
      </c>
      <c r="K15" s="44">
        <v>-7203</v>
      </c>
      <c r="L15" s="44" t="s">
        <v>222</v>
      </c>
      <c r="M15" s="45" t="s">
        <v>71</v>
      </c>
      <c r="N15" s="45"/>
      <c r="O15" s="46" t="s">
        <v>198</v>
      </c>
      <c r="P15" s="47" t="s">
        <v>199</v>
      </c>
    </row>
    <row r="16" spans="1:16" ht="12.75" customHeight="1" thickBot="1" x14ac:dyDescent="0.25">
      <c r="A16" s="34" t="str">
        <f t="shared" si="0"/>
        <v>IBVS 145 </v>
      </c>
      <c r="B16" s="42" t="str">
        <f t="shared" si="1"/>
        <v>I</v>
      </c>
      <c r="C16" s="34">
        <f t="shared" si="2"/>
        <v>27333.356</v>
      </c>
      <c r="D16" s="14" t="str">
        <f t="shared" si="3"/>
        <v>vis</v>
      </c>
      <c r="E16" s="43">
        <f>VLOOKUP(C16,Active!C$21:E$966,3,FALSE)</f>
        <v>-7201.0048147372836</v>
      </c>
      <c r="F16" s="42" t="s">
        <v>66</v>
      </c>
      <c r="G16" s="14" t="str">
        <f t="shared" si="4"/>
        <v>27333.356</v>
      </c>
      <c r="H16" s="34">
        <f t="shared" si="5"/>
        <v>-7201</v>
      </c>
      <c r="I16" s="44" t="s">
        <v>223</v>
      </c>
      <c r="J16" s="45" t="s">
        <v>224</v>
      </c>
      <c r="K16" s="44">
        <v>-7201</v>
      </c>
      <c r="L16" s="44" t="s">
        <v>225</v>
      </c>
      <c r="M16" s="45" t="s">
        <v>71</v>
      </c>
      <c r="N16" s="45"/>
      <c r="O16" s="46" t="s">
        <v>198</v>
      </c>
      <c r="P16" s="47" t="s">
        <v>199</v>
      </c>
    </row>
    <row r="17" spans="1:16" ht="12.75" customHeight="1" thickBot="1" x14ac:dyDescent="0.25">
      <c r="A17" s="34" t="str">
        <f t="shared" si="0"/>
        <v>IBVS 145 </v>
      </c>
      <c r="B17" s="42" t="str">
        <f t="shared" si="1"/>
        <v>I</v>
      </c>
      <c r="C17" s="34">
        <f t="shared" si="2"/>
        <v>28020.522000000001</v>
      </c>
      <c r="D17" s="14" t="str">
        <f t="shared" si="3"/>
        <v>vis</v>
      </c>
      <c r="E17" s="43">
        <f>VLOOKUP(C17,Active!C$21:E$966,3,FALSE)</f>
        <v>-6736.9762369417977</v>
      </c>
      <c r="F17" s="42" t="s">
        <v>66</v>
      </c>
      <c r="G17" s="14" t="str">
        <f t="shared" si="4"/>
        <v>28020.522</v>
      </c>
      <c r="H17" s="34">
        <f t="shared" si="5"/>
        <v>-6737</v>
      </c>
      <c r="I17" s="44" t="s">
        <v>238</v>
      </c>
      <c r="J17" s="45" t="s">
        <v>239</v>
      </c>
      <c r="K17" s="44">
        <v>-6737</v>
      </c>
      <c r="L17" s="44" t="s">
        <v>240</v>
      </c>
      <c r="M17" s="45" t="s">
        <v>71</v>
      </c>
      <c r="N17" s="45"/>
      <c r="O17" s="46" t="s">
        <v>198</v>
      </c>
      <c r="P17" s="47" t="s">
        <v>199</v>
      </c>
    </row>
    <row r="18" spans="1:16" ht="12.75" customHeight="1" thickBot="1" x14ac:dyDescent="0.25">
      <c r="A18" s="34" t="str">
        <f t="shared" si="0"/>
        <v>IBVS 145 </v>
      </c>
      <c r="B18" s="42" t="str">
        <f t="shared" si="1"/>
        <v>II</v>
      </c>
      <c r="C18" s="34">
        <f t="shared" si="2"/>
        <v>29050.467000000001</v>
      </c>
      <c r="D18" s="14" t="str">
        <f t="shared" si="3"/>
        <v>vis</v>
      </c>
      <c r="E18" s="43">
        <f>VLOOKUP(C18,Active!C$21:E$966,3,FALSE)</f>
        <v>-6041.4762943404894</v>
      </c>
      <c r="F18" s="42" t="s">
        <v>66</v>
      </c>
      <c r="G18" s="14" t="str">
        <f t="shared" si="4"/>
        <v>29050.467</v>
      </c>
      <c r="H18" s="34">
        <f t="shared" si="5"/>
        <v>-6041.5</v>
      </c>
      <c r="I18" s="44" t="s">
        <v>247</v>
      </c>
      <c r="J18" s="45" t="s">
        <v>248</v>
      </c>
      <c r="K18" s="44">
        <v>-6041.5</v>
      </c>
      <c r="L18" s="44" t="s">
        <v>249</v>
      </c>
      <c r="M18" s="45" t="s">
        <v>71</v>
      </c>
      <c r="N18" s="45"/>
      <c r="O18" s="46" t="s">
        <v>198</v>
      </c>
      <c r="P18" s="47" t="s">
        <v>199</v>
      </c>
    </row>
    <row r="19" spans="1:16" ht="12.75" customHeight="1" thickBot="1" x14ac:dyDescent="0.25">
      <c r="A19" s="34" t="str">
        <f t="shared" si="0"/>
        <v>IBVS 145 </v>
      </c>
      <c r="B19" s="42" t="str">
        <f t="shared" si="1"/>
        <v>II</v>
      </c>
      <c r="C19" s="34">
        <f t="shared" si="2"/>
        <v>36789.438999999998</v>
      </c>
      <c r="D19" s="14" t="str">
        <f t="shared" si="3"/>
        <v>pg</v>
      </c>
      <c r="E19" s="43">
        <f>VLOOKUP(C19,Active!C$21:E$966,3,FALSE)</f>
        <v>-815.5131780642472</v>
      </c>
      <c r="F19" s="42" t="str">
        <f>LEFT(M19,1)</f>
        <v>P</v>
      </c>
      <c r="G19" s="14" t="str">
        <f t="shared" si="4"/>
        <v>36789.439</v>
      </c>
      <c r="H19" s="34">
        <f t="shared" si="5"/>
        <v>-815.5</v>
      </c>
      <c r="I19" s="44" t="s">
        <v>269</v>
      </c>
      <c r="J19" s="45" t="s">
        <v>270</v>
      </c>
      <c r="K19" s="44">
        <v>-815.5</v>
      </c>
      <c r="L19" s="44" t="s">
        <v>271</v>
      </c>
      <c r="M19" s="45" t="s">
        <v>71</v>
      </c>
      <c r="N19" s="45"/>
      <c r="O19" s="46" t="s">
        <v>198</v>
      </c>
      <c r="P19" s="47" t="s">
        <v>199</v>
      </c>
    </row>
    <row r="20" spans="1:16" ht="12.75" customHeight="1" thickBot="1" x14ac:dyDescent="0.25">
      <c r="A20" s="34" t="str">
        <f t="shared" si="0"/>
        <v>IBVS 6114 </v>
      </c>
      <c r="B20" s="42" t="str">
        <f t="shared" si="1"/>
        <v>II</v>
      </c>
      <c r="C20" s="34">
        <f t="shared" si="2"/>
        <v>51275.341919999999</v>
      </c>
      <c r="D20" s="14" t="str">
        <f t="shared" si="3"/>
        <v>vis</v>
      </c>
      <c r="E20" s="43">
        <f>VLOOKUP(C20,Active!C$21:E$966,3,FALSE)</f>
        <v>8966.5088225164927</v>
      </c>
      <c r="F20" s="42" t="s">
        <v>66</v>
      </c>
      <c r="G20" s="14" t="str">
        <f t="shared" si="4"/>
        <v>51275.34192</v>
      </c>
      <c r="H20" s="34">
        <f t="shared" si="5"/>
        <v>8966.5</v>
      </c>
      <c r="I20" s="44" t="s">
        <v>330</v>
      </c>
      <c r="J20" s="45" t="s">
        <v>331</v>
      </c>
      <c r="K20" s="44">
        <v>8966.5</v>
      </c>
      <c r="L20" s="44" t="s">
        <v>332</v>
      </c>
      <c r="M20" s="45" t="s">
        <v>333</v>
      </c>
      <c r="N20" s="45" t="s">
        <v>66</v>
      </c>
      <c r="O20" s="46" t="s">
        <v>334</v>
      </c>
      <c r="P20" s="47" t="s">
        <v>335</v>
      </c>
    </row>
    <row r="21" spans="1:16" ht="12.75" customHeight="1" thickBot="1" x14ac:dyDescent="0.25">
      <c r="A21" s="34" t="str">
        <f t="shared" si="0"/>
        <v>IBVS 6114 </v>
      </c>
      <c r="B21" s="42" t="str">
        <f t="shared" si="1"/>
        <v>II</v>
      </c>
      <c r="C21" s="34">
        <f t="shared" si="2"/>
        <v>51275.341919999999</v>
      </c>
      <c r="D21" s="14" t="str">
        <f t="shared" si="3"/>
        <v>vis</v>
      </c>
      <c r="E21" s="43">
        <f>VLOOKUP(C21,Active!C$21:E$966,3,FALSE)</f>
        <v>8966.5088225164927</v>
      </c>
      <c r="F21" s="42" t="s">
        <v>66</v>
      </c>
      <c r="G21" s="14" t="str">
        <f t="shared" si="4"/>
        <v>51275.34192</v>
      </c>
      <c r="H21" s="34">
        <f t="shared" si="5"/>
        <v>8966.5</v>
      </c>
      <c r="I21" s="44" t="s">
        <v>330</v>
      </c>
      <c r="J21" s="45" t="s">
        <v>331</v>
      </c>
      <c r="K21" s="44">
        <v>8966.5</v>
      </c>
      <c r="L21" s="44" t="s">
        <v>332</v>
      </c>
      <c r="M21" s="45" t="s">
        <v>333</v>
      </c>
      <c r="N21" s="45" t="s">
        <v>66</v>
      </c>
      <c r="O21" s="46" t="s">
        <v>336</v>
      </c>
      <c r="P21" s="47" t="s">
        <v>335</v>
      </c>
    </row>
    <row r="22" spans="1:16" ht="12.75" customHeight="1" thickBot="1" x14ac:dyDescent="0.25">
      <c r="A22" s="34" t="str">
        <f t="shared" si="0"/>
        <v>IBVS 6114 </v>
      </c>
      <c r="B22" s="42" t="str">
        <f t="shared" si="1"/>
        <v>I</v>
      </c>
      <c r="C22" s="34">
        <f t="shared" si="2"/>
        <v>51276.032050000002</v>
      </c>
      <c r="D22" s="14" t="str">
        <f t="shared" si="3"/>
        <v>vis</v>
      </c>
      <c r="E22" s="43">
        <f>VLOOKUP(C22,Active!C$21:E$966,3,FALSE)</f>
        <v>8966.9748526204203</v>
      </c>
      <c r="F22" s="42" t="s">
        <v>66</v>
      </c>
      <c r="G22" s="14" t="str">
        <f t="shared" si="4"/>
        <v>51276.03205</v>
      </c>
      <c r="H22" s="34">
        <f t="shared" si="5"/>
        <v>8967</v>
      </c>
      <c r="I22" s="44" t="s">
        <v>337</v>
      </c>
      <c r="J22" s="45" t="s">
        <v>338</v>
      </c>
      <c r="K22" s="44">
        <v>8967</v>
      </c>
      <c r="L22" s="44" t="s">
        <v>339</v>
      </c>
      <c r="M22" s="45" t="s">
        <v>333</v>
      </c>
      <c r="N22" s="45" t="s">
        <v>66</v>
      </c>
      <c r="O22" s="46" t="s">
        <v>334</v>
      </c>
      <c r="P22" s="47" t="s">
        <v>335</v>
      </c>
    </row>
    <row r="23" spans="1:16" ht="12.75" customHeight="1" thickBot="1" x14ac:dyDescent="0.25">
      <c r="A23" s="34" t="str">
        <f t="shared" si="0"/>
        <v>IBVS 6114 </v>
      </c>
      <c r="B23" s="42" t="str">
        <f t="shared" si="1"/>
        <v>I</v>
      </c>
      <c r="C23" s="34">
        <f t="shared" si="2"/>
        <v>51276.032050000002</v>
      </c>
      <c r="D23" s="14" t="str">
        <f t="shared" si="3"/>
        <v>vis</v>
      </c>
      <c r="E23" s="43">
        <f>VLOOKUP(C23,Active!C$21:E$966,3,FALSE)</f>
        <v>8966.9748526204203</v>
      </c>
      <c r="F23" s="42" t="s">
        <v>66</v>
      </c>
      <c r="G23" s="14" t="str">
        <f t="shared" si="4"/>
        <v>51276.03205</v>
      </c>
      <c r="H23" s="34">
        <f t="shared" si="5"/>
        <v>8967</v>
      </c>
      <c r="I23" s="44" t="s">
        <v>337</v>
      </c>
      <c r="J23" s="45" t="s">
        <v>338</v>
      </c>
      <c r="K23" s="44">
        <v>8967</v>
      </c>
      <c r="L23" s="44" t="s">
        <v>339</v>
      </c>
      <c r="M23" s="45" t="s">
        <v>333</v>
      </c>
      <c r="N23" s="45" t="s">
        <v>66</v>
      </c>
      <c r="O23" s="46" t="s">
        <v>336</v>
      </c>
      <c r="P23" s="47" t="s">
        <v>335</v>
      </c>
    </row>
    <row r="24" spans="1:16" ht="12.75" customHeight="1" thickBot="1" x14ac:dyDescent="0.25">
      <c r="A24" s="34" t="str">
        <f t="shared" si="0"/>
        <v>IBVS 6114 </v>
      </c>
      <c r="B24" s="42" t="str">
        <f t="shared" si="1"/>
        <v>I</v>
      </c>
      <c r="C24" s="34">
        <f t="shared" si="2"/>
        <v>53128.593459999996</v>
      </c>
      <c r="D24" s="14" t="str">
        <f t="shared" si="3"/>
        <v>vis</v>
      </c>
      <c r="E24" s="43">
        <f>VLOOKUP(C24,Active!C$21:E$966,3,FALSE)</f>
        <v>10217.970152680517</v>
      </c>
      <c r="F24" s="42" t="s">
        <v>66</v>
      </c>
      <c r="G24" s="14" t="str">
        <f t="shared" si="4"/>
        <v>53128.59346</v>
      </c>
      <c r="H24" s="34">
        <f t="shared" si="5"/>
        <v>10218</v>
      </c>
      <c r="I24" s="44" t="s">
        <v>349</v>
      </c>
      <c r="J24" s="45" t="s">
        <v>350</v>
      </c>
      <c r="K24" s="44">
        <v>10218</v>
      </c>
      <c r="L24" s="44" t="s">
        <v>351</v>
      </c>
      <c r="M24" s="45" t="s">
        <v>333</v>
      </c>
      <c r="N24" s="45" t="s">
        <v>352</v>
      </c>
      <c r="O24" s="46" t="s">
        <v>334</v>
      </c>
      <c r="P24" s="47" t="s">
        <v>335</v>
      </c>
    </row>
    <row r="25" spans="1:16" ht="12.75" customHeight="1" thickBot="1" x14ac:dyDescent="0.25">
      <c r="A25" s="34" t="str">
        <f t="shared" si="0"/>
        <v>IBVS 6114 </v>
      </c>
      <c r="B25" s="42" t="str">
        <f t="shared" si="1"/>
        <v>I</v>
      </c>
      <c r="C25" s="34">
        <f t="shared" si="2"/>
        <v>53128.593459999996</v>
      </c>
      <c r="D25" s="14" t="str">
        <f t="shared" si="3"/>
        <v>vis</v>
      </c>
      <c r="E25" s="43">
        <f>VLOOKUP(C25,Active!C$21:E$966,3,FALSE)</f>
        <v>10217.970152680517</v>
      </c>
      <c r="F25" s="42" t="s">
        <v>66</v>
      </c>
      <c r="G25" s="14" t="str">
        <f t="shared" si="4"/>
        <v>53128.59346</v>
      </c>
      <c r="H25" s="34">
        <f t="shared" si="5"/>
        <v>10218</v>
      </c>
      <c r="I25" s="44" t="s">
        <v>349</v>
      </c>
      <c r="J25" s="45" t="s">
        <v>350</v>
      </c>
      <c r="K25" s="44">
        <v>10218</v>
      </c>
      <c r="L25" s="44" t="s">
        <v>351</v>
      </c>
      <c r="M25" s="45" t="s">
        <v>333</v>
      </c>
      <c r="N25" s="45" t="s">
        <v>352</v>
      </c>
      <c r="O25" s="46" t="s">
        <v>336</v>
      </c>
      <c r="P25" s="47" t="s">
        <v>335</v>
      </c>
    </row>
    <row r="26" spans="1:16" ht="12.75" customHeight="1" thickBot="1" x14ac:dyDescent="0.25">
      <c r="A26" s="34" t="str">
        <f t="shared" si="0"/>
        <v>BAVM 183 </v>
      </c>
      <c r="B26" s="42" t="str">
        <f t="shared" si="1"/>
        <v>I</v>
      </c>
      <c r="C26" s="34">
        <f t="shared" si="2"/>
        <v>54002.3148</v>
      </c>
      <c r="D26" s="14" t="str">
        <f t="shared" si="3"/>
        <v>vis</v>
      </c>
      <c r="E26" s="43">
        <f>VLOOKUP(C26,Active!C$21:E$966,3,FALSE)</f>
        <v>10807.975581921439</v>
      </c>
      <c r="F26" s="42" t="s">
        <v>66</v>
      </c>
      <c r="G26" s="14" t="str">
        <f t="shared" si="4"/>
        <v>54002.3148</v>
      </c>
      <c r="H26" s="34">
        <f t="shared" si="5"/>
        <v>10808</v>
      </c>
      <c r="I26" s="44" t="s">
        <v>353</v>
      </c>
      <c r="J26" s="45" t="s">
        <v>354</v>
      </c>
      <c r="K26" s="44">
        <v>10808</v>
      </c>
      <c r="L26" s="44" t="s">
        <v>355</v>
      </c>
      <c r="M26" s="45" t="s">
        <v>333</v>
      </c>
      <c r="N26" s="45" t="s">
        <v>356</v>
      </c>
      <c r="O26" s="46" t="s">
        <v>357</v>
      </c>
      <c r="P26" s="47" t="s">
        <v>358</v>
      </c>
    </row>
    <row r="27" spans="1:16" ht="12.75" customHeight="1" thickBot="1" x14ac:dyDescent="0.25">
      <c r="A27" s="34" t="str">
        <f t="shared" si="0"/>
        <v>IBVS 6114 </v>
      </c>
      <c r="B27" s="42" t="str">
        <f t="shared" si="1"/>
        <v>II</v>
      </c>
      <c r="C27" s="34">
        <f t="shared" si="2"/>
        <v>54232.638809999997</v>
      </c>
      <c r="D27" s="14" t="str">
        <f t="shared" si="3"/>
        <v>vis</v>
      </c>
      <c r="E27" s="43">
        <f>VLOOKUP(C27,Active!C$21:E$966,3,FALSE)</f>
        <v>10963.508484877131</v>
      </c>
      <c r="F27" s="42" t="s">
        <v>66</v>
      </c>
      <c r="G27" s="14" t="str">
        <f t="shared" si="4"/>
        <v>54232.63881</v>
      </c>
      <c r="H27" s="34">
        <f t="shared" si="5"/>
        <v>10963.5</v>
      </c>
      <c r="I27" s="44" t="s">
        <v>359</v>
      </c>
      <c r="J27" s="45" t="s">
        <v>360</v>
      </c>
      <c r="K27" s="44" t="s">
        <v>361</v>
      </c>
      <c r="L27" s="44" t="s">
        <v>362</v>
      </c>
      <c r="M27" s="45" t="s">
        <v>333</v>
      </c>
      <c r="N27" s="45" t="s">
        <v>352</v>
      </c>
      <c r="O27" s="46" t="s">
        <v>334</v>
      </c>
      <c r="P27" s="47" t="s">
        <v>335</v>
      </c>
    </row>
    <row r="28" spans="1:16" ht="12.75" customHeight="1" thickBot="1" x14ac:dyDescent="0.25">
      <c r="A28" s="34" t="str">
        <f t="shared" si="0"/>
        <v>IBVS 6114 </v>
      </c>
      <c r="B28" s="42" t="str">
        <f t="shared" si="1"/>
        <v>I</v>
      </c>
      <c r="C28" s="34">
        <f t="shared" si="2"/>
        <v>54249.627959999998</v>
      </c>
      <c r="D28" s="14" t="str">
        <f t="shared" si="3"/>
        <v>vis</v>
      </c>
      <c r="E28" s="43">
        <f>VLOOKUP(C28,Active!C$21:E$966,3,FALSE)</f>
        <v>10974.980896364974</v>
      </c>
      <c r="F28" s="42" t="s">
        <v>66</v>
      </c>
      <c r="G28" s="14" t="str">
        <f t="shared" si="4"/>
        <v>54249.62796</v>
      </c>
      <c r="H28" s="34">
        <f t="shared" si="5"/>
        <v>10975</v>
      </c>
      <c r="I28" s="44" t="s">
        <v>363</v>
      </c>
      <c r="J28" s="45" t="s">
        <v>364</v>
      </c>
      <c r="K28" s="44" t="s">
        <v>365</v>
      </c>
      <c r="L28" s="44" t="s">
        <v>366</v>
      </c>
      <c r="M28" s="45" t="s">
        <v>333</v>
      </c>
      <c r="N28" s="45" t="s">
        <v>352</v>
      </c>
      <c r="O28" s="46" t="s">
        <v>334</v>
      </c>
      <c r="P28" s="47" t="s">
        <v>335</v>
      </c>
    </row>
    <row r="29" spans="1:16" ht="12.75" customHeight="1" thickBot="1" x14ac:dyDescent="0.25">
      <c r="A29" s="34" t="str">
        <f t="shared" si="0"/>
        <v>IBVS 6114 </v>
      </c>
      <c r="B29" s="42" t="str">
        <f t="shared" si="1"/>
        <v>I</v>
      </c>
      <c r="C29" s="34">
        <f t="shared" si="2"/>
        <v>54252.588349999998</v>
      </c>
      <c r="D29" s="14" t="str">
        <f t="shared" si="3"/>
        <v>vis</v>
      </c>
      <c r="E29" s="43">
        <f>VLOOKUP(C29,Active!C$21:E$966,3,FALSE)</f>
        <v>10976.9799847387</v>
      </c>
      <c r="F29" s="42" t="s">
        <v>66</v>
      </c>
      <c r="G29" s="14" t="str">
        <f t="shared" si="4"/>
        <v>54252.58835</v>
      </c>
      <c r="H29" s="34">
        <f t="shared" si="5"/>
        <v>10977</v>
      </c>
      <c r="I29" s="44" t="s">
        <v>367</v>
      </c>
      <c r="J29" s="45" t="s">
        <v>368</v>
      </c>
      <c r="K29" s="44" t="s">
        <v>369</v>
      </c>
      <c r="L29" s="44" t="s">
        <v>370</v>
      </c>
      <c r="M29" s="45" t="s">
        <v>333</v>
      </c>
      <c r="N29" s="45" t="s">
        <v>352</v>
      </c>
      <c r="O29" s="46" t="s">
        <v>334</v>
      </c>
      <c r="P29" s="47" t="s">
        <v>335</v>
      </c>
    </row>
    <row r="30" spans="1:16" ht="12.75" customHeight="1" thickBot="1" x14ac:dyDescent="0.25">
      <c r="A30" s="34" t="str">
        <f t="shared" si="0"/>
        <v>IBVS 6114 </v>
      </c>
      <c r="B30" s="42" t="str">
        <f t="shared" si="1"/>
        <v>II</v>
      </c>
      <c r="C30" s="34">
        <f t="shared" si="2"/>
        <v>54260.775999999998</v>
      </c>
      <c r="D30" s="14" t="str">
        <f t="shared" si="3"/>
        <v>vis</v>
      </c>
      <c r="E30" s="43">
        <f>VLOOKUP(C30,Active!C$21:E$966,3,FALSE)</f>
        <v>10982.508930561089</v>
      </c>
      <c r="F30" s="42" t="s">
        <v>66</v>
      </c>
      <c r="G30" s="14" t="str">
        <f t="shared" si="4"/>
        <v>54260.776</v>
      </c>
      <c r="H30" s="34">
        <f t="shared" si="5"/>
        <v>10982.5</v>
      </c>
      <c r="I30" s="44" t="s">
        <v>371</v>
      </c>
      <c r="J30" s="45" t="s">
        <v>372</v>
      </c>
      <c r="K30" s="44" t="s">
        <v>373</v>
      </c>
      <c r="L30" s="44" t="s">
        <v>374</v>
      </c>
      <c r="M30" s="45" t="s">
        <v>333</v>
      </c>
      <c r="N30" s="45" t="s">
        <v>352</v>
      </c>
      <c r="O30" s="46" t="s">
        <v>334</v>
      </c>
      <c r="P30" s="47" t="s">
        <v>335</v>
      </c>
    </row>
    <row r="31" spans="1:16" ht="12.75" customHeight="1" thickBot="1" x14ac:dyDescent="0.25">
      <c r="A31" s="34" t="str">
        <f t="shared" si="0"/>
        <v>IBVS 6114 </v>
      </c>
      <c r="B31" s="42" t="str">
        <f t="shared" si="1"/>
        <v>I</v>
      </c>
      <c r="C31" s="34">
        <f t="shared" si="2"/>
        <v>54261.473769999997</v>
      </c>
      <c r="D31" s="14" t="str">
        <f t="shared" si="3"/>
        <v>vis</v>
      </c>
      <c r="E31" s="43">
        <f>VLOOKUP(C31,Active!C$21:E$966,3,FALSE)</f>
        <v>10982.980119794443</v>
      </c>
      <c r="F31" s="42" t="s">
        <v>66</v>
      </c>
      <c r="G31" s="14" t="str">
        <f t="shared" si="4"/>
        <v>54261.47377</v>
      </c>
      <c r="H31" s="34">
        <f t="shared" si="5"/>
        <v>10983</v>
      </c>
      <c r="I31" s="44" t="s">
        <v>375</v>
      </c>
      <c r="J31" s="45" t="s">
        <v>376</v>
      </c>
      <c r="K31" s="44" t="s">
        <v>377</v>
      </c>
      <c r="L31" s="44" t="s">
        <v>378</v>
      </c>
      <c r="M31" s="45" t="s">
        <v>333</v>
      </c>
      <c r="N31" s="45" t="s">
        <v>352</v>
      </c>
      <c r="O31" s="46" t="s">
        <v>334</v>
      </c>
      <c r="P31" s="47" t="s">
        <v>335</v>
      </c>
    </row>
    <row r="32" spans="1:16" ht="12.75" customHeight="1" thickBot="1" x14ac:dyDescent="0.25">
      <c r="A32" s="34" t="str">
        <f t="shared" si="0"/>
        <v>IBVS 6114 </v>
      </c>
      <c r="B32" s="42" t="str">
        <f t="shared" si="1"/>
        <v>II</v>
      </c>
      <c r="C32" s="34">
        <f t="shared" si="2"/>
        <v>54269.657010000003</v>
      </c>
      <c r="D32" s="14" t="str">
        <f t="shared" si="3"/>
        <v>vis</v>
      </c>
      <c r="E32" s="43">
        <f>VLOOKUP(C32,Active!C$21:E$966,3,FALSE)</f>
        <v>10988.506087637676</v>
      </c>
      <c r="F32" s="42" t="s">
        <v>66</v>
      </c>
      <c r="G32" s="14" t="str">
        <f t="shared" si="4"/>
        <v>54269.65701</v>
      </c>
      <c r="H32" s="34">
        <f t="shared" si="5"/>
        <v>10988.5</v>
      </c>
      <c r="I32" s="44" t="s">
        <v>379</v>
      </c>
      <c r="J32" s="45" t="s">
        <v>380</v>
      </c>
      <c r="K32" s="44" t="s">
        <v>381</v>
      </c>
      <c r="L32" s="44" t="s">
        <v>382</v>
      </c>
      <c r="M32" s="45" t="s">
        <v>333</v>
      </c>
      <c r="N32" s="45" t="s">
        <v>352</v>
      </c>
      <c r="O32" s="46" t="s">
        <v>334</v>
      </c>
      <c r="P32" s="47" t="s">
        <v>335</v>
      </c>
    </row>
    <row r="33" spans="1:16" ht="12.75" customHeight="1" thickBot="1" x14ac:dyDescent="0.25">
      <c r="A33" s="34" t="str">
        <f t="shared" si="0"/>
        <v>IBVS 6114 </v>
      </c>
      <c r="B33" s="42" t="str">
        <f t="shared" si="1"/>
        <v>II</v>
      </c>
      <c r="C33" s="34">
        <f t="shared" si="2"/>
        <v>54272.617189999997</v>
      </c>
      <c r="D33" s="14" t="str">
        <f t="shared" si="3"/>
        <v>vis</v>
      </c>
      <c r="E33" s="43">
        <f>VLOOKUP(C33,Active!C$21:E$966,3,FALSE)</f>
        <v>10990.505034202866</v>
      </c>
      <c r="F33" s="42" t="s">
        <v>66</v>
      </c>
      <c r="G33" s="14" t="str">
        <f t="shared" si="4"/>
        <v>54272.61719</v>
      </c>
      <c r="H33" s="34">
        <f t="shared" si="5"/>
        <v>10990.5</v>
      </c>
      <c r="I33" s="44" t="s">
        <v>383</v>
      </c>
      <c r="J33" s="45" t="s">
        <v>384</v>
      </c>
      <c r="K33" s="44" t="s">
        <v>385</v>
      </c>
      <c r="L33" s="44" t="s">
        <v>386</v>
      </c>
      <c r="M33" s="45" t="s">
        <v>333</v>
      </c>
      <c r="N33" s="45" t="s">
        <v>352</v>
      </c>
      <c r="O33" s="46" t="s">
        <v>334</v>
      </c>
      <c r="P33" s="47" t="s">
        <v>335</v>
      </c>
    </row>
    <row r="34" spans="1:16" ht="12.75" customHeight="1" thickBot="1" x14ac:dyDescent="0.25">
      <c r="A34" s="34" t="str">
        <f t="shared" si="0"/>
        <v>IBVS 6114 </v>
      </c>
      <c r="B34" s="42" t="str">
        <f t="shared" si="1"/>
        <v>II</v>
      </c>
      <c r="C34" s="34">
        <f t="shared" si="2"/>
        <v>54275.579530000003</v>
      </c>
      <c r="D34" s="14" t="str">
        <f t="shared" si="3"/>
        <v>vis</v>
      </c>
      <c r="E34" s="43">
        <f>VLOOKUP(C34,Active!C$21:E$966,3,FALSE)</f>
        <v>10992.505439370103</v>
      </c>
      <c r="F34" s="42" t="s">
        <v>66</v>
      </c>
      <c r="G34" s="14" t="str">
        <f t="shared" si="4"/>
        <v>54275.57953</v>
      </c>
      <c r="H34" s="34">
        <f t="shared" si="5"/>
        <v>10992.5</v>
      </c>
      <c r="I34" s="44" t="s">
        <v>387</v>
      </c>
      <c r="J34" s="45" t="s">
        <v>388</v>
      </c>
      <c r="K34" s="44" t="s">
        <v>389</v>
      </c>
      <c r="L34" s="44" t="s">
        <v>390</v>
      </c>
      <c r="M34" s="45" t="s">
        <v>333</v>
      </c>
      <c r="N34" s="45" t="s">
        <v>352</v>
      </c>
      <c r="O34" s="46" t="s">
        <v>334</v>
      </c>
      <c r="P34" s="47" t="s">
        <v>335</v>
      </c>
    </row>
    <row r="35" spans="1:16" ht="12.75" customHeight="1" thickBot="1" x14ac:dyDescent="0.25">
      <c r="A35" s="34" t="str">
        <f t="shared" si="0"/>
        <v>IBVS 6114 </v>
      </c>
      <c r="B35" s="42" t="str">
        <f t="shared" si="1"/>
        <v>II</v>
      </c>
      <c r="C35" s="34">
        <f t="shared" si="2"/>
        <v>54278.542650000003</v>
      </c>
      <c r="D35" s="14" t="str">
        <f t="shared" si="3"/>
        <v>vis</v>
      </c>
      <c r="E35" s="43">
        <f>VLOOKUP(C35,Active!C$21:E$966,3,FALSE)</f>
        <v>10994.506371254738</v>
      </c>
      <c r="F35" s="42" t="s">
        <v>66</v>
      </c>
      <c r="G35" s="14" t="str">
        <f t="shared" si="4"/>
        <v>54278.54265</v>
      </c>
      <c r="H35" s="34">
        <f t="shared" si="5"/>
        <v>10994.5</v>
      </c>
      <c r="I35" s="44" t="s">
        <v>391</v>
      </c>
      <c r="J35" s="45" t="s">
        <v>392</v>
      </c>
      <c r="K35" s="44" t="s">
        <v>393</v>
      </c>
      <c r="L35" s="44" t="s">
        <v>394</v>
      </c>
      <c r="M35" s="45" t="s">
        <v>333</v>
      </c>
      <c r="N35" s="45" t="s">
        <v>352</v>
      </c>
      <c r="O35" s="46" t="s">
        <v>334</v>
      </c>
      <c r="P35" s="47" t="s">
        <v>335</v>
      </c>
    </row>
    <row r="36" spans="1:16" ht="12.75" customHeight="1" thickBot="1" x14ac:dyDescent="0.25">
      <c r="A36" s="34" t="str">
        <f t="shared" si="0"/>
        <v>IBVS 6114 </v>
      </c>
      <c r="B36" s="42" t="str">
        <f t="shared" si="1"/>
        <v>I</v>
      </c>
      <c r="C36" s="34">
        <f t="shared" si="2"/>
        <v>54280.727370000001</v>
      </c>
      <c r="D36" s="14" t="str">
        <f t="shared" si="3"/>
        <v>vis</v>
      </c>
      <c r="E36" s="43">
        <f>VLOOKUP(C36,Active!C$21:E$966,3,FALSE)</f>
        <v>10995.981666182717</v>
      </c>
      <c r="F36" s="42" t="s">
        <v>66</v>
      </c>
      <c r="G36" s="14" t="str">
        <f t="shared" si="4"/>
        <v>54280.72737</v>
      </c>
      <c r="H36" s="34">
        <f t="shared" si="5"/>
        <v>10996</v>
      </c>
      <c r="I36" s="44" t="s">
        <v>395</v>
      </c>
      <c r="J36" s="45" t="s">
        <v>396</v>
      </c>
      <c r="K36" s="44" t="s">
        <v>397</v>
      </c>
      <c r="L36" s="44" t="s">
        <v>398</v>
      </c>
      <c r="M36" s="45" t="s">
        <v>333</v>
      </c>
      <c r="N36" s="45" t="s">
        <v>352</v>
      </c>
      <c r="O36" s="46" t="s">
        <v>334</v>
      </c>
      <c r="P36" s="47" t="s">
        <v>335</v>
      </c>
    </row>
    <row r="37" spans="1:16" ht="12.75" customHeight="1" thickBot="1" x14ac:dyDescent="0.25">
      <c r="A37" s="34" t="str">
        <f t="shared" si="0"/>
        <v>IBVS 6114 </v>
      </c>
      <c r="B37" s="42" t="str">
        <f t="shared" si="1"/>
        <v>II</v>
      </c>
      <c r="C37" s="34">
        <f t="shared" si="2"/>
        <v>54281.503389999998</v>
      </c>
      <c r="D37" s="14" t="str">
        <f t="shared" si="3"/>
        <v>vis</v>
      </c>
      <c r="E37" s="43">
        <f>VLOOKUP(C37,Active!C$21:E$966,3,FALSE)</f>
        <v>10996.505695976013</v>
      </c>
      <c r="F37" s="42" t="s">
        <v>66</v>
      </c>
      <c r="G37" s="14" t="str">
        <f t="shared" si="4"/>
        <v>54281.50339</v>
      </c>
      <c r="H37" s="34">
        <f t="shared" si="5"/>
        <v>10996.5</v>
      </c>
      <c r="I37" s="44" t="s">
        <v>399</v>
      </c>
      <c r="J37" s="45" t="s">
        <v>400</v>
      </c>
      <c r="K37" s="44" t="s">
        <v>401</v>
      </c>
      <c r="L37" s="44" t="s">
        <v>402</v>
      </c>
      <c r="M37" s="45" t="s">
        <v>333</v>
      </c>
      <c r="N37" s="45" t="s">
        <v>352</v>
      </c>
      <c r="O37" s="46" t="s">
        <v>334</v>
      </c>
      <c r="P37" s="47" t="s">
        <v>335</v>
      </c>
    </row>
    <row r="38" spans="1:16" ht="12.75" customHeight="1" thickBot="1" x14ac:dyDescent="0.25">
      <c r="A38" s="34" t="str">
        <f t="shared" si="0"/>
        <v>IBVS 6114 </v>
      </c>
      <c r="B38" s="42" t="str">
        <f t="shared" si="1"/>
        <v>I</v>
      </c>
      <c r="C38" s="34">
        <f t="shared" si="2"/>
        <v>54283.687590000001</v>
      </c>
      <c r="D38" s="14" t="str">
        <f t="shared" si="3"/>
        <v>vis</v>
      </c>
      <c r="E38" s="43">
        <f>VLOOKUP(C38,Active!C$21:E$966,3,FALSE)</f>
        <v>10997.980639759062</v>
      </c>
      <c r="F38" s="42" t="s">
        <v>66</v>
      </c>
      <c r="G38" s="14" t="str">
        <f t="shared" si="4"/>
        <v>54283.68759</v>
      </c>
      <c r="H38" s="34">
        <f t="shared" si="5"/>
        <v>10998</v>
      </c>
      <c r="I38" s="44" t="s">
        <v>403</v>
      </c>
      <c r="J38" s="45" t="s">
        <v>404</v>
      </c>
      <c r="K38" s="44" t="s">
        <v>405</v>
      </c>
      <c r="L38" s="44" t="s">
        <v>406</v>
      </c>
      <c r="M38" s="45" t="s">
        <v>333</v>
      </c>
      <c r="N38" s="45" t="s">
        <v>352</v>
      </c>
      <c r="O38" s="46" t="s">
        <v>334</v>
      </c>
      <c r="P38" s="47" t="s">
        <v>335</v>
      </c>
    </row>
    <row r="39" spans="1:16" ht="12.75" customHeight="1" thickBot="1" x14ac:dyDescent="0.25">
      <c r="A39" s="34" t="str">
        <f t="shared" si="0"/>
        <v>IBVS 6114 </v>
      </c>
      <c r="B39" s="42" t="str">
        <f t="shared" si="1"/>
        <v>II</v>
      </c>
      <c r="C39" s="34">
        <f t="shared" si="2"/>
        <v>54284.463530000001</v>
      </c>
      <c r="D39" s="14" t="str">
        <f t="shared" si="3"/>
        <v>vis</v>
      </c>
      <c r="E39" s="43">
        <f>VLOOKUP(C39,Active!C$21:E$966,3,FALSE)</f>
        <v>10998.504615530061</v>
      </c>
      <c r="F39" s="42" t="s">
        <v>66</v>
      </c>
      <c r="G39" s="14" t="str">
        <f t="shared" si="4"/>
        <v>54284.46353</v>
      </c>
      <c r="H39" s="34">
        <f t="shared" si="5"/>
        <v>10998.5</v>
      </c>
      <c r="I39" s="44" t="s">
        <v>407</v>
      </c>
      <c r="J39" s="45" t="s">
        <v>408</v>
      </c>
      <c r="K39" s="44" t="s">
        <v>409</v>
      </c>
      <c r="L39" s="44" t="s">
        <v>410</v>
      </c>
      <c r="M39" s="45" t="s">
        <v>333</v>
      </c>
      <c r="N39" s="45" t="s">
        <v>352</v>
      </c>
      <c r="O39" s="46" t="s">
        <v>334</v>
      </c>
      <c r="P39" s="47" t="s">
        <v>335</v>
      </c>
    </row>
    <row r="40" spans="1:16" ht="12.75" customHeight="1" thickBot="1" x14ac:dyDescent="0.25">
      <c r="A40" s="34" t="str">
        <f t="shared" si="0"/>
        <v>IBVS 6114 </v>
      </c>
      <c r="B40" s="42" t="str">
        <f t="shared" si="1"/>
        <v>I</v>
      </c>
      <c r="C40" s="34">
        <f t="shared" si="2"/>
        <v>54286.648540000002</v>
      </c>
      <c r="D40" s="14" t="str">
        <f t="shared" si="3"/>
        <v>vis</v>
      </c>
      <c r="E40" s="43">
        <f>VLOOKUP(C40,Active!C$21:E$966,3,FALSE)</f>
        <v>10999.980106288873</v>
      </c>
      <c r="F40" s="42" t="s">
        <v>66</v>
      </c>
      <c r="G40" s="14" t="str">
        <f t="shared" si="4"/>
        <v>54286.64854</v>
      </c>
      <c r="H40" s="34">
        <f t="shared" si="5"/>
        <v>11000</v>
      </c>
      <c r="I40" s="44" t="s">
        <v>411</v>
      </c>
      <c r="J40" s="45" t="s">
        <v>412</v>
      </c>
      <c r="K40" s="44" t="s">
        <v>413</v>
      </c>
      <c r="L40" s="44" t="s">
        <v>414</v>
      </c>
      <c r="M40" s="45" t="s">
        <v>333</v>
      </c>
      <c r="N40" s="45" t="s">
        <v>352</v>
      </c>
      <c r="O40" s="46" t="s">
        <v>334</v>
      </c>
      <c r="P40" s="47" t="s">
        <v>335</v>
      </c>
    </row>
    <row r="41" spans="1:16" ht="12.75" customHeight="1" thickBot="1" x14ac:dyDescent="0.25">
      <c r="A41" s="34" t="str">
        <f t="shared" si="0"/>
        <v>IBVS 6114 </v>
      </c>
      <c r="B41" s="42" t="str">
        <f t="shared" si="1"/>
        <v>II</v>
      </c>
      <c r="C41" s="34">
        <f t="shared" si="2"/>
        <v>54287.428670000001</v>
      </c>
      <c r="D41" s="14" t="str">
        <f t="shared" si="3"/>
        <v>vis</v>
      </c>
      <c r="E41" s="43">
        <f>VLOOKUP(C41,Active!C$21:E$966,3,FALSE)</f>
        <v>11000.506911477714</v>
      </c>
      <c r="F41" s="42" t="s">
        <v>66</v>
      </c>
      <c r="G41" s="14" t="str">
        <f t="shared" si="4"/>
        <v>54287.42867</v>
      </c>
      <c r="H41" s="34">
        <f t="shared" si="5"/>
        <v>11000.5</v>
      </c>
      <c r="I41" s="44" t="s">
        <v>415</v>
      </c>
      <c r="J41" s="45" t="s">
        <v>416</v>
      </c>
      <c r="K41" s="44" t="s">
        <v>417</v>
      </c>
      <c r="L41" s="44" t="s">
        <v>418</v>
      </c>
      <c r="M41" s="45" t="s">
        <v>333</v>
      </c>
      <c r="N41" s="45" t="s">
        <v>352</v>
      </c>
      <c r="O41" s="46" t="s">
        <v>334</v>
      </c>
      <c r="P41" s="47" t="s">
        <v>335</v>
      </c>
    </row>
    <row r="42" spans="1:16" ht="12.75" customHeight="1" thickBot="1" x14ac:dyDescent="0.25">
      <c r="A42" s="34" t="str">
        <f t="shared" si="0"/>
        <v>IBVS 6114 </v>
      </c>
      <c r="B42" s="42" t="str">
        <f t="shared" si="1"/>
        <v>I</v>
      </c>
      <c r="C42" s="34">
        <f t="shared" si="2"/>
        <v>54289.609620000003</v>
      </c>
      <c r="D42" s="14" t="str">
        <f t="shared" si="3"/>
        <v>vis</v>
      </c>
      <c r="E42" s="43">
        <f>VLOOKUP(C42,Active!C$21:E$966,3,FALSE)</f>
        <v>11001.979660604917</v>
      </c>
      <c r="F42" s="42" t="s">
        <v>66</v>
      </c>
      <c r="G42" s="14" t="str">
        <f t="shared" si="4"/>
        <v>54289.60962</v>
      </c>
      <c r="H42" s="34">
        <f t="shared" si="5"/>
        <v>11002</v>
      </c>
      <c r="I42" s="44" t="s">
        <v>419</v>
      </c>
      <c r="J42" s="45" t="s">
        <v>420</v>
      </c>
      <c r="K42" s="44" t="s">
        <v>421</v>
      </c>
      <c r="L42" s="44" t="s">
        <v>422</v>
      </c>
      <c r="M42" s="45" t="s">
        <v>333</v>
      </c>
      <c r="N42" s="45" t="s">
        <v>352</v>
      </c>
      <c r="O42" s="46" t="s">
        <v>334</v>
      </c>
      <c r="P42" s="47" t="s">
        <v>335</v>
      </c>
    </row>
    <row r="43" spans="1:16" ht="12.75" customHeight="1" thickBot="1" x14ac:dyDescent="0.25">
      <c r="A43" s="34" t="str">
        <f t="shared" ref="A43:A74" si="6">P43</f>
        <v>IBVS 6114 </v>
      </c>
      <c r="B43" s="42" t="str">
        <f t="shared" ref="B43:B74" si="7">IF(H43=INT(H43),"I","II")</f>
        <v>II</v>
      </c>
      <c r="C43" s="34">
        <f t="shared" ref="C43:C74" si="8">1*G43</f>
        <v>54290.389389999997</v>
      </c>
      <c r="D43" s="14" t="str">
        <f t="shared" ref="D43:D74" si="9">VLOOKUP(F43,I$1:J$5,2,FALSE)</f>
        <v>vis</v>
      </c>
      <c r="E43" s="43">
        <f>VLOOKUP(C43,Active!C$21:E$966,3,FALSE)</f>
        <v>11002.506222693415</v>
      </c>
      <c r="F43" s="42" t="s">
        <v>66</v>
      </c>
      <c r="G43" s="14" t="str">
        <f t="shared" ref="G43:G74" si="10">MID(I43,3,LEN(I43)-3)</f>
        <v>54290.38939</v>
      </c>
      <c r="H43" s="34">
        <f t="shared" ref="H43:H74" si="11">1*K43</f>
        <v>11002.5</v>
      </c>
      <c r="I43" s="44" t="s">
        <v>423</v>
      </c>
      <c r="J43" s="45" t="s">
        <v>424</v>
      </c>
      <c r="K43" s="44" t="s">
        <v>425</v>
      </c>
      <c r="L43" s="44" t="s">
        <v>426</v>
      </c>
      <c r="M43" s="45" t="s">
        <v>333</v>
      </c>
      <c r="N43" s="45" t="s">
        <v>352</v>
      </c>
      <c r="O43" s="46" t="s">
        <v>334</v>
      </c>
      <c r="P43" s="47" t="s">
        <v>335</v>
      </c>
    </row>
    <row r="44" spans="1:16" ht="12.75" customHeight="1" thickBot="1" x14ac:dyDescent="0.25">
      <c r="A44" s="34" t="str">
        <f t="shared" si="6"/>
        <v>IBVS 6114 </v>
      </c>
      <c r="B44" s="42" t="str">
        <f t="shared" si="7"/>
        <v>I</v>
      </c>
      <c r="C44" s="34">
        <f t="shared" si="8"/>
        <v>54292.572419999997</v>
      </c>
      <c r="D44" s="14" t="str">
        <f t="shared" si="9"/>
        <v>vis</v>
      </c>
      <c r="E44" s="43">
        <f>VLOOKUP(C44,Active!C$21:E$966,3,FALSE)</f>
        <v>11003.980376400357</v>
      </c>
      <c r="F44" s="42" t="s">
        <v>66</v>
      </c>
      <c r="G44" s="14" t="str">
        <f t="shared" si="10"/>
        <v>54292.57242</v>
      </c>
      <c r="H44" s="34">
        <f t="shared" si="11"/>
        <v>11004</v>
      </c>
      <c r="I44" s="44" t="s">
        <v>427</v>
      </c>
      <c r="J44" s="45" t="s">
        <v>428</v>
      </c>
      <c r="K44" s="44" t="s">
        <v>429</v>
      </c>
      <c r="L44" s="44" t="s">
        <v>430</v>
      </c>
      <c r="M44" s="45" t="s">
        <v>333</v>
      </c>
      <c r="N44" s="45" t="s">
        <v>352</v>
      </c>
      <c r="O44" s="46" t="s">
        <v>334</v>
      </c>
      <c r="P44" s="47" t="s">
        <v>335</v>
      </c>
    </row>
    <row r="45" spans="1:16" ht="12.75" customHeight="1" thickBot="1" x14ac:dyDescent="0.25">
      <c r="A45" s="34" t="str">
        <f t="shared" si="6"/>
        <v>IBVS 6114 </v>
      </c>
      <c r="B45" s="42" t="str">
        <f t="shared" si="7"/>
        <v>I</v>
      </c>
      <c r="C45" s="34">
        <f t="shared" si="8"/>
        <v>54606.520069999999</v>
      </c>
      <c r="D45" s="14" t="str">
        <f t="shared" si="9"/>
        <v>vis</v>
      </c>
      <c r="E45" s="43">
        <f>VLOOKUP(C45,Active!C$21:E$966,3,FALSE)</f>
        <v>11215.982544045055</v>
      </c>
      <c r="F45" s="42" t="s">
        <v>66</v>
      </c>
      <c r="G45" s="14" t="str">
        <f t="shared" si="10"/>
        <v>54606.52007</v>
      </c>
      <c r="H45" s="34">
        <f t="shared" si="11"/>
        <v>11216</v>
      </c>
      <c r="I45" s="44" t="s">
        <v>431</v>
      </c>
      <c r="J45" s="45" t="s">
        <v>432</v>
      </c>
      <c r="K45" s="44" t="s">
        <v>433</v>
      </c>
      <c r="L45" s="44" t="s">
        <v>434</v>
      </c>
      <c r="M45" s="45" t="s">
        <v>333</v>
      </c>
      <c r="N45" s="45" t="s">
        <v>352</v>
      </c>
      <c r="O45" s="46" t="s">
        <v>334</v>
      </c>
      <c r="P45" s="47" t="s">
        <v>335</v>
      </c>
    </row>
    <row r="46" spans="1:16" ht="12.75" customHeight="1" thickBot="1" x14ac:dyDescent="0.25">
      <c r="A46" s="34" t="str">
        <f t="shared" si="6"/>
        <v>IBVS 6114 </v>
      </c>
      <c r="B46" s="42" t="str">
        <f t="shared" si="7"/>
        <v>II</v>
      </c>
      <c r="C46" s="34">
        <f t="shared" si="8"/>
        <v>54608.76715</v>
      </c>
      <c r="D46" s="14" t="str">
        <f t="shared" si="9"/>
        <v>vis</v>
      </c>
      <c r="E46" s="43">
        <f>VLOOKUP(C46,Active!C$21:E$966,3,FALSE)</f>
        <v>11217.499949354096</v>
      </c>
      <c r="F46" s="42" t="s">
        <v>66</v>
      </c>
      <c r="G46" s="14" t="str">
        <f t="shared" si="10"/>
        <v>54608.76715</v>
      </c>
      <c r="H46" s="34">
        <f t="shared" si="11"/>
        <v>11217.5</v>
      </c>
      <c r="I46" s="44" t="s">
        <v>435</v>
      </c>
      <c r="J46" s="45" t="s">
        <v>436</v>
      </c>
      <c r="K46" s="44" t="s">
        <v>437</v>
      </c>
      <c r="L46" s="44" t="s">
        <v>438</v>
      </c>
      <c r="M46" s="45" t="s">
        <v>333</v>
      </c>
      <c r="N46" s="45" t="s">
        <v>352</v>
      </c>
      <c r="O46" s="46" t="s">
        <v>334</v>
      </c>
      <c r="P46" s="47" t="s">
        <v>335</v>
      </c>
    </row>
    <row r="47" spans="1:16" ht="12.75" customHeight="1" thickBot="1" x14ac:dyDescent="0.25">
      <c r="A47" s="34" t="str">
        <f t="shared" si="6"/>
        <v>IBVS 6114 </v>
      </c>
      <c r="B47" s="42" t="str">
        <f t="shared" si="7"/>
        <v>II</v>
      </c>
      <c r="C47" s="34">
        <f t="shared" si="8"/>
        <v>54629.501199999999</v>
      </c>
      <c r="D47" s="14" t="str">
        <f t="shared" si="9"/>
        <v>vis</v>
      </c>
      <c r="E47" s="43">
        <f>VLOOKUP(C47,Active!C$21:E$966,3,FALSE)</f>
        <v>11231.501212125304</v>
      </c>
      <c r="F47" s="42" t="s">
        <v>66</v>
      </c>
      <c r="G47" s="14" t="str">
        <f t="shared" si="10"/>
        <v>54629.5012</v>
      </c>
      <c r="H47" s="34">
        <f t="shared" si="11"/>
        <v>11231.5</v>
      </c>
      <c r="I47" s="44" t="s">
        <v>439</v>
      </c>
      <c r="J47" s="45" t="s">
        <v>440</v>
      </c>
      <c r="K47" s="44" t="s">
        <v>441</v>
      </c>
      <c r="L47" s="44" t="s">
        <v>442</v>
      </c>
      <c r="M47" s="45" t="s">
        <v>333</v>
      </c>
      <c r="N47" s="45" t="s">
        <v>352</v>
      </c>
      <c r="O47" s="46" t="s">
        <v>334</v>
      </c>
      <c r="P47" s="47" t="s">
        <v>335</v>
      </c>
    </row>
    <row r="48" spans="1:16" ht="12.75" customHeight="1" thickBot="1" x14ac:dyDescent="0.25">
      <c r="A48" s="34" t="str">
        <f t="shared" si="6"/>
        <v>IBVS 6114 </v>
      </c>
      <c r="B48" s="42" t="str">
        <f t="shared" si="7"/>
        <v>I</v>
      </c>
      <c r="C48" s="34">
        <f t="shared" si="8"/>
        <v>54631.69083</v>
      </c>
      <c r="D48" s="14" t="str">
        <f t="shared" si="9"/>
        <v>vis</v>
      </c>
      <c r="E48" s="43">
        <f>VLOOKUP(C48,Active!C$21:E$966,3,FALSE)</f>
        <v>11232.979822671809</v>
      </c>
      <c r="F48" s="42" t="s">
        <v>66</v>
      </c>
      <c r="G48" s="14" t="str">
        <f t="shared" si="10"/>
        <v>54631.69083</v>
      </c>
      <c r="H48" s="34">
        <f t="shared" si="11"/>
        <v>11233</v>
      </c>
      <c r="I48" s="44" t="s">
        <v>443</v>
      </c>
      <c r="J48" s="45" t="s">
        <v>444</v>
      </c>
      <c r="K48" s="44" t="s">
        <v>445</v>
      </c>
      <c r="L48" s="44" t="s">
        <v>446</v>
      </c>
      <c r="M48" s="45" t="s">
        <v>333</v>
      </c>
      <c r="N48" s="45" t="s">
        <v>352</v>
      </c>
      <c r="O48" s="46" t="s">
        <v>334</v>
      </c>
      <c r="P48" s="47" t="s">
        <v>335</v>
      </c>
    </row>
    <row r="49" spans="1:16" ht="12.75" customHeight="1" thickBot="1" x14ac:dyDescent="0.25">
      <c r="A49" s="34" t="str">
        <f t="shared" si="6"/>
        <v>IBVS 6114 </v>
      </c>
      <c r="B49" s="42" t="str">
        <f t="shared" si="7"/>
        <v>II</v>
      </c>
      <c r="C49" s="34">
        <f t="shared" si="8"/>
        <v>54632.465779999999</v>
      </c>
      <c r="D49" s="14" t="str">
        <f t="shared" si="9"/>
        <v>vis</v>
      </c>
      <c r="E49" s="43">
        <f>VLOOKUP(C49,Active!C$21:E$966,3,FALSE)</f>
        <v>11233.503129916873</v>
      </c>
      <c r="F49" s="42" t="s">
        <v>66</v>
      </c>
      <c r="G49" s="14" t="str">
        <f t="shared" si="10"/>
        <v>54632.46578</v>
      </c>
      <c r="H49" s="34">
        <f t="shared" si="11"/>
        <v>11233.5</v>
      </c>
      <c r="I49" s="44" t="s">
        <v>447</v>
      </c>
      <c r="J49" s="45" t="s">
        <v>448</v>
      </c>
      <c r="K49" s="44" t="s">
        <v>449</v>
      </c>
      <c r="L49" s="44" t="s">
        <v>450</v>
      </c>
      <c r="M49" s="45" t="s">
        <v>333</v>
      </c>
      <c r="N49" s="45" t="s">
        <v>352</v>
      </c>
      <c r="O49" s="46" t="s">
        <v>334</v>
      </c>
      <c r="P49" s="47" t="s">
        <v>335</v>
      </c>
    </row>
    <row r="50" spans="1:16" ht="12.75" customHeight="1" thickBot="1" x14ac:dyDescent="0.25">
      <c r="A50" s="34" t="str">
        <f t="shared" si="6"/>
        <v>IBVS 6114 </v>
      </c>
      <c r="B50" s="42" t="str">
        <f t="shared" si="7"/>
        <v>II</v>
      </c>
      <c r="C50" s="34">
        <f t="shared" si="8"/>
        <v>54635.424200000001</v>
      </c>
      <c r="D50" s="14" t="str">
        <f t="shared" si="9"/>
        <v>vis</v>
      </c>
      <c r="E50" s="43">
        <f>VLOOKUP(C50,Active!C$21:E$966,3,FALSE)</f>
        <v>11235.50088799152</v>
      </c>
      <c r="F50" s="42" t="s">
        <v>66</v>
      </c>
      <c r="G50" s="14" t="str">
        <f t="shared" si="10"/>
        <v>54635.4242</v>
      </c>
      <c r="H50" s="34">
        <f t="shared" si="11"/>
        <v>11235.5</v>
      </c>
      <c r="I50" s="44" t="s">
        <v>451</v>
      </c>
      <c r="J50" s="45" t="s">
        <v>452</v>
      </c>
      <c r="K50" s="44" t="s">
        <v>453</v>
      </c>
      <c r="L50" s="44" t="s">
        <v>454</v>
      </c>
      <c r="M50" s="45" t="s">
        <v>333</v>
      </c>
      <c r="N50" s="45" t="s">
        <v>352</v>
      </c>
      <c r="O50" s="46" t="s">
        <v>334</v>
      </c>
      <c r="P50" s="47" t="s">
        <v>335</v>
      </c>
    </row>
    <row r="51" spans="1:16" ht="12.75" customHeight="1" thickBot="1" x14ac:dyDescent="0.25">
      <c r="A51" s="34" t="str">
        <f t="shared" si="6"/>
        <v>IBVS 6114 </v>
      </c>
      <c r="B51" s="42" t="str">
        <f t="shared" si="7"/>
        <v>I</v>
      </c>
      <c r="C51" s="34">
        <f t="shared" si="8"/>
        <v>54637.620280000003</v>
      </c>
      <c r="D51" s="14" t="str">
        <f t="shared" si="9"/>
        <v>vis</v>
      </c>
      <c r="E51" s="43">
        <f>VLOOKUP(C51,Active!C$21:E$966,3,FALSE)</f>
        <v>11236.983854085776</v>
      </c>
      <c r="F51" s="42" t="s">
        <v>66</v>
      </c>
      <c r="G51" s="14" t="str">
        <f t="shared" si="10"/>
        <v>54637.62028</v>
      </c>
      <c r="H51" s="34">
        <f t="shared" si="11"/>
        <v>11237</v>
      </c>
      <c r="I51" s="44" t="s">
        <v>455</v>
      </c>
      <c r="J51" s="45" t="s">
        <v>456</v>
      </c>
      <c r="K51" s="44" t="s">
        <v>457</v>
      </c>
      <c r="L51" s="44" t="s">
        <v>458</v>
      </c>
      <c r="M51" s="45" t="s">
        <v>333</v>
      </c>
      <c r="N51" s="45" t="s">
        <v>352</v>
      </c>
      <c r="O51" s="46" t="s">
        <v>334</v>
      </c>
      <c r="P51" s="47" t="s">
        <v>335</v>
      </c>
    </row>
    <row r="52" spans="1:16" ht="12.75" customHeight="1" thickBot="1" x14ac:dyDescent="0.25">
      <c r="A52" s="34" t="str">
        <f t="shared" si="6"/>
        <v>IBVS 6114 </v>
      </c>
      <c r="B52" s="42" t="str">
        <f t="shared" si="7"/>
        <v>I</v>
      </c>
      <c r="C52" s="34">
        <f t="shared" si="8"/>
        <v>54640.582410000003</v>
      </c>
      <c r="D52" s="14" t="str">
        <f t="shared" si="9"/>
        <v>vis</v>
      </c>
      <c r="E52" s="43">
        <f>VLOOKUP(C52,Active!C$21:E$966,3,FALSE)</f>
        <v>11238.984117444477</v>
      </c>
      <c r="F52" s="42" t="s">
        <v>66</v>
      </c>
      <c r="G52" s="14" t="str">
        <f t="shared" si="10"/>
        <v>54640.58241</v>
      </c>
      <c r="H52" s="34">
        <f t="shared" si="11"/>
        <v>11239</v>
      </c>
      <c r="I52" s="44" t="s">
        <v>459</v>
      </c>
      <c r="J52" s="45" t="s">
        <v>460</v>
      </c>
      <c r="K52" s="44" t="s">
        <v>461</v>
      </c>
      <c r="L52" s="44" t="s">
        <v>462</v>
      </c>
      <c r="M52" s="45" t="s">
        <v>333</v>
      </c>
      <c r="N52" s="45" t="s">
        <v>352</v>
      </c>
      <c r="O52" s="46" t="s">
        <v>334</v>
      </c>
      <c r="P52" s="47" t="s">
        <v>335</v>
      </c>
    </row>
    <row r="53" spans="1:16" ht="12.75" customHeight="1" thickBot="1" x14ac:dyDescent="0.25">
      <c r="A53" s="34" t="str">
        <f t="shared" si="6"/>
        <v>IBVS 6114 </v>
      </c>
      <c r="B53" s="42" t="str">
        <f t="shared" si="7"/>
        <v>I</v>
      </c>
      <c r="C53" s="34">
        <f t="shared" si="8"/>
        <v>54643.542309999997</v>
      </c>
      <c r="D53" s="14" t="str">
        <f t="shared" si="9"/>
        <v>vis</v>
      </c>
      <c r="E53" s="43">
        <f>VLOOKUP(C53,Active!C$21:E$966,3,FALSE)</f>
        <v>11240.982874931628</v>
      </c>
      <c r="F53" s="42" t="s">
        <v>66</v>
      </c>
      <c r="G53" s="14" t="str">
        <f t="shared" si="10"/>
        <v>54643.54231</v>
      </c>
      <c r="H53" s="34">
        <f t="shared" si="11"/>
        <v>11241</v>
      </c>
      <c r="I53" s="44" t="s">
        <v>463</v>
      </c>
      <c r="J53" s="45" t="s">
        <v>464</v>
      </c>
      <c r="K53" s="44" t="s">
        <v>465</v>
      </c>
      <c r="L53" s="44" t="s">
        <v>466</v>
      </c>
      <c r="M53" s="45" t="s">
        <v>333</v>
      </c>
      <c r="N53" s="45" t="s">
        <v>352</v>
      </c>
      <c r="O53" s="46" t="s">
        <v>334</v>
      </c>
      <c r="P53" s="47" t="s">
        <v>335</v>
      </c>
    </row>
    <row r="54" spans="1:16" ht="12.75" customHeight="1" thickBot="1" x14ac:dyDescent="0.25">
      <c r="A54" s="34" t="str">
        <f t="shared" si="6"/>
        <v>IBVS 6114 </v>
      </c>
      <c r="B54" s="42" t="str">
        <f t="shared" si="7"/>
        <v>II</v>
      </c>
      <c r="C54" s="34">
        <f t="shared" si="8"/>
        <v>54645.787779999999</v>
      </c>
      <c r="D54" s="14" t="str">
        <f t="shared" si="9"/>
        <v>vis</v>
      </c>
      <c r="E54" s="43">
        <f>VLOOKUP(C54,Active!C$21:E$966,3,FALSE)</f>
        <v>11242.499193041927</v>
      </c>
      <c r="F54" s="42" t="s">
        <v>66</v>
      </c>
      <c r="G54" s="14" t="str">
        <f t="shared" si="10"/>
        <v>54645.78778</v>
      </c>
      <c r="H54" s="34">
        <f t="shared" si="11"/>
        <v>11242.5</v>
      </c>
      <c r="I54" s="44" t="s">
        <v>467</v>
      </c>
      <c r="J54" s="45" t="s">
        <v>468</v>
      </c>
      <c r="K54" s="44" t="s">
        <v>469</v>
      </c>
      <c r="L54" s="44" t="s">
        <v>470</v>
      </c>
      <c r="M54" s="45" t="s">
        <v>333</v>
      </c>
      <c r="N54" s="45" t="s">
        <v>352</v>
      </c>
      <c r="O54" s="46" t="s">
        <v>334</v>
      </c>
      <c r="P54" s="47" t="s">
        <v>335</v>
      </c>
    </row>
    <row r="55" spans="1:16" ht="12.75" customHeight="1" thickBot="1" x14ac:dyDescent="0.25">
      <c r="A55" s="34" t="str">
        <f t="shared" si="6"/>
        <v>IBVS 6114 </v>
      </c>
      <c r="B55" s="42" t="str">
        <f t="shared" si="7"/>
        <v>I</v>
      </c>
      <c r="C55" s="34">
        <f t="shared" si="8"/>
        <v>54646.506249999999</v>
      </c>
      <c r="D55" s="14" t="str">
        <f t="shared" si="9"/>
        <v>vis</v>
      </c>
      <c r="E55" s="43">
        <f>VLOOKUP(C55,Active!C$21:E$966,3,FALSE)</f>
        <v>11242.984360544815</v>
      </c>
      <c r="F55" s="42" t="s">
        <v>66</v>
      </c>
      <c r="G55" s="14" t="str">
        <f t="shared" si="10"/>
        <v>54646.50625</v>
      </c>
      <c r="H55" s="34">
        <f t="shared" si="11"/>
        <v>11243</v>
      </c>
      <c r="I55" s="44" t="s">
        <v>471</v>
      </c>
      <c r="J55" s="45" t="s">
        <v>472</v>
      </c>
      <c r="K55" s="44" t="s">
        <v>473</v>
      </c>
      <c r="L55" s="44" t="s">
        <v>474</v>
      </c>
      <c r="M55" s="45" t="s">
        <v>333</v>
      </c>
      <c r="N55" s="45" t="s">
        <v>352</v>
      </c>
      <c r="O55" s="46" t="s">
        <v>334</v>
      </c>
      <c r="P55" s="47" t="s">
        <v>335</v>
      </c>
    </row>
    <row r="56" spans="1:16" ht="12.75" customHeight="1" thickBot="1" x14ac:dyDescent="0.25">
      <c r="A56" s="34" t="str">
        <f t="shared" si="6"/>
        <v>IBVS 6114 </v>
      </c>
      <c r="B56" s="42" t="str">
        <f t="shared" si="7"/>
        <v>II</v>
      </c>
      <c r="C56" s="34">
        <f t="shared" si="8"/>
        <v>54657.637329999998</v>
      </c>
      <c r="D56" s="14" t="str">
        <f t="shared" si="9"/>
        <v>vis</v>
      </c>
      <c r="E56" s="43">
        <f>VLOOKUP(C56,Active!C$21:E$966,3,FALSE)</f>
        <v>11250.500942013816</v>
      </c>
      <c r="F56" s="42" t="s">
        <v>66</v>
      </c>
      <c r="G56" s="14" t="str">
        <f t="shared" si="10"/>
        <v>54657.63733</v>
      </c>
      <c r="H56" s="34">
        <f t="shared" si="11"/>
        <v>11250.5</v>
      </c>
      <c r="I56" s="44" t="s">
        <v>475</v>
      </c>
      <c r="J56" s="45" t="s">
        <v>476</v>
      </c>
      <c r="K56" s="44" t="s">
        <v>477</v>
      </c>
      <c r="L56" s="44" t="s">
        <v>478</v>
      </c>
      <c r="M56" s="45" t="s">
        <v>333</v>
      </c>
      <c r="N56" s="45" t="s">
        <v>352</v>
      </c>
      <c r="O56" s="46" t="s">
        <v>334</v>
      </c>
      <c r="P56" s="47" t="s">
        <v>335</v>
      </c>
    </row>
    <row r="57" spans="1:16" ht="12.75" customHeight="1" thickBot="1" x14ac:dyDescent="0.25">
      <c r="A57" s="34" t="str">
        <f t="shared" si="6"/>
        <v>IBVS 6114 </v>
      </c>
      <c r="B57" s="42" t="str">
        <f t="shared" si="7"/>
        <v>II</v>
      </c>
      <c r="C57" s="34">
        <f t="shared" si="8"/>
        <v>54660.598859999998</v>
      </c>
      <c r="D57" s="14" t="str">
        <f t="shared" si="9"/>
        <v>vis</v>
      </c>
      <c r="E57" s="43">
        <f>VLOOKUP(C57,Active!C$21:E$966,3,FALSE)</f>
        <v>11252.500800205284</v>
      </c>
      <c r="F57" s="42" t="s">
        <v>66</v>
      </c>
      <c r="G57" s="14" t="str">
        <f t="shared" si="10"/>
        <v>54660.59886</v>
      </c>
      <c r="H57" s="34">
        <f t="shared" si="11"/>
        <v>11252.5</v>
      </c>
      <c r="I57" s="44" t="s">
        <v>479</v>
      </c>
      <c r="J57" s="45" t="s">
        <v>480</v>
      </c>
      <c r="K57" s="44" t="s">
        <v>481</v>
      </c>
      <c r="L57" s="44" t="s">
        <v>482</v>
      </c>
      <c r="M57" s="45" t="s">
        <v>333</v>
      </c>
      <c r="N57" s="45" t="s">
        <v>352</v>
      </c>
      <c r="O57" s="46" t="s">
        <v>334</v>
      </c>
      <c r="P57" s="47" t="s">
        <v>335</v>
      </c>
    </row>
    <row r="58" spans="1:16" ht="12.75" customHeight="1" thickBot="1" x14ac:dyDescent="0.25">
      <c r="A58" s="34" t="str">
        <f t="shared" si="6"/>
        <v>IBVS 6114 </v>
      </c>
      <c r="B58" s="42" t="str">
        <f t="shared" si="7"/>
        <v>II</v>
      </c>
      <c r="C58" s="34">
        <f t="shared" si="8"/>
        <v>54663.5628</v>
      </c>
      <c r="D58" s="14" t="str">
        <f t="shared" si="9"/>
        <v>vis</v>
      </c>
      <c r="E58" s="43">
        <f>VLOOKUP(C58,Active!C$21:E$966,3,FALSE)</f>
        <v>11254.502285818471</v>
      </c>
      <c r="F58" s="42" t="s">
        <v>66</v>
      </c>
      <c r="G58" s="14" t="str">
        <f t="shared" si="10"/>
        <v>54663.5628</v>
      </c>
      <c r="H58" s="34">
        <f t="shared" si="11"/>
        <v>11254.5</v>
      </c>
      <c r="I58" s="44" t="s">
        <v>483</v>
      </c>
      <c r="J58" s="45" t="s">
        <v>484</v>
      </c>
      <c r="K58" s="44" t="s">
        <v>485</v>
      </c>
      <c r="L58" s="44" t="s">
        <v>486</v>
      </c>
      <c r="M58" s="45" t="s">
        <v>333</v>
      </c>
      <c r="N58" s="45" t="s">
        <v>352</v>
      </c>
      <c r="O58" s="46" t="s">
        <v>334</v>
      </c>
      <c r="P58" s="47" t="s">
        <v>335</v>
      </c>
    </row>
    <row r="59" spans="1:16" ht="12.75" customHeight="1" thickBot="1" x14ac:dyDescent="0.25">
      <c r="A59" s="34" t="str">
        <f t="shared" si="6"/>
        <v>IBVS 6114 </v>
      </c>
      <c r="B59" s="42" t="str">
        <f t="shared" si="7"/>
        <v>II</v>
      </c>
      <c r="C59" s="34">
        <f t="shared" si="8"/>
        <v>54666.524369999999</v>
      </c>
      <c r="D59" s="14" t="str">
        <f t="shared" si="9"/>
        <v>vis</v>
      </c>
      <c r="E59" s="43">
        <f>VLOOKUP(C59,Active!C$21:E$966,3,FALSE)</f>
        <v>11256.502171021089</v>
      </c>
      <c r="F59" s="42" t="s">
        <v>66</v>
      </c>
      <c r="G59" s="14" t="str">
        <f t="shared" si="10"/>
        <v>54666.52437</v>
      </c>
      <c r="H59" s="34">
        <f t="shared" si="11"/>
        <v>11256.5</v>
      </c>
      <c r="I59" s="44" t="s">
        <v>487</v>
      </c>
      <c r="J59" s="45" t="s">
        <v>488</v>
      </c>
      <c r="K59" s="44" t="s">
        <v>489</v>
      </c>
      <c r="L59" s="44" t="s">
        <v>490</v>
      </c>
      <c r="M59" s="45" t="s">
        <v>333</v>
      </c>
      <c r="N59" s="45" t="s">
        <v>352</v>
      </c>
      <c r="O59" s="46" t="s">
        <v>334</v>
      </c>
      <c r="P59" s="47" t="s">
        <v>335</v>
      </c>
    </row>
    <row r="60" spans="1:16" ht="12.75" customHeight="1" thickBot="1" x14ac:dyDescent="0.25">
      <c r="A60" s="34" t="str">
        <f t="shared" si="6"/>
        <v>IBVS 6114 </v>
      </c>
      <c r="B60" s="42" t="str">
        <f t="shared" si="7"/>
        <v>II</v>
      </c>
      <c r="C60" s="34">
        <f t="shared" si="8"/>
        <v>54669.485350000003</v>
      </c>
      <c r="D60" s="14" t="str">
        <f t="shared" si="9"/>
        <v>vis</v>
      </c>
      <c r="E60" s="43">
        <f>VLOOKUP(C60,Active!C$21:E$966,3,FALSE)</f>
        <v>11258.501657809264</v>
      </c>
      <c r="F60" s="42" t="s">
        <v>66</v>
      </c>
      <c r="G60" s="14" t="str">
        <f t="shared" si="10"/>
        <v>54669.48535</v>
      </c>
      <c r="H60" s="34">
        <f t="shared" si="11"/>
        <v>11258.5</v>
      </c>
      <c r="I60" s="44" t="s">
        <v>491</v>
      </c>
      <c r="J60" s="45" t="s">
        <v>492</v>
      </c>
      <c r="K60" s="44" t="s">
        <v>493</v>
      </c>
      <c r="L60" s="44" t="s">
        <v>494</v>
      </c>
      <c r="M60" s="45" t="s">
        <v>333</v>
      </c>
      <c r="N60" s="45" t="s">
        <v>352</v>
      </c>
      <c r="O60" s="46" t="s">
        <v>334</v>
      </c>
      <c r="P60" s="47" t="s">
        <v>335</v>
      </c>
    </row>
    <row r="61" spans="1:16" ht="12.75" customHeight="1" thickBot="1" x14ac:dyDescent="0.25">
      <c r="A61" s="34" t="str">
        <f t="shared" si="6"/>
        <v>IBVS 6114 </v>
      </c>
      <c r="B61" s="42" t="str">
        <f t="shared" si="7"/>
        <v>I</v>
      </c>
      <c r="C61" s="34">
        <f t="shared" si="8"/>
        <v>54671.682930000003</v>
      </c>
      <c r="D61" s="14" t="str">
        <f t="shared" si="9"/>
        <v>vis</v>
      </c>
      <c r="E61" s="43">
        <f>VLOOKUP(C61,Active!C$21:E$966,3,FALSE)</f>
        <v>11259.985636821601</v>
      </c>
      <c r="F61" s="42" t="s">
        <v>66</v>
      </c>
      <c r="G61" s="14" t="str">
        <f t="shared" si="10"/>
        <v>54671.68293</v>
      </c>
      <c r="H61" s="34">
        <f t="shared" si="11"/>
        <v>11260</v>
      </c>
      <c r="I61" s="44" t="s">
        <v>495</v>
      </c>
      <c r="J61" s="45" t="s">
        <v>496</v>
      </c>
      <c r="K61" s="44" t="s">
        <v>497</v>
      </c>
      <c r="L61" s="44" t="s">
        <v>498</v>
      </c>
      <c r="M61" s="45" t="s">
        <v>333</v>
      </c>
      <c r="N61" s="45" t="s">
        <v>352</v>
      </c>
      <c r="O61" s="46" t="s">
        <v>334</v>
      </c>
      <c r="P61" s="47" t="s">
        <v>335</v>
      </c>
    </row>
    <row r="62" spans="1:16" ht="12.75" customHeight="1" thickBot="1" x14ac:dyDescent="0.25">
      <c r="A62" s="34" t="str">
        <f t="shared" si="6"/>
        <v>IBVS 6114 </v>
      </c>
      <c r="B62" s="42" t="str">
        <f t="shared" si="7"/>
        <v>II</v>
      </c>
      <c r="C62" s="34">
        <f t="shared" si="8"/>
        <v>54672.445910000002</v>
      </c>
      <c r="D62" s="14" t="str">
        <f t="shared" si="9"/>
        <v>vis</v>
      </c>
      <c r="E62" s="43">
        <f>VLOOKUP(C62,Active!C$21:E$966,3,FALSE)</f>
        <v>11260.500860980372</v>
      </c>
      <c r="F62" s="42" t="s">
        <v>66</v>
      </c>
      <c r="G62" s="14" t="str">
        <f t="shared" si="10"/>
        <v>54672.44591</v>
      </c>
      <c r="H62" s="34">
        <f t="shared" si="11"/>
        <v>11260.5</v>
      </c>
      <c r="I62" s="44" t="s">
        <v>499</v>
      </c>
      <c r="J62" s="45" t="s">
        <v>500</v>
      </c>
      <c r="K62" s="44" t="s">
        <v>501</v>
      </c>
      <c r="L62" s="44" t="s">
        <v>502</v>
      </c>
      <c r="M62" s="45" t="s">
        <v>333</v>
      </c>
      <c r="N62" s="45" t="s">
        <v>352</v>
      </c>
      <c r="O62" s="46" t="s">
        <v>334</v>
      </c>
      <c r="P62" s="47" t="s">
        <v>335</v>
      </c>
    </row>
    <row r="63" spans="1:16" ht="12.75" customHeight="1" thickBot="1" x14ac:dyDescent="0.25">
      <c r="A63" s="34" t="str">
        <f t="shared" si="6"/>
        <v>IBVS 6114 </v>
      </c>
      <c r="B63" s="42" t="str">
        <f t="shared" si="7"/>
        <v>I</v>
      </c>
      <c r="C63" s="34">
        <f t="shared" si="8"/>
        <v>54674.643230000001</v>
      </c>
      <c r="D63" s="14" t="str">
        <f t="shared" si="9"/>
        <v>vis</v>
      </c>
      <c r="E63" s="43">
        <f>VLOOKUP(C63,Active!C$21:E$966,3,FALSE)</f>
        <v>11261.984664420241</v>
      </c>
      <c r="F63" s="42" t="s">
        <v>66</v>
      </c>
      <c r="G63" s="14" t="str">
        <f t="shared" si="10"/>
        <v>54674.64323</v>
      </c>
      <c r="H63" s="34">
        <f t="shared" si="11"/>
        <v>11262</v>
      </c>
      <c r="I63" s="44" t="s">
        <v>503</v>
      </c>
      <c r="J63" s="45" t="s">
        <v>504</v>
      </c>
      <c r="K63" s="44" t="s">
        <v>505</v>
      </c>
      <c r="L63" s="44" t="s">
        <v>506</v>
      </c>
      <c r="M63" s="45" t="s">
        <v>333</v>
      </c>
      <c r="N63" s="45" t="s">
        <v>352</v>
      </c>
      <c r="O63" s="46" t="s">
        <v>334</v>
      </c>
      <c r="P63" s="47" t="s">
        <v>335</v>
      </c>
    </row>
    <row r="64" spans="1:16" ht="12.75" customHeight="1" thickBot="1" x14ac:dyDescent="0.25">
      <c r="A64" s="34" t="str">
        <f t="shared" si="6"/>
        <v>IBVS 6114 </v>
      </c>
      <c r="B64" s="42" t="str">
        <f t="shared" si="7"/>
        <v>I</v>
      </c>
      <c r="C64" s="34">
        <f t="shared" si="8"/>
        <v>54683.527000000002</v>
      </c>
      <c r="D64" s="14" t="str">
        <f t="shared" si="9"/>
        <v>vis</v>
      </c>
      <c r="E64" s="43">
        <f>VLOOKUP(C64,Active!C$21:E$966,3,FALSE)</f>
        <v>11267.983685266096</v>
      </c>
      <c r="F64" s="42" t="s">
        <v>66</v>
      </c>
      <c r="G64" s="14" t="str">
        <f t="shared" si="10"/>
        <v>54683.527</v>
      </c>
      <c r="H64" s="34">
        <f t="shared" si="11"/>
        <v>11268</v>
      </c>
      <c r="I64" s="44" t="s">
        <v>507</v>
      </c>
      <c r="J64" s="45" t="s">
        <v>508</v>
      </c>
      <c r="K64" s="44" t="s">
        <v>509</v>
      </c>
      <c r="L64" s="44" t="s">
        <v>510</v>
      </c>
      <c r="M64" s="45" t="s">
        <v>333</v>
      </c>
      <c r="N64" s="45" t="s">
        <v>352</v>
      </c>
      <c r="O64" s="46" t="s">
        <v>334</v>
      </c>
      <c r="P64" s="47" t="s">
        <v>335</v>
      </c>
    </row>
    <row r="65" spans="1:16" ht="12.75" customHeight="1" thickBot="1" x14ac:dyDescent="0.25">
      <c r="A65" s="34" t="str">
        <f t="shared" si="6"/>
        <v>IBVS 6114 </v>
      </c>
      <c r="B65" s="42" t="str">
        <f t="shared" si="7"/>
        <v>I</v>
      </c>
      <c r="C65" s="34">
        <f t="shared" si="8"/>
        <v>54686.48992</v>
      </c>
      <c r="D65" s="14" t="str">
        <f t="shared" si="9"/>
        <v>vis</v>
      </c>
      <c r="E65" s="43">
        <f>VLOOKUP(C65,Active!C$21:E$966,3,FALSE)</f>
        <v>11269.984482094986</v>
      </c>
      <c r="F65" s="42" t="s">
        <v>66</v>
      </c>
      <c r="G65" s="14" t="str">
        <f t="shared" si="10"/>
        <v>54686.48992</v>
      </c>
      <c r="H65" s="34">
        <f t="shared" si="11"/>
        <v>11270</v>
      </c>
      <c r="I65" s="44" t="s">
        <v>511</v>
      </c>
      <c r="J65" s="45" t="s">
        <v>512</v>
      </c>
      <c r="K65" s="44" t="s">
        <v>513</v>
      </c>
      <c r="L65" s="44" t="s">
        <v>514</v>
      </c>
      <c r="M65" s="45" t="s">
        <v>333</v>
      </c>
      <c r="N65" s="45" t="s">
        <v>352</v>
      </c>
      <c r="O65" s="46" t="s">
        <v>334</v>
      </c>
      <c r="P65" s="47" t="s">
        <v>335</v>
      </c>
    </row>
    <row r="66" spans="1:16" ht="12.75" customHeight="1" thickBot="1" x14ac:dyDescent="0.25">
      <c r="A66" s="34" t="str">
        <f t="shared" si="6"/>
        <v>BAVM 214 </v>
      </c>
      <c r="B66" s="42" t="str">
        <f t="shared" si="7"/>
        <v>I</v>
      </c>
      <c r="C66" s="34">
        <f t="shared" si="8"/>
        <v>55074.484700000001</v>
      </c>
      <c r="D66" s="14" t="str">
        <f t="shared" si="9"/>
        <v>vis</v>
      </c>
      <c r="E66" s="43">
        <f>VLOOKUP(C66,Active!C$21:E$966,3,FALSE)</f>
        <v>11531.98910100144</v>
      </c>
      <c r="F66" s="42" t="s">
        <v>66</v>
      </c>
      <c r="G66" s="14" t="str">
        <f t="shared" si="10"/>
        <v>55074.4847</v>
      </c>
      <c r="H66" s="34">
        <f t="shared" si="11"/>
        <v>11532</v>
      </c>
      <c r="I66" s="44" t="s">
        <v>539</v>
      </c>
      <c r="J66" s="45" t="s">
        <v>540</v>
      </c>
      <c r="K66" s="44" t="s">
        <v>541</v>
      </c>
      <c r="L66" s="44" t="s">
        <v>542</v>
      </c>
      <c r="M66" s="45" t="s">
        <v>333</v>
      </c>
      <c r="N66" s="45" t="s">
        <v>356</v>
      </c>
      <c r="O66" s="46" t="s">
        <v>543</v>
      </c>
      <c r="P66" s="47" t="s">
        <v>544</v>
      </c>
    </row>
    <row r="67" spans="1:16" ht="12.75" customHeight="1" thickBot="1" x14ac:dyDescent="0.25">
      <c r="A67" s="34" t="str">
        <f t="shared" si="6"/>
        <v>BAVM 220 </v>
      </c>
      <c r="B67" s="42" t="str">
        <f t="shared" si="7"/>
        <v>I</v>
      </c>
      <c r="C67" s="34">
        <f t="shared" si="8"/>
        <v>55687.575599999996</v>
      </c>
      <c r="D67" s="14" t="str">
        <f t="shared" si="9"/>
        <v>vis</v>
      </c>
      <c r="E67" s="43">
        <f>VLOOKUP(C67,Active!C$21:E$966,3,FALSE)</f>
        <v>11945.996339989329</v>
      </c>
      <c r="F67" s="42" t="s">
        <v>66</v>
      </c>
      <c r="G67" s="14" t="str">
        <f t="shared" si="10"/>
        <v>55687.5756</v>
      </c>
      <c r="H67" s="34">
        <f t="shared" si="11"/>
        <v>11946</v>
      </c>
      <c r="I67" s="44" t="s">
        <v>545</v>
      </c>
      <c r="J67" s="45" t="s">
        <v>546</v>
      </c>
      <c r="K67" s="44" t="s">
        <v>547</v>
      </c>
      <c r="L67" s="44" t="s">
        <v>548</v>
      </c>
      <c r="M67" s="45" t="s">
        <v>333</v>
      </c>
      <c r="N67" s="45" t="s">
        <v>356</v>
      </c>
      <c r="O67" s="46" t="s">
        <v>549</v>
      </c>
      <c r="P67" s="47" t="s">
        <v>550</v>
      </c>
    </row>
    <row r="68" spans="1:16" ht="12.75" customHeight="1" thickBot="1" x14ac:dyDescent="0.25">
      <c r="A68" s="34" t="str">
        <f t="shared" si="6"/>
        <v>BAVM 231 </v>
      </c>
      <c r="B68" s="42" t="str">
        <f t="shared" si="7"/>
        <v>I</v>
      </c>
      <c r="C68" s="34">
        <f t="shared" si="8"/>
        <v>56158.497799999997</v>
      </c>
      <c r="D68" s="14" t="str">
        <f t="shared" si="9"/>
        <v>vis</v>
      </c>
      <c r="E68" s="43">
        <f>VLOOKUP(C68,Active!C$21:E$966,3,FALSE)</f>
        <v>12264.000081033446</v>
      </c>
      <c r="F68" s="42" t="s">
        <v>66</v>
      </c>
      <c r="G68" s="14" t="str">
        <f t="shared" si="10"/>
        <v>56158.4978</v>
      </c>
      <c r="H68" s="34">
        <f t="shared" si="11"/>
        <v>12264</v>
      </c>
      <c r="I68" s="44" t="s">
        <v>558</v>
      </c>
      <c r="J68" s="45" t="s">
        <v>559</v>
      </c>
      <c r="K68" s="44" t="s">
        <v>560</v>
      </c>
      <c r="L68" s="44" t="s">
        <v>561</v>
      </c>
      <c r="M68" s="45" t="s">
        <v>333</v>
      </c>
      <c r="N68" s="45" t="s">
        <v>562</v>
      </c>
      <c r="O68" s="46" t="s">
        <v>563</v>
      </c>
      <c r="P68" s="47" t="s">
        <v>564</v>
      </c>
    </row>
    <row r="69" spans="1:16" ht="12.75" customHeight="1" thickBot="1" x14ac:dyDescent="0.25">
      <c r="A69" s="34" t="str">
        <f t="shared" si="6"/>
        <v>BAVM 232 </v>
      </c>
      <c r="B69" s="42" t="str">
        <f t="shared" si="7"/>
        <v>II</v>
      </c>
      <c r="C69" s="34">
        <f t="shared" si="8"/>
        <v>56489.443399999996</v>
      </c>
      <c r="D69" s="14" t="str">
        <f t="shared" si="9"/>
        <v>vis</v>
      </c>
      <c r="E69" s="43">
        <f>VLOOKUP(C69,Active!C$21:E$966,3,FALSE)</f>
        <v>12487.480602618729</v>
      </c>
      <c r="F69" s="42" t="s">
        <v>66</v>
      </c>
      <c r="G69" s="14" t="str">
        <f t="shared" si="10"/>
        <v>56489.4434</v>
      </c>
      <c r="H69" s="34">
        <f t="shared" si="11"/>
        <v>12487.5</v>
      </c>
      <c r="I69" s="44" t="s">
        <v>565</v>
      </c>
      <c r="J69" s="45" t="s">
        <v>566</v>
      </c>
      <c r="K69" s="44" t="s">
        <v>567</v>
      </c>
      <c r="L69" s="44" t="s">
        <v>568</v>
      </c>
      <c r="M69" s="45" t="s">
        <v>333</v>
      </c>
      <c r="N69" s="45" t="s">
        <v>356</v>
      </c>
      <c r="O69" s="46" t="s">
        <v>549</v>
      </c>
      <c r="P69" s="47" t="s">
        <v>569</v>
      </c>
    </row>
    <row r="70" spans="1:16" ht="12.75" customHeight="1" thickBot="1" x14ac:dyDescent="0.25">
      <c r="A70" s="34" t="str">
        <f t="shared" si="6"/>
        <v>OEJV 0160 </v>
      </c>
      <c r="B70" s="42" t="str">
        <f t="shared" si="7"/>
        <v>I</v>
      </c>
      <c r="C70" s="34">
        <f t="shared" si="8"/>
        <v>56512.43232</v>
      </c>
      <c r="D70" s="14" t="str">
        <f t="shared" si="9"/>
        <v>vis</v>
      </c>
      <c r="E70" s="43">
        <f>VLOOKUP(C70,Active!C$21:E$966,3,FALSE)</f>
        <v>12503.004531120221</v>
      </c>
      <c r="F70" s="42" t="s">
        <v>66</v>
      </c>
      <c r="G70" s="14" t="str">
        <f t="shared" si="10"/>
        <v>56512.43232</v>
      </c>
      <c r="H70" s="34">
        <f t="shared" si="11"/>
        <v>12503</v>
      </c>
      <c r="I70" s="44" t="s">
        <v>570</v>
      </c>
      <c r="J70" s="45" t="s">
        <v>571</v>
      </c>
      <c r="K70" s="44" t="s">
        <v>572</v>
      </c>
      <c r="L70" s="44" t="s">
        <v>573</v>
      </c>
      <c r="M70" s="45" t="s">
        <v>333</v>
      </c>
      <c r="N70" s="45" t="s">
        <v>66</v>
      </c>
      <c r="O70" s="46" t="s">
        <v>574</v>
      </c>
      <c r="P70" s="47" t="s">
        <v>575</v>
      </c>
    </row>
    <row r="71" spans="1:16" ht="12.75" customHeight="1" thickBot="1" x14ac:dyDescent="0.25">
      <c r="A71" s="34" t="str">
        <f t="shared" si="6"/>
        <v>OEJV 0160 </v>
      </c>
      <c r="B71" s="42" t="str">
        <f t="shared" si="7"/>
        <v>I</v>
      </c>
      <c r="C71" s="34">
        <f t="shared" si="8"/>
        <v>56512.432639999999</v>
      </c>
      <c r="D71" s="14" t="str">
        <f t="shared" si="9"/>
        <v>vis</v>
      </c>
      <c r="E71" s="43">
        <f>VLOOKUP(C71,Active!C$21:E$966,3,FALSE)</f>
        <v>12503.00474720941</v>
      </c>
      <c r="F71" s="42" t="s">
        <v>66</v>
      </c>
      <c r="G71" s="14" t="str">
        <f t="shared" si="10"/>
        <v>56512.43264</v>
      </c>
      <c r="H71" s="34">
        <f t="shared" si="11"/>
        <v>12503</v>
      </c>
      <c r="I71" s="44" t="s">
        <v>576</v>
      </c>
      <c r="J71" s="45" t="s">
        <v>577</v>
      </c>
      <c r="K71" s="44" t="s">
        <v>572</v>
      </c>
      <c r="L71" s="44" t="s">
        <v>578</v>
      </c>
      <c r="M71" s="45" t="s">
        <v>333</v>
      </c>
      <c r="N71" s="45" t="s">
        <v>525</v>
      </c>
      <c r="O71" s="46" t="s">
        <v>574</v>
      </c>
      <c r="P71" s="47" t="s">
        <v>575</v>
      </c>
    </row>
    <row r="72" spans="1:16" ht="12.75" customHeight="1" thickBot="1" x14ac:dyDescent="0.25">
      <c r="A72" s="34" t="str">
        <f t="shared" si="6"/>
        <v>OEJV 0160 </v>
      </c>
      <c r="B72" s="42" t="str">
        <f t="shared" si="7"/>
        <v>II</v>
      </c>
      <c r="C72" s="34">
        <f t="shared" si="8"/>
        <v>56520.538849999997</v>
      </c>
      <c r="D72" s="14" t="str">
        <f t="shared" si="9"/>
        <v>vis</v>
      </c>
      <c r="E72" s="43">
        <f>VLOOKUP(C72,Active!C$21:E$966,3,FALSE)</f>
        <v>12508.478698332736</v>
      </c>
      <c r="F72" s="42" t="s">
        <v>66</v>
      </c>
      <c r="G72" s="14" t="str">
        <f t="shared" si="10"/>
        <v>56520.53885</v>
      </c>
      <c r="H72" s="34">
        <f t="shared" si="11"/>
        <v>12508.5</v>
      </c>
      <c r="I72" s="44" t="s">
        <v>579</v>
      </c>
      <c r="J72" s="45" t="s">
        <v>580</v>
      </c>
      <c r="K72" s="44" t="s">
        <v>581</v>
      </c>
      <c r="L72" s="44" t="s">
        <v>582</v>
      </c>
      <c r="M72" s="45" t="s">
        <v>333</v>
      </c>
      <c r="N72" s="45" t="s">
        <v>525</v>
      </c>
      <c r="O72" s="46" t="s">
        <v>583</v>
      </c>
      <c r="P72" s="47" t="s">
        <v>575</v>
      </c>
    </row>
    <row r="73" spans="1:16" ht="12.75" customHeight="1" thickBot="1" x14ac:dyDescent="0.25">
      <c r="A73" s="34" t="str">
        <f t="shared" si="6"/>
        <v>BAVM 238 </v>
      </c>
      <c r="B73" s="42" t="str">
        <f t="shared" si="7"/>
        <v>II</v>
      </c>
      <c r="C73" s="34">
        <f t="shared" si="8"/>
        <v>56834.478799999997</v>
      </c>
      <c r="D73" s="14" t="str">
        <f t="shared" si="9"/>
        <v>vis</v>
      </c>
      <c r="E73" s="43">
        <f>VLOOKUP(C73,Active!C$21:E$966,3,FALSE)</f>
        <v>12720.475666331276</v>
      </c>
      <c r="F73" s="42" t="s">
        <v>66</v>
      </c>
      <c r="G73" s="14" t="str">
        <f t="shared" si="10"/>
        <v>56834.4788</v>
      </c>
      <c r="H73" s="34">
        <f t="shared" si="11"/>
        <v>12720.5</v>
      </c>
      <c r="I73" s="44" t="s">
        <v>584</v>
      </c>
      <c r="J73" s="45" t="s">
        <v>585</v>
      </c>
      <c r="K73" s="44" t="s">
        <v>586</v>
      </c>
      <c r="L73" s="44" t="s">
        <v>587</v>
      </c>
      <c r="M73" s="45" t="s">
        <v>333</v>
      </c>
      <c r="N73" s="45" t="s">
        <v>356</v>
      </c>
      <c r="O73" s="46" t="s">
        <v>549</v>
      </c>
      <c r="P73" s="47" t="s">
        <v>588</v>
      </c>
    </row>
    <row r="74" spans="1:16" ht="12.75" customHeight="1" thickBot="1" x14ac:dyDescent="0.25">
      <c r="A74" s="34" t="str">
        <f t="shared" si="6"/>
        <v> VB 7.72 </v>
      </c>
      <c r="B74" s="42" t="str">
        <f t="shared" si="7"/>
        <v>II</v>
      </c>
      <c r="C74" s="34">
        <f t="shared" si="8"/>
        <v>15633.714</v>
      </c>
      <c r="D74" s="14" t="str">
        <f t="shared" si="9"/>
        <v>vis</v>
      </c>
      <c r="E74" s="43">
        <f>VLOOKUP(C74,Active!C$21:E$966,3,FALSE)</f>
        <v>-15101.524104073958</v>
      </c>
      <c r="F74" s="42" t="s">
        <v>66</v>
      </c>
      <c r="G74" s="14" t="str">
        <f t="shared" si="10"/>
        <v>15633.714</v>
      </c>
      <c r="H74" s="34">
        <f t="shared" si="11"/>
        <v>-15101.5</v>
      </c>
      <c r="I74" s="44" t="s">
        <v>68</v>
      </c>
      <c r="J74" s="45" t="s">
        <v>69</v>
      </c>
      <c r="K74" s="44">
        <v>-15101.5</v>
      </c>
      <c r="L74" s="44" t="s">
        <v>70</v>
      </c>
      <c r="M74" s="45" t="s">
        <v>71</v>
      </c>
      <c r="N74" s="45"/>
      <c r="O74" s="46" t="s">
        <v>72</v>
      </c>
      <c r="P74" s="46" t="s">
        <v>73</v>
      </c>
    </row>
    <row r="75" spans="1:16" ht="12.75" customHeight="1" thickBot="1" x14ac:dyDescent="0.25">
      <c r="A75" s="34" t="str">
        <f t="shared" ref="A75:A106" si="12">P75</f>
        <v> VB 7.72 </v>
      </c>
      <c r="B75" s="42" t="str">
        <f t="shared" ref="B75:B106" si="13">IF(H75=INT(H75),"I","II")</f>
        <v>I</v>
      </c>
      <c r="C75" s="34">
        <f t="shared" ref="C75:C106" si="14">1*G75</f>
        <v>15662.573</v>
      </c>
      <c r="D75" s="14" t="str">
        <f t="shared" ref="D75:D106" si="15">VLOOKUP(F75,I$1:J$5,2,FALSE)</f>
        <v>vis</v>
      </c>
      <c r="E75" s="43">
        <f>VLOOKUP(C75,Active!C$21:E$966,3,FALSE)</f>
        <v>-15082.036235456186</v>
      </c>
      <c r="F75" s="42" t="s">
        <v>66</v>
      </c>
      <c r="G75" s="14" t="str">
        <f t="shared" ref="G75:G106" si="16">MID(I75,3,LEN(I75)-3)</f>
        <v>15662.573</v>
      </c>
      <c r="H75" s="34">
        <f t="shared" ref="H75:H106" si="17">1*K75</f>
        <v>-15082</v>
      </c>
      <c r="I75" s="44" t="s">
        <v>74</v>
      </c>
      <c r="J75" s="45" t="s">
        <v>75</v>
      </c>
      <c r="K75" s="44">
        <v>-15082</v>
      </c>
      <c r="L75" s="44" t="s">
        <v>76</v>
      </c>
      <c r="M75" s="45" t="s">
        <v>71</v>
      </c>
      <c r="N75" s="45"/>
      <c r="O75" s="46" t="s">
        <v>72</v>
      </c>
      <c r="P75" s="46" t="s">
        <v>73</v>
      </c>
    </row>
    <row r="76" spans="1:16" ht="12.75" customHeight="1" thickBot="1" x14ac:dyDescent="0.25">
      <c r="A76" s="34" t="str">
        <f t="shared" si="12"/>
        <v> VB 7.72 </v>
      </c>
      <c r="B76" s="42" t="str">
        <f t="shared" si="13"/>
        <v>II</v>
      </c>
      <c r="C76" s="34">
        <f t="shared" si="14"/>
        <v>16433.471000000001</v>
      </c>
      <c r="D76" s="14" t="str">
        <f t="shared" si="15"/>
        <v>vis</v>
      </c>
      <c r="E76" s="43">
        <f>VLOOKUP(C76,Active!C$21:E$966,3,FALSE)</f>
        <v>-14561.46521976946</v>
      </c>
      <c r="F76" s="42" t="s">
        <v>66</v>
      </c>
      <c r="G76" s="14" t="str">
        <f t="shared" si="16"/>
        <v>16433.471</v>
      </c>
      <c r="H76" s="34">
        <f t="shared" si="17"/>
        <v>-14561.5</v>
      </c>
      <c r="I76" s="44" t="s">
        <v>77</v>
      </c>
      <c r="J76" s="45" t="s">
        <v>78</v>
      </c>
      <c r="K76" s="44">
        <v>-14561.5</v>
      </c>
      <c r="L76" s="44" t="s">
        <v>79</v>
      </c>
      <c r="M76" s="45" t="s">
        <v>71</v>
      </c>
      <c r="N76" s="45"/>
      <c r="O76" s="46" t="s">
        <v>72</v>
      </c>
      <c r="P76" s="46" t="s">
        <v>73</v>
      </c>
    </row>
    <row r="77" spans="1:16" ht="12.75" customHeight="1" thickBot="1" x14ac:dyDescent="0.25">
      <c r="A77" s="34" t="str">
        <f t="shared" si="12"/>
        <v> VB 7.72 </v>
      </c>
      <c r="B77" s="42" t="str">
        <f t="shared" si="13"/>
        <v>I</v>
      </c>
      <c r="C77" s="34">
        <f t="shared" si="14"/>
        <v>17488.545999999998</v>
      </c>
      <c r="D77" s="14" t="str">
        <f t="shared" si="15"/>
        <v>vis</v>
      </c>
      <c r="E77" s="43">
        <f>VLOOKUP(C77,Active!C$21:E$966,3,FALSE)</f>
        <v>-13848.99552290208</v>
      </c>
      <c r="F77" s="42" t="s">
        <v>66</v>
      </c>
      <c r="G77" s="14" t="str">
        <f t="shared" si="16"/>
        <v>17488.546</v>
      </c>
      <c r="H77" s="34">
        <f t="shared" si="17"/>
        <v>-13849</v>
      </c>
      <c r="I77" s="44" t="s">
        <v>80</v>
      </c>
      <c r="J77" s="45" t="s">
        <v>81</v>
      </c>
      <c r="K77" s="44">
        <v>-13849</v>
      </c>
      <c r="L77" s="44" t="s">
        <v>82</v>
      </c>
      <c r="M77" s="45" t="s">
        <v>71</v>
      </c>
      <c r="N77" s="45"/>
      <c r="O77" s="46" t="s">
        <v>72</v>
      </c>
      <c r="P77" s="46" t="s">
        <v>73</v>
      </c>
    </row>
    <row r="78" spans="1:16" ht="12.75" customHeight="1" thickBot="1" x14ac:dyDescent="0.25">
      <c r="A78" s="34" t="str">
        <f t="shared" si="12"/>
        <v> VB 7.72 </v>
      </c>
      <c r="B78" s="42" t="str">
        <f t="shared" si="13"/>
        <v>II</v>
      </c>
      <c r="C78" s="34">
        <f t="shared" si="14"/>
        <v>17816.584999999999</v>
      </c>
      <c r="D78" s="14" t="str">
        <f t="shared" si="15"/>
        <v>vis</v>
      </c>
      <c r="E78" s="43">
        <f>VLOOKUP(C78,Active!C$21:E$966,3,FALSE)</f>
        <v>-13627.477766448103</v>
      </c>
      <c r="F78" s="42" t="s">
        <v>66</v>
      </c>
      <c r="G78" s="14" t="str">
        <f t="shared" si="16"/>
        <v>17816.585</v>
      </c>
      <c r="H78" s="34">
        <f t="shared" si="17"/>
        <v>-13627.5</v>
      </c>
      <c r="I78" s="44" t="s">
        <v>83</v>
      </c>
      <c r="J78" s="45" t="s">
        <v>84</v>
      </c>
      <c r="K78" s="44">
        <v>-13627.5</v>
      </c>
      <c r="L78" s="44" t="s">
        <v>85</v>
      </c>
      <c r="M78" s="45" t="s">
        <v>71</v>
      </c>
      <c r="N78" s="45"/>
      <c r="O78" s="46" t="s">
        <v>72</v>
      </c>
      <c r="P78" s="46" t="s">
        <v>73</v>
      </c>
    </row>
    <row r="79" spans="1:16" ht="12.75" customHeight="1" thickBot="1" x14ac:dyDescent="0.25">
      <c r="A79" s="34" t="str">
        <f t="shared" si="12"/>
        <v> VB 7.72 </v>
      </c>
      <c r="B79" s="42" t="str">
        <f t="shared" si="13"/>
        <v>II</v>
      </c>
      <c r="C79" s="34">
        <f t="shared" si="14"/>
        <v>17856.588</v>
      </c>
      <c r="D79" s="14" t="str">
        <f t="shared" si="15"/>
        <v>vis</v>
      </c>
      <c r="E79" s="43">
        <f>VLOOKUP(C79,Active!C$21:E$966,3,FALSE)</f>
        <v>-13600.46459176025</v>
      </c>
      <c r="F79" s="42" t="s">
        <v>66</v>
      </c>
      <c r="G79" s="14" t="str">
        <f t="shared" si="16"/>
        <v>17856.588</v>
      </c>
      <c r="H79" s="34">
        <f t="shared" si="17"/>
        <v>-13600.5</v>
      </c>
      <c r="I79" s="44" t="s">
        <v>86</v>
      </c>
      <c r="J79" s="45" t="s">
        <v>87</v>
      </c>
      <c r="K79" s="44">
        <v>-13600.5</v>
      </c>
      <c r="L79" s="44" t="s">
        <v>88</v>
      </c>
      <c r="M79" s="45" t="s">
        <v>71</v>
      </c>
      <c r="N79" s="45"/>
      <c r="O79" s="46" t="s">
        <v>72</v>
      </c>
      <c r="P79" s="46" t="s">
        <v>73</v>
      </c>
    </row>
    <row r="80" spans="1:16" ht="12.75" customHeight="1" thickBot="1" x14ac:dyDescent="0.25">
      <c r="A80" s="34" t="str">
        <f t="shared" si="12"/>
        <v> VB 7.72 </v>
      </c>
      <c r="B80" s="42" t="str">
        <f t="shared" si="13"/>
        <v>I</v>
      </c>
      <c r="C80" s="34">
        <f t="shared" si="14"/>
        <v>18218.647000000001</v>
      </c>
      <c r="D80" s="14" t="str">
        <f t="shared" si="15"/>
        <v>vis</v>
      </c>
      <c r="E80" s="43">
        <f>VLOOKUP(C80,Active!C$21:E$966,3,FALSE)</f>
        <v>-13355.973853207912</v>
      </c>
      <c r="F80" s="42" t="s">
        <v>66</v>
      </c>
      <c r="G80" s="14" t="str">
        <f t="shared" si="16"/>
        <v>18218.647</v>
      </c>
      <c r="H80" s="34">
        <f t="shared" si="17"/>
        <v>-13356</v>
      </c>
      <c r="I80" s="44" t="s">
        <v>89</v>
      </c>
      <c r="J80" s="45" t="s">
        <v>90</v>
      </c>
      <c r="K80" s="44">
        <v>-13356</v>
      </c>
      <c r="L80" s="44" t="s">
        <v>91</v>
      </c>
      <c r="M80" s="45" t="s">
        <v>71</v>
      </c>
      <c r="N80" s="45"/>
      <c r="O80" s="46" t="s">
        <v>72</v>
      </c>
      <c r="P80" s="46" t="s">
        <v>73</v>
      </c>
    </row>
    <row r="81" spans="1:16" ht="12.75" customHeight="1" thickBot="1" x14ac:dyDescent="0.25">
      <c r="A81" s="34" t="str">
        <f t="shared" si="12"/>
        <v> VB 7.72 </v>
      </c>
      <c r="B81" s="42" t="str">
        <f t="shared" si="13"/>
        <v>II</v>
      </c>
      <c r="C81" s="34">
        <f t="shared" si="14"/>
        <v>18546.633000000002</v>
      </c>
      <c r="D81" s="14" t="str">
        <f t="shared" si="15"/>
        <v>vis</v>
      </c>
      <c r="E81" s="43">
        <f>VLOOKUP(C81,Active!C$21:E$966,3,FALSE)</f>
        <v>-13134.491886526164</v>
      </c>
      <c r="F81" s="42" t="s">
        <v>66</v>
      </c>
      <c r="G81" s="14" t="str">
        <f t="shared" si="16"/>
        <v>18546.633</v>
      </c>
      <c r="H81" s="34">
        <f t="shared" si="17"/>
        <v>-13134.5</v>
      </c>
      <c r="I81" s="44" t="s">
        <v>92</v>
      </c>
      <c r="J81" s="45" t="s">
        <v>93</v>
      </c>
      <c r="K81" s="44">
        <v>-13134.5</v>
      </c>
      <c r="L81" s="44" t="s">
        <v>94</v>
      </c>
      <c r="M81" s="45" t="s">
        <v>71</v>
      </c>
      <c r="N81" s="45"/>
      <c r="O81" s="46" t="s">
        <v>72</v>
      </c>
      <c r="P81" s="46" t="s">
        <v>73</v>
      </c>
    </row>
    <row r="82" spans="1:16" ht="12.75" customHeight="1" thickBot="1" x14ac:dyDescent="0.25">
      <c r="A82" s="34" t="str">
        <f t="shared" si="12"/>
        <v> VB 7.72 </v>
      </c>
      <c r="B82" s="42" t="str">
        <f t="shared" si="13"/>
        <v>II</v>
      </c>
      <c r="C82" s="34">
        <f t="shared" si="14"/>
        <v>18586.600999999999</v>
      </c>
      <c r="D82" s="14" t="str">
        <f t="shared" si="15"/>
        <v>vis</v>
      </c>
      <c r="E82" s="43">
        <f>VLOOKUP(C82,Active!C$21:E$966,3,FALSE)</f>
        <v>-13107.502346593557</v>
      </c>
      <c r="F82" s="42" t="s">
        <v>66</v>
      </c>
      <c r="G82" s="14" t="str">
        <f t="shared" si="16"/>
        <v>18586.601</v>
      </c>
      <c r="H82" s="34">
        <f t="shared" si="17"/>
        <v>-13107.5</v>
      </c>
      <c r="I82" s="44" t="s">
        <v>95</v>
      </c>
      <c r="J82" s="45" t="s">
        <v>96</v>
      </c>
      <c r="K82" s="44">
        <v>-13107.5</v>
      </c>
      <c r="L82" s="44" t="s">
        <v>97</v>
      </c>
      <c r="M82" s="45" t="s">
        <v>71</v>
      </c>
      <c r="N82" s="45"/>
      <c r="O82" s="46" t="s">
        <v>72</v>
      </c>
      <c r="P82" s="46" t="s">
        <v>73</v>
      </c>
    </row>
    <row r="83" spans="1:16" ht="12.75" customHeight="1" thickBot="1" x14ac:dyDescent="0.25">
      <c r="A83" s="34" t="str">
        <f t="shared" si="12"/>
        <v> VB 7.72 </v>
      </c>
      <c r="B83" s="42" t="str">
        <f t="shared" si="13"/>
        <v>I</v>
      </c>
      <c r="C83" s="34">
        <f t="shared" si="14"/>
        <v>18733.904999999999</v>
      </c>
      <c r="D83" s="14" t="str">
        <f t="shared" si="15"/>
        <v>vis</v>
      </c>
      <c r="E83" s="43">
        <f>VLOOKUP(C83,Active!C$21:E$966,3,FALSE)</f>
        <v>-13008.03108983233</v>
      </c>
      <c r="F83" s="42" t="s">
        <v>66</v>
      </c>
      <c r="G83" s="14" t="str">
        <f t="shared" si="16"/>
        <v>18733.905</v>
      </c>
      <c r="H83" s="34">
        <f t="shared" si="17"/>
        <v>-13008</v>
      </c>
      <c r="I83" s="44" t="s">
        <v>98</v>
      </c>
      <c r="J83" s="45" t="s">
        <v>99</v>
      </c>
      <c r="K83" s="44">
        <v>-13008</v>
      </c>
      <c r="L83" s="44" t="s">
        <v>100</v>
      </c>
      <c r="M83" s="45" t="s">
        <v>71</v>
      </c>
      <c r="N83" s="45"/>
      <c r="O83" s="46" t="s">
        <v>72</v>
      </c>
      <c r="P83" s="46" t="s">
        <v>73</v>
      </c>
    </row>
    <row r="84" spans="1:16" ht="12.75" customHeight="1" thickBot="1" x14ac:dyDescent="0.25">
      <c r="A84" s="34" t="str">
        <f t="shared" si="12"/>
        <v> VB 7.72 </v>
      </c>
      <c r="B84" s="42" t="str">
        <f t="shared" si="13"/>
        <v>I</v>
      </c>
      <c r="C84" s="34">
        <f t="shared" si="14"/>
        <v>19924.626</v>
      </c>
      <c r="D84" s="14" t="str">
        <f t="shared" si="15"/>
        <v>vis</v>
      </c>
      <c r="E84" s="43">
        <f>VLOOKUP(C84,Active!C$21:E$966,3,FALSE)</f>
        <v>-12203.962535536544</v>
      </c>
      <c r="F84" s="42" t="s">
        <v>66</v>
      </c>
      <c r="G84" s="14" t="str">
        <f t="shared" si="16"/>
        <v>19924.626</v>
      </c>
      <c r="H84" s="34">
        <f t="shared" si="17"/>
        <v>-12204</v>
      </c>
      <c r="I84" s="44" t="s">
        <v>101</v>
      </c>
      <c r="J84" s="45" t="s">
        <v>102</v>
      </c>
      <c r="K84" s="44">
        <v>-12204</v>
      </c>
      <c r="L84" s="44" t="s">
        <v>103</v>
      </c>
      <c r="M84" s="45" t="s">
        <v>71</v>
      </c>
      <c r="N84" s="45"/>
      <c r="O84" s="46" t="s">
        <v>72</v>
      </c>
      <c r="P84" s="46" t="s">
        <v>73</v>
      </c>
    </row>
    <row r="85" spans="1:16" ht="12.75" customHeight="1" thickBot="1" x14ac:dyDescent="0.25">
      <c r="A85" s="34" t="str">
        <f t="shared" si="12"/>
        <v> VB 7.72 </v>
      </c>
      <c r="B85" s="42" t="str">
        <f t="shared" si="13"/>
        <v>I</v>
      </c>
      <c r="C85" s="34">
        <f t="shared" si="14"/>
        <v>20056.900000000001</v>
      </c>
      <c r="D85" s="14" t="str">
        <f t="shared" si="15"/>
        <v>vis</v>
      </c>
      <c r="E85" s="43">
        <f>VLOOKUP(C85,Active!C$21:E$966,3,FALSE)</f>
        <v>-12114.640717956336</v>
      </c>
      <c r="F85" s="42" t="s">
        <v>66</v>
      </c>
      <c r="G85" s="14" t="str">
        <f t="shared" si="16"/>
        <v>20056.900</v>
      </c>
      <c r="H85" s="34">
        <f t="shared" si="17"/>
        <v>-12115</v>
      </c>
      <c r="I85" s="44" t="s">
        <v>104</v>
      </c>
      <c r="J85" s="45" t="s">
        <v>105</v>
      </c>
      <c r="K85" s="44">
        <v>-12115</v>
      </c>
      <c r="L85" s="44" t="s">
        <v>106</v>
      </c>
      <c r="M85" s="45" t="s">
        <v>71</v>
      </c>
      <c r="N85" s="45"/>
      <c r="O85" s="46" t="s">
        <v>72</v>
      </c>
      <c r="P85" s="46" t="s">
        <v>73</v>
      </c>
    </row>
    <row r="86" spans="1:16" ht="12.75" customHeight="1" thickBot="1" x14ac:dyDescent="0.25">
      <c r="A86" s="34" t="str">
        <f t="shared" si="12"/>
        <v> VB 7.72 </v>
      </c>
      <c r="B86" s="42" t="str">
        <f t="shared" si="13"/>
        <v>I</v>
      </c>
      <c r="C86" s="34">
        <f t="shared" si="14"/>
        <v>20605.798999999999</v>
      </c>
      <c r="D86" s="14" t="str">
        <f t="shared" si="15"/>
        <v>vis</v>
      </c>
      <c r="E86" s="43">
        <f>VLOOKUP(C86,Active!C$21:E$966,3,FALSE)</f>
        <v>-11743.980903117763</v>
      </c>
      <c r="F86" s="42" t="s">
        <v>66</v>
      </c>
      <c r="G86" s="14" t="str">
        <f t="shared" si="16"/>
        <v>20605.799</v>
      </c>
      <c r="H86" s="34">
        <f t="shared" si="17"/>
        <v>-11744</v>
      </c>
      <c r="I86" s="44" t="s">
        <v>107</v>
      </c>
      <c r="J86" s="45" t="s">
        <v>108</v>
      </c>
      <c r="K86" s="44">
        <v>-11744</v>
      </c>
      <c r="L86" s="44" t="s">
        <v>109</v>
      </c>
      <c r="M86" s="45" t="s">
        <v>71</v>
      </c>
      <c r="N86" s="45"/>
      <c r="O86" s="46" t="s">
        <v>72</v>
      </c>
      <c r="P86" s="46" t="s">
        <v>73</v>
      </c>
    </row>
    <row r="87" spans="1:16" ht="12.75" customHeight="1" thickBot="1" x14ac:dyDescent="0.25">
      <c r="A87" s="34" t="str">
        <f t="shared" si="12"/>
        <v> VB 7.72 </v>
      </c>
      <c r="B87" s="42" t="str">
        <f t="shared" si="13"/>
        <v>I</v>
      </c>
      <c r="C87" s="34">
        <f t="shared" si="14"/>
        <v>20863.446</v>
      </c>
      <c r="D87" s="14" t="str">
        <f t="shared" si="15"/>
        <v>vis</v>
      </c>
      <c r="E87" s="43">
        <f>VLOOKUP(C87,Active!C$21:E$966,3,FALSE)</f>
        <v>-11569.997366412988</v>
      </c>
      <c r="F87" s="42" t="s">
        <v>66</v>
      </c>
      <c r="G87" s="14" t="str">
        <f t="shared" si="16"/>
        <v>20863.446</v>
      </c>
      <c r="H87" s="34">
        <f t="shared" si="17"/>
        <v>-11570</v>
      </c>
      <c r="I87" s="44" t="s">
        <v>110</v>
      </c>
      <c r="J87" s="45" t="s">
        <v>111</v>
      </c>
      <c r="K87" s="44">
        <v>-11570</v>
      </c>
      <c r="L87" s="44" t="s">
        <v>112</v>
      </c>
      <c r="M87" s="45" t="s">
        <v>71</v>
      </c>
      <c r="N87" s="45"/>
      <c r="O87" s="46" t="s">
        <v>72</v>
      </c>
      <c r="P87" s="46" t="s">
        <v>73</v>
      </c>
    </row>
    <row r="88" spans="1:16" ht="12.75" customHeight="1" thickBot="1" x14ac:dyDescent="0.25">
      <c r="A88" s="34" t="str">
        <f t="shared" si="12"/>
        <v> VB 7.72 </v>
      </c>
      <c r="B88" s="42" t="str">
        <f t="shared" si="13"/>
        <v>II</v>
      </c>
      <c r="C88" s="34">
        <f t="shared" si="14"/>
        <v>21272.953000000001</v>
      </c>
      <c r="D88" s="14" t="str">
        <f t="shared" si="15"/>
        <v>vis</v>
      </c>
      <c r="E88" s="43">
        <f>VLOOKUP(C88,Active!C$21:E$966,3,FALSE)</f>
        <v>-11293.466003092777</v>
      </c>
      <c r="F88" s="42" t="s">
        <v>66</v>
      </c>
      <c r="G88" s="14" t="str">
        <f t="shared" si="16"/>
        <v>21272.953</v>
      </c>
      <c r="H88" s="34">
        <f t="shared" si="17"/>
        <v>-11293.5</v>
      </c>
      <c r="I88" s="44" t="s">
        <v>113</v>
      </c>
      <c r="J88" s="45" t="s">
        <v>114</v>
      </c>
      <c r="K88" s="44">
        <v>-11293.5</v>
      </c>
      <c r="L88" s="44" t="s">
        <v>115</v>
      </c>
      <c r="M88" s="45" t="s">
        <v>71</v>
      </c>
      <c r="N88" s="45"/>
      <c r="O88" s="46" t="s">
        <v>72</v>
      </c>
      <c r="P88" s="46" t="s">
        <v>73</v>
      </c>
    </row>
    <row r="89" spans="1:16" ht="12.75" customHeight="1" thickBot="1" x14ac:dyDescent="0.25">
      <c r="A89" s="34" t="str">
        <f t="shared" si="12"/>
        <v> VB 7.72 </v>
      </c>
      <c r="B89" s="42" t="str">
        <f t="shared" si="13"/>
        <v>II</v>
      </c>
      <c r="C89" s="34">
        <f t="shared" si="14"/>
        <v>21444.738000000001</v>
      </c>
      <c r="D89" s="14" t="str">
        <f t="shared" si="15"/>
        <v>vis</v>
      </c>
      <c r="E89" s="43">
        <f>VLOOKUP(C89,Active!C$21:E$966,3,FALSE)</f>
        <v>-11177.463247955593</v>
      </c>
      <c r="F89" s="42" t="s">
        <v>66</v>
      </c>
      <c r="G89" s="14" t="str">
        <f t="shared" si="16"/>
        <v>21444.738</v>
      </c>
      <c r="H89" s="34">
        <f t="shared" si="17"/>
        <v>-11177.5</v>
      </c>
      <c r="I89" s="44" t="s">
        <v>116</v>
      </c>
      <c r="J89" s="45" t="s">
        <v>117</v>
      </c>
      <c r="K89" s="44">
        <v>-11177.5</v>
      </c>
      <c r="L89" s="44" t="s">
        <v>118</v>
      </c>
      <c r="M89" s="45" t="s">
        <v>71</v>
      </c>
      <c r="N89" s="45"/>
      <c r="O89" s="46" t="s">
        <v>72</v>
      </c>
      <c r="P89" s="46" t="s">
        <v>73</v>
      </c>
    </row>
    <row r="90" spans="1:16" ht="12.75" customHeight="1" thickBot="1" x14ac:dyDescent="0.25">
      <c r="A90" s="34" t="str">
        <f t="shared" si="12"/>
        <v> VB 7.72 </v>
      </c>
      <c r="B90" s="42" t="str">
        <f t="shared" si="13"/>
        <v>I</v>
      </c>
      <c r="C90" s="34">
        <f t="shared" si="14"/>
        <v>21824.603999999999</v>
      </c>
      <c r="D90" s="14" t="str">
        <f t="shared" si="15"/>
        <v>vis</v>
      </c>
      <c r="E90" s="43">
        <f>VLOOKUP(C90,Active!C$21:E$966,3,FALSE)</f>
        <v>-10920.947821213207</v>
      </c>
      <c r="F90" s="42" t="s">
        <v>66</v>
      </c>
      <c r="G90" s="14" t="str">
        <f t="shared" si="16"/>
        <v>21824.604</v>
      </c>
      <c r="H90" s="34">
        <f t="shared" si="17"/>
        <v>-10921</v>
      </c>
      <c r="I90" s="44" t="s">
        <v>119</v>
      </c>
      <c r="J90" s="45" t="s">
        <v>120</v>
      </c>
      <c r="K90" s="44">
        <v>-10921</v>
      </c>
      <c r="L90" s="44" t="s">
        <v>121</v>
      </c>
      <c r="M90" s="45" t="s">
        <v>71</v>
      </c>
      <c r="N90" s="45"/>
      <c r="O90" s="46" t="s">
        <v>72</v>
      </c>
      <c r="P90" s="46" t="s">
        <v>73</v>
      </c>
    </row>
    <row r="91" spans="1:16" ht="12.75" customHeight="1" thickBot="1" x14ac:dyDescent="0.25">
      <c r="A91" s="34" t="str">
        <f t="shared" si="12"/>
        <v> VB 7.72 </v>
      </c>
      <c r="B91" s="42" t="str">
        <f t="shared" si="13"/>
        <v>II</v>
      </c>
      <c r="C91" s="34">
        <f t="shared" si="14"/>
        <v>22002.89</v>
      </c>
      <c r="D91" s="14" t="str">
        <f t="shared" si="15"/>
        <v>vis</v>
      </c>
      <c r="E91" s="43">
        <f>VLOOKUP(C91,Active!C$21:E$966,3,FALSE)</f>
        <v>-10800.555079108903</v>
      </c>
      <c r="F91" s="42" t="s">
        <v>66</v>
      </c>
      <c r="G91" s="14" t="str">
        <f t="shared" si="16"/>
        <v>22002.890</v>
      </c>
      <c r="H91" s="34">
        <f t="shared" si="17"/>
        <v>-10800.5</v>
      </c>
      <c r="I91" s="44" t="s">
        <v>122</v>
      </c>
      <c r="J91" s="45" t="s">
        <v>123</v>
      </c>
      <c r="K91" s="44">
        <v>-10800.5</v>
      </c>
      <c r="L91" s="44" t="s">
        <v>124</v>
      </c>
      <c r="M91" s="45" t="s">
        <v>71</v>
      </c>
      <c r="N91" s="45"/>
      <c r="O91" s="46" t="s">
        <v>72</v>
      </c>
      <c r="P91" s="46" t="s">
        <v>73</v>
      </c>
    </row>
    <row r="92" spans="1:16" ht="12.75" customHeight="1" thickBot="1" x14ac:dyDescent="0.25">
      <c r="A92" s="34" t="str">
        <f t="shared" si="12"/>
        <v> VB 7.72 </v>
      </c>
      <c r="B92" s="42" t="str">
        <f t="shared" si="13"/>
        <v>I</v>
      </c>
      <c r="C92" s="34">
        <f t="shared" si="14"/>
        <v>22252.544999999998</v>
      </c>
      <c r="D92" s="14" t="str">
        <f t="shared" si="15"/>
        <v>vis</v>
      </c>
      <c r="E92" s="43">
        <f>VLOOKUP(C92,Active!C$21:E$966,3,FALSE)</f>
        <v>-10631.968369944696</v>
      </c>
      <c r="F92" s="42" t="s">
        <v>66</v>
      </c>
      <c r="G92" s="14" t="str">
        <f t="shared" si="16"/>
        <v>22252.545</v>
      </c>
      <c r="H92" s="34">
        <f t="shared" si="17"/>
        <v>-10632</v>
      </c>
      <c r="I92" s="44" t="s">
        <v>125</v>
      </c>
      <c r="J92" s="45" t="s">
        <v>126</v>
      </c>
      <c r="K92" s="44">
        <v>-10632</v>
      </c>
      <c r="L92" s="44" t="s">
        <v>127</v>
      </c>
      <c r="M92" s="45" t="s">
        <v>71</v>
      </c>
      <c r="N92" s="45"/>
      <c r="O92" s="46" t="s">
        <v>72</v>
      </c>
      <c r="P92" s="46" t="s">
        <v>73</v>
      </c>
    </row>
    <row r="93" spans="1:16" ht="12.75" customHeight="1" thickBot="1" x14ac:dyDescent="0.25">
      <c r="A93" s="34" t="str">
        <f t="shared" si="12"/>
        <v> VB 7.72 </v>
      </c>
      <c r="B93" s="42" t="str">
        <f t="shared" si="13"/>
        <v>I</v>
      </c>
      <c r="C93" s="34">
        <f t="shared" si="14"/>
        <v>22557.620999999999</v>
      </c>
      <c r="D93" s="14" t="str">
        <f t="shared" si="15"/>
        <v>vis</v>
      </c>
      <c r="E93" s="43">
        <f>VLOOKUP(C93,Active!C$21:E$966,3,FALSE)</f>
        <v>-10425.957038767752</v>
      </c>
      <c r="F93" s="42" t="s">
        <v>66</v>
      </c>
      <c r="G93" s="14" t="str">
        <f t="shared" si="16"/>
        <v>22557.621</v>
      </c>
      <c r="H93" s="34">
        <f t="shared" si="17"/>
        <v>-10426</v>
      </c>
      <c r="I93" s="44" t="s">
        <v>128</v>
      </c>
      <c r="J93" s="45" t="s">
        <v>129</v>
      </c>
      <c r="K93" s="44">
        <v>-10426</v>
      </c>
      <c r="L93" s="44" t="s">
        <v>130</v>
      </c>
      <c r="M93" s="45" t="s">
        <v>71</v>
      </c>
      <c r="N93" s="45"/>
      <c r="O93" s="46" t="s">
        <v>72</v>
      </c>
      <c r="P93" s="46" t="s">
        <v>73</v>
      </c>
    </row>
    <row r="94" spans="1:16" ht="12.75" customHeight="1" thickBot="1" x14ac:dyDescent="0.25">
      <c r="A94" s="34" t="str">
        <f t="shared" si="12"/>
        <v> VB 7.72 </v>
      </c>
      <c r="B94" s="42" t="str">
        <f t="shared" si="13"/>
        <v>II</v>
      </c>
      <c r="C94" s="34">
        <f t="shared" si="14"/>
        <v>23307.573</v>
      </c>
      <c r="D94" s="14" t="str">
        <f t="shared" si="15"/>
        <v>vis</v>
      </c>
      <c r="E94" s="43">
        <f>VLOOKUP(C94,Active!C$21:E$966,3,FALSE)</f>
        <v>-9919.5304111772148</v>
      </c>
      <c r="F94" s="42" t="s">
        <v>66</v>
      </c>
      <c r="G94" s="14" t="str">
        <f t="shared" si="16"/>
        <v>23307.573</v>
      </c>
      <c r="H94" s="34">
        <f t="shared" si="17"/>
        <v>-9919.5</v>
      </c>
      <c r="I94" s="44" t="s">
        <v>131</v>
      </c>
      <c r="J94" s="45" t="s">
        <v>132</v>
      </c>
      <c r="K94" s="44">
        <v>-9919.5</v>
      </c>
      <c r="L94" s="44" t="s">
        <v>133</v>
      </c>
      <c r="M94" s="45" t="s">
        <v>71</v>
      </c>
      <c r="N94" s="45"/>
      <c r="O94" s="46" t="s">
        <v>72</v>
      </c>
      <c r="P94" s="46" t="s">
        <v>73</v>
      </c>
    </row>
    <row r="95" spans="1:16" ht="12.75" customHeight="1" thickBot="1" x14ac:dyDescent="0.25">
      <c r="A95" s="34" t="str">
        <f t="shared" si="12"/>
        <v> VB 7.72 </v>
      </c>
      <c r="B95" s="42" t="str">
        <f t="shared" si="13"/>
        <v>I</v>
      </c>
      <c r="C95" s="34">
        <f t="shared" si="14"/>
        <v>23506.865000000002</v>
      </c>
      <c r="D95" s="14" t="str">
        <f t="shared" si="15"/>
        <v>vis</v>
      </c>
      <c r="E95" s="43">
        <f>VLOOKUP(C95,Active!C$21:E$966,3,FALSE)</f>
        <v>-9784.9527642534449</v>
      </c>
      <c r="F95" s="42" t="s">
        <v>66</v>
      </c>
      <c r="G95" s="14" t="str">
        <f t="shared" si="16"/>
        <v>23506.865</v>
      </c>
      <c r="H95" s="34">
        <f t="shared" si="17"/>
        <v>-9785</v>
      </c>
      <c r="I95" s="44" t="s">
        <v>134</v>
      </c>
      <c r="J95" s="45" t="s">
        <v>135</v>
      </c>
      <c r="K95" s="44">
        <v>-9785</v>
      </c>
      <c r="L95" s="44" t="s">
        <v>136</v>
      </c>
      <c r="M95" s="45" t="s">
        <v>71</v>
      </c>
      <c r="N95" s="45"/>
      <c r="O95" s="46" t="s">
        <v>72</v>
      </c>
      <c r="P95" s="46" t="s">
        <v>73</v>
      </c>
    </row>
    <row r="96" spans="1:16" ht="12.75" customHeight="1" thickBot="1" x14ac:dyDescent="0.25">
      <c r="A96" s="34" t="str">
        <f t="shared" si="12"/>
        <v> VB 7.72 </v>
      </c>
      <c r="B96" s="42" t="str">
        <f t="shared" si="13"/>
        <v>II</v>
      </c>
      <c r="C96" s="34">
        <f t="shared" si="14"/>
        <v>23609.688999999998</v>
      </c>
      <c r="D96" s="14" t="str">
        <f t="shared" si="15"/>
        <v>vis</v>
      </c>
      <c r="E96" s="43">
        <f>VLOOKUP(C96,Active!C$21:E$966,3,FALSE)</f>
        <v>-9715.5179050152965</v>
      </c>
      <c r="F96" s="42" t="s">
        <v>66</v>
      </c>
      <c r="G96" s="14" t="str">
        <f t="shared" si="16"/>
        <v>23609.689</v>
      </c>
      <c r="H96" s="34">
        <f t="shared" si="17"/>
        <v>-9715.5</v>
      </c>
      <c r="I96" s="44" t="s">
        <v>137</v>
      </c>
      <c r="J96" s="45" t="s">
        <v>138</v>
      </c>
      <c r="K96" s="44">
        <v>-9715.5</v>
      </c>
      <c r="L96" s="44" t="s">
        <v>139</v>
      </c>
      <c r="M96" s="45" t="s">
        <v>71</v>
      </c>
      <c r="N96" s="45"/>
      <c r="O96" s="46" t="s">
        <v>72</v>
      </c>
      <c r="P96" s="46" t="s">
        <v>73</v>
      </c>
    </row>
    <row r="97" spans="1:16" ht="12.75" customHeight="1" thickBot="1" x14ac:dyDescent="0.25">
      <c r="A97" s="34" t="str">
        <f t="shared" si="12"/>
        <v> VB 7.72 </v>
      </c>
      <c r="B97" s="42" t="str">
        <f t="shared" si="13"/>
        <v>I</v>
      </c>
      <c r="C97" s="34">
        <f t="shared" si="14"/>
        <v>23638.62</v>
      </c>
      <c r="D97" s="14" t="str">
        <f t="shared" si="15"/>
        <v>vis</v>
      </c>
      <c r="E97" s="43">
        <f>VLOOKUP(C97,Active!C$21:E$966,3,FALSE)</f>
        <v>-9695.9814163295923</v>
      </c>
      <c r="F97" s="42" t="s">
        <v>66</v>
      </c>
      <c r="G97" s="14" t="str">
        <f t="shared" si="16"/>
        <v>23638.620</v>
      </c>
      <c r="H97" s="34">
        <f t="shared" si="17"/>
        <v>-9696</v>
      </c>
      <c r="I97" s="44" t="s">
        <v>140</v>
      </c>
      <c r="J97" s="45" t="s">
        <v>141</v>
      </c>
      <c r="K97" s="44">
        <v>-9696</v>
      </c>
      <c r="L97" s="44" t="s">
        <v>109</v>
      </c>
      <c r="M97" s="45" t="s">
        <v>71</v>
      </c>
      <c r="N97" s="45"/>
      <c r="O97" s="46" t="s">
        <v>72</v>
      </c>
      <c r="P97" s="46" t="s">
        <v>73</v>
      </c>
    </row>
    <row r="98" spans="1:16" ht="12.75" customHeight="1" thickBot="1" x14ac:dyDescent="0.25">
      <c r="A98" s="34" t="str">
        <f t="shared" si="12"/>
        <v> VB 7.72 </v>
      </c>
      <c r="B98" s="42" t="str">
        <f t="shared" si="13"/>
        <v>I</v>
      </c>
      <c r="C98" s="34">
        <f t="shared" si="14"/>
        <v>23937.785</v>
      </c>
      <c r="D98" s="14" t="str">
        <f t="shared" si="15"/>
        <v>vis</v>
      </c>
      <c r="E98" s="43">
        <f>VLOOKUP(C98,Active!C$21:E$966,3,FALSE)</f>
        <v>-9493.9616576742064</v>
      </c>
      <c r="F98" s="42" t="s">
        <v>66</v>
      </c>
      <c r="G98" s="14" t="str">
        <f t="shared" si="16"/>
        <v>23937.785</v>
      </c>
      <c r="H98" s="34">
        <f t="shared" si="17"/>
        <v>-9494</v>
      </c>
      <c r="I98" s="44" t="s">
        <v>142</v>
      </c>
      <c r="J98" s="45" t="s">
        <v>143</v>
      </c>
      <c r="K98" s="44">
        <v>-9494</v>
      </c>
      <c r="L98" s="44" t="s">
        <v>144</v>
      </c>
      <c r="M98" s="45" t="s">
        <v>71</v>
      </c>
      <c r="N98" s="45"/>
      <c r="O98" s="46" t="s">
        <v>72</v>
      </c>
      <c r="P98" s="46" t="s">
        <v>73</v>
      </c>
    </row>
    <row r="99" spans="1:16" ht="12.75" customHeight="1" thickBot="1" x14ac:dyDescent="0.25">
      <c r="A99" s="34" t="str">
        <f t="shared" si="12"/>
        <v> VB 7.72 </v>
      </c>
      <c r="B99" s="42" t="str">
        <f t="shared" si="13"/>
        <v>I</v>
      </c>
      <c r="C99" s="34">
        <f t="shared" si="14"/>
        <v>24029.585999999999</v>
      </c>
      <c r="D99" s="14" t="str">
        <f t="shared" si="15"/>
        <v>vis</v>
      </c>
      <c r="E99" s="43">
        <f>VLOOKUP(C99,Active!C$21:E$966,3,FALSE)</f>
        <v>-9431.9703957808597</v>
      </c>
      <c r="F99" s="42" t="s">
        <v>66</v>
      </c>
      <c r="G99" s="14" t="str">
        <f t="shared" si="16"/>
        <v>24029.586</v>
      </c>
      <c r="H99" s="34">
        <f t="shared" si="17"/>
        <v>-9432</v>
      </c>
      <c r="I99" s="44" t="s">
        <v>145</v>
      </c>
      <c r="J99" s="45" t="s">
        <v>146</v>
      </c>
      <c r="K99" s="44">
        <v>-9432</v>
      </c>
      <c r="L99" s="44" t="s">
        <v>147</v>
      </c>
      <c r="M99" s="45" t="s">
        <v>71</v>
      </c>
      <c r="N99" s="45"/>
      <c r="O99" s="46" t="s">
        <v>72</v>
      </c>
      <c r="P99" s="46" t="s">
        <v>73</v>
      </c>
    </row>
    <row r="100" spans="1:16" ht="12.75" customHeight="1" thickBot="1" x14ac:dyDescent="0.25">
      <c r="A100" s="34" t="str">
        <f t="shared" si="12"/>
        <v> VB 7.72 </v>
      </c>
      <c r="B100" s="42" t="str">
        <f t="shared" si="13"/>
        <v>II</v>
      </c>
      <c r="C100" s="34">
        <f t="shared" si="14"/>
        <v>24049.557000000001</v>
      </c>
      <c r="D100" s="14" t="str">
        <f t="shared" si="15"/>
        <v>vis</v>
      </c>
      <c r="E100" s="43">
        <f>VLOOKUP(C100,Active!C$21:E$966,3,FALSE)</f>
        <v>-9418.4844044379315</v>
      </c>
      <c r="F100" s="42" t="s">
        <v>66</v>
      </c>
      <c r="G100" s="14" t="str">
        <f t="shared" si="16"/>
        <v>24049.557</v>
      </c>
      <c r="H100" s="34">
        <f t="shared" si="17"/>
        <v>-9418.5</v>
      </c>
      <c r="I100" s="44" t="s">
        <v>148</v>
      </c>
      <c r="J100" s="45" t="s">
        <v>149</v>
      </c>
      <c r="K100" s="44">
        <v>-9418.5</v>
      </c>
      <c r="L100" s="44" t="s">
        <v>150</v>
      </c>
      <c r="M100" s="45" t="s">
        <v>71</v>
      </c>
      <c r="N100" s="45"/>
      <c r="O100" s="46" t="s">
        <v>72</v>
      </c>
      <c r="P100" s="46" t="s">
        <v>73</v>
      </c>
    </row>
    <row r="101" spans="1:16" ht="12.75" customHeight="1" thickBot="1" x14ac:dyDescent="0.25">
      <c r="A101" s="34" t="str">
        <f t="shared" si="12"/>
        <v> VB 7.72 </v>
      </c>
      <c r="B101" s="42" t="str">
        <f t="shared" si="13"/>
        <v>I</v>
      </c>
      <c r="C101" s="34">
        <f t="shared" si="14"/>
        <v>24276.821</v>
      </c>
      <c r="D101" s="14" t="str">
        <f t="shared" si="15"/>
        <v>vis</v>
      </c>
      <c r="E101" s="43">
        <f>VLOOKUP(C101,Active!C$21:E$966,3,FALSE)</f>
        <v>-9265.0178611221781</v>
      </c>
      <c r="F101" s="42" t="s">
        <v>66</v>
      </c>
      <c r="G101" s="14" t="str">
        <f t="shared" si="16"/>
        <v>24276.821</v>
      </c>
      <c r="H101" s="34">
        <f t="shared" si="17"/>
        <v>-9265</v>
      </c>
      <c r="I101" s="44" t="s">
        <v>151</v>
      </c>
      <c r="J101" s="45" t="s">
        <v>152</v>
      </c>
      <c r="K101" s="44">
        <v>-9265</v>
      </c>
      <c r="L101" s="44" t="s">
        <v>153</v>
      </c>
      <c r="M101" s="45" t="s">
        <v>71</v>
      </c>
      <c r="N101" s="45"/>
      <c r="O101" s="46" t="s">
        <v>72</v>
      </c>
      <c r="P101" s="46" t="s">
        <v>73</v>
      </c>
    </row>
    <row r="102" spans="1:16" ht="12.75" customHeight="1" thickBot="1" x14ac:dyDescent="0.25">
      <c r="A102" s="34" t="str">
        <f t="shared" si="12"/>
        <v> VB 7.72 </v>
      </c>
      <c r="B102" s="42" t="str">
        <f t="shared" si="13"/>
        <v>II</v>
      </c>
      <c r="C102" s="34">
        <f t="shared" si="14"/>
        <v>24342.683000000001</v>
      </c>
      <c r="D102" s="14" t="str">
        <f t="shared" si="15"/>
        <v>vis</v>
      </c>
      <c r="E102" s="43">
        <f>VLOOKUP(C102,Active!C$21:E$966,3,FALSE)</f>
        <v>-9220.5426539804303</v>
      </c>
      <c r="F102" s="42" t="s">
        <v>66</v>
      </c>
      <c r="G102" s="14" t="str">
        <f t="shared" si="16"/>
        <v>24342.683</v>
      </c>
      <c r="H102" s="34">
        <f t="shared" si="17"/>
        <v>-9220.5</v>
      </c>
      <c r="I102" s="44" t="s">
        <v>154</v>
      </c>
      <c r="J102" s="45" t="s">
        <v>155</v>
      </c>
      <c r="K102" s="44">
        <v>-9220.5</v>
      </c>
      <c r="L102" s="44" t="s">
        <v>156</v>
      </c>
      <c r="M102" s="45" t="s">
        <v>71</v>
      </c>
      <c r="N102" s="45"/>
      <c r="O102" s="46" t="s">
        <v>72</v>
      </c>
      <c r="P102" s="46" t="s">
        <v>73</v>
      </c>
    </row>
    <row r="103" spans="1:16" ht="12.75" customHeight="1" thickBot="1" x14ac:dyDescent="0.25">
      <c r="A103" s="34" t="str">
        <f t="shared" si="12"/>
        <v> VB 7.72 </v>
      </c>
      <c r="B103" s="42" t="str">
        <f t="shared" si="13"/>
        <v>II</v>
      </c>
      <c r="C103" s="34">
        <f t="shared" si="14"/>
        <v>24391.601999999999</v>
      </c>
      <c r="D103" s="14" t="str">
        <f t="shared" si="15"/>
        <v>vis</v>
      </c>
      <c r="E103" s="43">
        <f>VLOOKUP(C103,Active!C$21:E$966,3,FALSE)</f>
        <v>-9187.5086942135385</v>
      </c>
      <c r="F103" s="42" t="s">
        <v>66</v>
      </c>
      <c r="G103" s="14" t="str">
        <f t="shared" si="16"/>
        <v>24391.602</v>
      </c>
      <c r="H103" s="34">
        <f t="shared" si="17"/>
        <v>-9187.5</v>
      </c>
      <c r="I103" s="44" t="s">
        <v>157</v>
      </c>
      <c r="J103" s="45" t="s">
        <v>158</v>
      </c>
      <c r="K103" s="44">
        <v>-9187.5</v>
      </c>
      <c r="L103" s="44" t="s">
        <v>159</v>
      </c>
      <c r="M103" s="45" t="s">
        <v>71</v>
      </c>
      <c r="N103" s="45"/>
      <c r="O103" s="46" t="s">
        <v>72</v>
      </c>
      <c r="P103" s="46" t="s">
        <v>73</v>
      </c>
    </row>
    <row r="104" spans="1:16" ht="12.75" customHeight="1" thickBot="1" x14ac:dyDescent="0.25">
      <c r="A104" s="34" t="str">
        <f t="shared" si="12"/>
        <v> VB 7.72 </v>
      </c>
      <c r="B104" s="42" t="str">
        <f t="shared" si="13"/>
        <v>I</v>
      </c>
      <c r="C104" s="34">
        <f t="shared" si="14"/>
        <v>24420.512999999999</v>
      </c>
      <c r="D104" s="14" t="str">
        <f t="shared" si="15"/>
        <v>vis</v>
      </c>
      <c r="E104" s="43">
        <f>VLOOKUP(C104,Active!C$21:E$966,3,FALSE)</f>
        <v>-9167.9857111022593</v>
      </c>
      <c r="F104" s="42" t="s">
        <v>66</v>
      </c>
      <c r="G104" s="14" t="str">
        <f t="shared" si="16"/>
        <v>24420.513</v>
      </c>
      <c r="H104" s="34">
        <f t="shared" si="17"/>
        <v>-9168</v>
      </c>
      <c r="I104" s="44" t="s">
        <v>160</v>
      </c>
      <c r="J104" s="45" t="s">
        <v>161</v>
      </c>
      <c r="K104" s="44">
        <v>-9168</v>
      </c>
      <c r="L104" s="44" t="s">
        <v>162</v>
      </c>
      <c r="M104" s="45" t="s">
        <v>71</v>
      </c>
      <c r="N104" s="45"/>
      <c r="O104" s="46" t="s">
        <v>72</v>
      </c>
      <c r="P104" s="46" t="s">
        <v>73</v>
      </c>
    </row>
    <row r="105" spans="1:16" ht="12.75" customHeight="1" thickBot="1" x14ac:dyDescent="0.25">
      <c r="A105" s="34" t="str">
        <f t="shared" si="12"/>
        <v> VB 7.72 </v>
      </c>
      <c r="B105" s="42" t="str">
        <f t="shared" si="13"/>
        <v>I</v>
      </c>
      <c r="C105" s="34">
        <f t="shared" si="14"/>
        <v>24423.542000000001</v>
      </c>
      <c r="D105" s="14" t="str">
        <f t="shared" si="15"/>
        <v>vis</v>
      </c>
      <c r="E105" s="43">
        <f>VLOOKUP(C105,Active!C$21:E$966,3,FALSE)</f>
        <v>-9165.9402918554624</v>
      </c>
      <c r="F105" s="42" t="s">
        <v>66</v>
      </c>
      <c r="G105" s="14" t="str">
        <f t="shared" si="16"/>
        <v>24423.542</v>
      </c>
      <c r="H105" s="34">
        <f t="shared" si="17"/>
        <v>-9166</v>
      </c>
      <c r="I105" s="44" t="s">
        <v>163</v>
      </c>
      <c r="J105" s="45" t="s">
        <v>164</v>
      </c>
      <c r="K105" s="44">
        <v>-9166</v>
      </c>
      <c r="L105" s="44" t="s">
        <v>165</v>
      </c>
      <c r="M105" s="45" t="s">
        <v>71</v>
      </c>
      <c r="N105" s="45"/>
      <c r="O105" s="46" t="s">
        <v>72</v>
      </c>
      <c r="P105" s="46" t="s">
        <v>73</v>
      </c>
    </row>
    <row r="106" spans="1:16" ht="12.75" customHeight="1" thickBot="1" x14ac:dyDescent="0.25">
      <c r="A106" s="34" t="str">
        <f t="shared" si="12"/>
        <v> VB 7.72 </v>
      </c>
      <c r="B106" s="42" t="str">
        <f t="shared" si="13"/>
        <v>I</v>
      </c>
      <c r="C106" s="34">
        <f t="shared" si="14"/>
        <v>24670.720000000001</v>
      </c>
      <c r="D106" s="14" t="str">
        <f t="shared" si="15"/>
        <v>vis</v>
      </c>
      <c r="E106" s="43">
        <f>VLOOKUP(C106,Active!C$21:E$966,3,FALSE)</f>
        <v>-8999.0262480838974</v>
      </c>
      <c r="F106" s="42" t="s">
        <v>66</v>
      </c>
      <c r="G106" s="14" t="str">
        <f t="shared" si="16"/>
        <v>24670.720</v>
      </c>
      <c r="H106" s="34">
        <f t="shared" si="17"/>
        <v>-8999</v>
      </c>
      <c r="I106" s="44" t="s">
        <v>166</v>
      </c>
      <c r="J106" s="45" t="s">
        <v>167</v>
      </c>
      <c r="K106" s="44">
        <v>-8999</v>
      </c>
      <c r="L106" s="44" t="s">
        <v>168</v>
      </c>
      <c r="M106" s="45" t="s">
        <v>71</v>
      </c>
      <c r="N106" s="45"/>
      <c r="O106" s="46" t="s">
        <v>72</v>
      </c>
      <c r="P106" s="46" t="s">
        <v>73</v>
      </c>
    </row>
    <row r="107" spans="1:16" ht="12.75" customHeight="1" thickBot="1" x14ac:dyDescent="0.25">
      <c r="A107" s="34" t="str">
        <f t="shared" ref="A107:A138" si="18">P107</f>
        <v> VB 7.72 </v>
      </c>
      <c r="B107" s="42" t="str">
        <f t="shared" ref="B107:B138" si="19">IF(H107=INT(H107),"I","II")</f>
        <v>I</v>
      </c>
      <c r="C107" s="34">
        <f t="shared" ref="C107:C138" si="20">1*G107</f>
        <v>24670.762999999999</v>
      </c>
      <c r="D107" s="14" t="str">
        <f t="shared" ref="D107:D138" si="21">VLOOKUP(F107,I$1:J$5,2,FALSE)</f>
        <v>vis</v>
      </c>
      <c r="E107" s="43">
        <f>VLOOKUP(C107,Active!C$21:E$966,3,FALSE)</f>
        <v>-8998.997211098882</v>
      </c>
      <c r="F107" s="42" t="s">
        <v>66</v>
      </c>
      <c r="G107" s="14" t="str">
        <f t="shared" ref="G107:G138" si="22">MID(I107,3,LEN(I107)-3)</f>
        <v>24670.763</v>
      </c>
      <c r="H107" s="34">
        <f t="shared" ref="H107:H138" si="23">1*K107</f>
        <v>-8999</v>
      </c>
      <c r="I107" s="44" t="s">
        <v>169</v>
      </c>
      <c r="J107" s="45" t="s">
        <v>170</v>
      </c>
      <c r="K107" s="44">
        <v>-8999</v>
      </c>
      <c r="L107" s="44" t="s">
        <v>112</v>
      </c>
      <c r="M107" s="45" t="s">
        <v>71</v>
      </c>
      <c r="N107" s="45"/>
      <c r="O107" s="46" t="s">
        <v>72</v>
      </c>
      <c r="P107" s="46" t="s">
        <v>73</v>
      </c>
    </row>
    <row r="108" spans="1:16" ht="12.75" customHeight="1" thickBot="1" x14ac:dyDescent="0.25">
      <c r="A108" s="34" t="str">
        <f t="shared" si="18"/>
        <v> VB 7.72 </v>
      </c>
      <c r="B108" s="42" t="str">
        <f t="shared" si="19"/>
        <v>II</v>
      </c>
      <c r="C108" s="34">
        <f t="shared" si="20"/>
        <v>25038.753000000001</v>
      </c>
      <c r="D108" s="14" t="str">
        <f t="shared" si="21"/>
        <v>vis</v>
      </c>
      <c r="E108" s="43">
        <f>VLOOKUP(C108,Active!C$21:E$966,3,FALSE)</f>
        <v>-8750.501394450559</v>
      </c>
      <c r="F108" s="42" t="s">
        <v>66</v>
      </c>
      <c r="G108" s="14" t="str">
        <f t="shared" si="22"/>
        <v>25038.753</v>
      </c>
      <c r="H108" s="34">
        <f t="shared" si="23"/>
        <v>-8750.5</v>
      </c>
      <c r="I108" s="44" t="s">
        <v>171</v>
      </c>
      <c r="J108" s="45" t="s">
        <v>172</v>
      </c>
      <c r="K108" s="44">
        <v>-8750.5</v>
      </c>
      <c r="L108" s="44" t="s">
        <v>173</v>
      </c>
      <c r="M108" s="45" t="s">
        <v>71</v>
      </c>
      <c r="N108" s="45"/>
      <c r="O108" s="46" t="s">
        <v>72</v>
      </c>
      <c r="P108" s="46" t="s">
        <v>73</v>
      </c>
    </row>
    <row r="109" spans="1:16" ht="12.75" customHeight="1" thickBot="1" x14ac:dyDescent="0.25">
      <c r="A109" s="34" t="str">
        <f t="shared" si="18"/>
        <v> VB 7.72 </v>
      </c>
      <c r="B109" s="42" t="str">
        <f t="shared" si="19"/>
        <v>II</v>
      </c>
      <c r="C109" s="34">
        <f t="shared" si="20"/>
        <v>25038.808000000001</v>
      </c>
      <c r="D109" s="14" t="str">
        <f t="shared" si="21"/>
        <v>vis</v>
      </c>
      <c r="E109" s="43">
        <f>VLOOKUP(C109,Active!C$21:E$966,3,FALSE)</f>
        <v>-8750.4642541208887</v>
      </c>
      <c r="F109" s="42" t="s">
        <v>66</v>
      </c>
      <c r="G109" s="14" t="str">
        <f t="shared" si="22"/>
        <v>25038.808</v>
      </c>
      <c r="H109" s="34">
        <f t="shared" si="23"/>
        <v>-8750.5</v>
      </c>
      <c r="I109" s="44" t="s">
        <v>174</v>
      </c>
      <c r="J109" s="45" t="s">
        <v>175</v>
      </c>
      <c r="K109" s="44">
        <v>-8750.5</v>
      </c>
      <c r="L109" s="44" t="s">
        <v>88</v>
      </c>
      <c r="M109" s="45" t="s">
        <v>71</v>
      </c>
      <c r="N109" s="45"/>
      <c r="O109" s="46" t="s">
        <v>72</v>
      </c>
      <c r="P109" s="46" t="s">
        <v>73</v>
      </c>
    </row>
    <row r="110" spans="1:16" ht="12.75" customHeight="1" thickBot="1" x14ac:dyDescent="0.25">
      <c r="A110" s="34" t="str">
        <f t="shared" si="18"/>
        <v> VB 7.72 </v>
      </c>
      <c r="B110" s="42" t="str">
        <f t="shared" si="19"/>
        <v>I</v>
      </c>
      <c r="C110" s="34">
        <f t="shared" si="20"/>
        <v>25153.542000000001</v>
      </c>
      <c r="D110" s="14" t="str">
        <f t="shared" si="21"/>
        <v>vis</v>
      </c>
      <c r="E110" s="43">
        <f>VLOOKUP(C110,Active!C$21:E$966,3,FALSE)</f>
        <v>-8672.9868253121476</v>
      </c>
      <c r="F110" s="42" t="s">
        <v>66</v>
      </c>
      <c r="G110" s="14" t="str">
        <f t="shared" si="22"/>
        <v>25153.542</v>
      </c>
      <c r="H110" s="34">
        <f t="shared" si="23"/>
        <v>-8673</v>
      </c>
      <c r="I110" s="44" t="s">
        <v>176</v>
      </c>
      <c r="J110" s="45" t="s">
        <v>177</v>
      </c>
      <c r="K110" s="44">
        <v>-8673</v>
      </c>
      <c r="L110" s="44" t="s">
        <v>178</v>
      </c>
      <c r="M110" s="45" t="s">
        <v>71</v>
      </c>
      <c r="N110" s="45"/>
      <c r="O110" s="46" t="s">
        <v>72</v>
      </c>
      <c r="P110" s="46" t="s">
        <v>73</v>
      </c>
    </row>
    <row r="111" spans="1:16" ht="12.75" customHeight="1" thickBot="1" x14ac:dyDescent="0.25">
      <c r="A111" s="34" t="str">
        <f t="shared" si="18"/>
        <v> VB 7.72 </v>
      </c>
      <c r="B111" s="42" t="str">
        <f t="shared" si="19"/>
        <v>II</v>
      </c>
      <c r="C111" s="34">
        <f t="shared" si="20"/>
        <v>25728.805</v>
      </c>
      <c r="D111" s="14" t="str">
        <f t="shared" si="21"/>
        <v>vis</v>
      </c>
      <c r="E111" s="43">
        <f>VLOOKUP(C111,Active!C$21:E$966,3,FALSE)</f>
        <v>-8284.5239622654262</v>
      </c>
      <c r="F111" s="42" t="s">
        <v>66</v>
      </c>
      <c r="G111" s="14" t="str">
        <f t="shared" si="22"/>
        <v>25728.805</v>
      </c>
      <c r="H111" s="34">
        <f t="shared" si="23"/>
        <v>-8284.5</v>
      </c>
      <c r="I111" s="44" t="s">
        <v>179</v>
      </c>
      <c r="J111" s="45" t="s">
        <v>180</v>
      </c>
      <c r="K111" s="44">
        <v>-8284.5</v>
      </c>
      <c r="L111" s="44" t="s">
        <v>70</v>
      </c>
      <c r="M111" s="45" t="s">
        <v>71</v>
      </c>
      <c r="N111" s="45"/>
      <c r="O111" s="46" t="s">
        <v>72</v>
      </c>
      <c r="P111" s="46" t="s">
        <v>73</v>
      </c>
    </row>
    <row r="112" spans="1:16" ht="12.75" customHeight="1" thickBot="1" x14ac:dyDescent="0.25">
      <c r="A112" s="34" t="str">
        <f t="shared" si="18"/>
        <v> VB 7.72 </v>
      </c>
      <c r="B112" s="42" t="str">
        <f t="shared" si="19"/>
        <v>I</v>
      </c>
      <c r="C112" s="34">
        <f t="shared" si="20"/>
        <v>25745.795999999998</v>
      </c>
      <c r="D112" s="14" t="str">
        <f t="shared" si="21"/>
        <v>vis</v>
      </c>
      <c r="E112" s="43">
        <f>VLOOKUP(C112,Active!C$21:E$966,3,FALSE)</f>
        <v>-8273.0503015119502</v>
      </c>
      <c r="F112" s="42" t="s">
        <v>66</v>
      </c>
      <c r="G112" s="14" t="str">
        <f t="shared" si="22"/>
        <v>25745.796</v>
      </c>
      <c r="H112" s="34">
        <f t="shared" si="23"/>
        <v>-8273</v>
      </c>
      <c r="I112" s="44" t="s">
        <v>181</v>
      </c>
      <c r="J112" s="45" t="s">
        <v>182</v>
      </c>
      <c r="K112" s="44">
        <v>-8273</v>
      </c>
      <c r="L112" s="44" t="s">
        <v>183</v>
      </c>
      <c r="M112" s="45" t="s">
        <v>71</v>
      </c>
      <c r="N112" s="45"/>
      <c r="O112" s="46" t="s">
        <v>72</v>
      </c>
      <c r="P112" s="46" t="s">
        <v>73</v>
      </c>
    </row>
    <row r="113" spans="1:16" ht="12.75" customHeight="1" thickBot="1" x14ac:dyDescent="0.25">
      <c r="A113" s="34" t="str">
        <f t="shared" si="18"/>
        <v> VB 7.72 </v>
      </c>
      <c r="B113" s="42" t="str">
        <f t="shared" si="19"/>
        <v>II</v>
      </c>
      <c r="C113" s="34">
        <f t="shared" si="20"/>
        <v>25774.776000000002</v>
      </c>
      <c r="D113" s="14" t="str">
        <f t="shared" si="21"/>
        <v>vis</v>
      </c>
      <c r="E113" s="43">
        <f>VLOOKUP(C113,Active!C$21:E$966,3,FALSE)</f>
        <v>-8253.4807241688995</v>
      </c>
      <c r="F113" s="42" t="s">
        <v>66</v>
      </c>
      <c r="G113" s="14" t="str">
        <f t="shared" si="22"/>
        <v>25774.776</v>
      </c>
      <c r="H113" s="34">
        <f t="shared" si="23"/>
        <v>-8253.5</v>
      </c>
      <c r="I113" s="44" t="s">
        <v>184</v>
      </c>
      <c r="J113" s="45" t="s">
        <v>185</v>
      </c>
      <c r="K113" s="44">
        <v>-8253.5</v>
      </c>
      <c r="L113" s="44" t="s">
        <v>186</v>
      </c>
      <c r="M113" s="45" t="s">
        <v>71</v>
      </c>
      <c r="N113" s="45"/>
      <c r="O113" s="46" t="s">
        <v>72</v>
      </c>
      <c r="P113" s="46" t="s">
        <v>73</v>
      </c>
    </row>
    <row r="114" spans="1:16" ht="12.75" customHeight="1" thickBot="1" x14ac:dyDescent="0.25">
      <c r="A114" s="34" t="str">
        <f t="shared" si="18"/>
        <v> VB 7.72 </v>
      </c>
      <c r="B114" s="42" t="str">
        <f t="shared" si="19"/>
        <v>II</v>
      </c>
      <c r="C114" s="34">
        <f t="shared" si="20"/>
        <v>25820.67</v>
      </c>
      <c r="D114" s="14" t="str">
        <f t="shared" si="21"/>
        <v>vis</v>
      </c>
      <c r="E114" s="43">
        <f>VLOOKUP(C114,Active!C$21:E$966,3,FALSE)</f>
        <v>-8222.4894825339179</v>
      </c>
      <c r="F114" s="42" t="s">
        <v>66</v>
      </c>
      <c r="G114" s="14" t="str">
        <f t="shared" si="22"/>
        <v>25820.670</v>
      </c>
      <c r="H114" s="34">
        <f t="shared" si="23"/>
        <v>-8222.5</v>
      </c>
      <c r="I114" s="44" t="s">
        <v>187</v>
      </c>
      <c r="J114" s="45" t="s">
        <v>188</v>
      </c>
      <c r="K114" s="44">
        <v>-8222.5</v>
      </c>
      <c r="L114" s="44" t="s">
        <v>189</v>
      </c>
      <c r="M114" s="45" t="s">
        <v>71</v>
      </c>
      <c r="N114" s="45"/>
      <c r="O114" s="46" t="s">
        <v>72</v>
      </c>
      <c r="P114" s="46" t="s">
        <v>73</v>
      </c>
    </row>
    <row r="115" spans="1:16" ht="12.75" customHeight="1" thickBot="1" x14ac:dyDescent="0.25">
      <c r="A115" s="34" t="str">
        <f t="shared" si="18"/>
        <v> VB 7.72 </v>
      </c>
      <c r="B115" s="42" t="str">
        <f t="shared" si="19"/>
        <v>II</v>
      </c>
      <c r="C115" s="34">
        <f t="shared" si="20"/>
        <v>26199.692999999999</v>
      </c>
      <c r="D115" s="14" t="str">
        <f t="shared" si="21"/>
        <v>vis</v>
      </c>
      <c r="E115" s="43">
        <f>VLOOKUP(C115,Active!C$21:E$966,3,FALSE)</f>
        <v>-7966.5433157535781</v>
      </c>
      <c r="F115" s="42" t="s">
        <v>66</v>
      </c>
      <c r="G115" s="14" t="str">
        <f t="shared" si="22"/>
        <v>26199.693</v>
      </c>
      <c r="H115" s="34">
        <f t="shared" si="23"/>
        <v>-7966.5</v>
      </c>
      <c r="I115" s="44" t="s">
        <v>190</v>
      </c>
      <c r="J115" s="45" t="s">
        <v>191</v>
      </c>
      <c r="K115" s="44">
        <v>-7966.5</v>
      </c>
      <c r="L115" s="44" t="s">
        <v>192</v>
      </c>
      <c r="M115" s="45" t="s">
        <v>71</v>
      </c>
      <c r="N115" s="45"/>
      <c r="O115" s="46" t="s">
        <v>72</v>
      </c>
      <c r="P115" s="46" t="s">
        <v>73</v>
      </c>
    </row>
    <row r="116" spans="1:16" ht="12.75" customHeight="1" thickBot="1" x14ac:dyDescent="0.25">
      <c r="A116" s="34" t="str">
        <f t="shared" si="18"/>
        <v> VB 7.72 </v>
      </c>
      <c r="B116" s="42" t="str">
        <f t="shared" si="19"/>
        <v>I</v>
      </c>
      <c r="C116" s="34">
        <f t="shared" si="20"/>
        <v>26228.637999999999</v>
      </c>
      <c r="D116" s="14" t="str">
        <f t="shared" si="21"/>
        <v>vis</v>
      </c>
      <c r="E116" s="43">
        <f>VLOOKUP(C116,Active!C$21:E$966,3,FALSE)</f>
        <v>-7946.9973731657756</v>
      </c>
      <c r="F116" s="42" t="s">
        <v>66</v>
      </c>
      <c r="G116" s="14" t="str">
        <f t="shared" si="22"/>
        <v>26228.638</v>
      </c>
      <c r="H116" s="34">
        <f t="shared" si="23"/>
        <v>-7947</v>
      </c>
      <c r="I116" s="44" t="s">
        <v>193</v>
      </c>
      <c r="J116" s="45" t="s">
        <v>194</v>
      </c>
      <c r="K116" s="44">
        <v>-7947</v>
      </c>
      <c r="L116" s="44" t="s">
        <v>112</v>
      </c>
      <c r="M116" s="45" t="s">
        <v>71</v>
      </c>
      <c r="N116" s="45"/>
      <c r="O116" s="46" t="s">
        <v>72</v>
      </c>
      <c r="P116" s="46" t="s">
        <v>73</v>
      </c>
    </row>
    <row r="117" spans="1:16" ht="12.75" customHeight="1" thickBot="1" x14ac:dyDescent="0.25">
      <c r="A117" s="34" t="str">
        <f t="shared" si="18"/>
        <v> VB 7.72 </v>
      </c>
      <c r="B117" s="42" t="str">
        <f t="shared" si="19"/>
        <v>II</v>
      </c>
      <c r="C117" s="34">
        <f t="shared" si="20"/>
        <v>26913.588</v>
      </c>
      <c r="D117" s="14" t="str">
        <f t="shared" si="21"/>
        <v>vis</v>
      </c>
      <c r="E117" s="43">
        <f>VLOOKUP(C117,Active!C$21:E$966,3,FALSE)</f>
        <v>-7484.4652130166733</v>
      </c>
      <c r="F117" s="42" t="s">
        <v>66</v>
      </c>
      <c r="G117" s="14" t="str">
        <f t="shared" si="22"/>
        <v>26913.588</v>
      </c>
      <c r="H117" s="34">
        <f t="shared" si="23"/>
        <v>-7484.5</v>
      </c>
      <c r="I117" s="44" t="s">
        <v>206</v>
      </c>
      <c r="J117" s="45" t="s">
        <v>207</v>
      </c>
      <c r="K117" s="44">
        <v>-7484.5</v>
      </c>
      <c r="L117" s="44" t="s">
        <v>79</v>
      </c>
      <c r="M117" s="45" t="s">
        <v>71</v>
      </c>
      <c r="N117" s="45"/>
      <c r="O117" s="46" t="s">
        <v>72</v>
      </c>
      <c r="P117" s="46" t="s">
        <v>73</v>
      </c>
    </row>
    <row r="118" spans="1:16" ht="12.75" customHeight="1" thickBot="1" x14ac:dyDescent="0.25">
      <c r="A118" s="34" t="str">
        <f t="shared" si="18"/>
        <v> VB 7.72 </v>
      </c>
      <c r="B118" s="42" t="str">
        <f t="shared" si="19"/>
        <v>II</v>
      </c>
      <c r="C118" s="34">
        <f t="shared" si="20"/>
        <v>26996.521000000001</v>
      </c>
      <c r="D118" s="14" t="str">
        <f t="shared" si="21"/>
        <v>vis</v>
      </c>
      <c r="E118" s="43">
        <f>VLOOKUP(C118,Active!C$21:E$966,3,FALSE)</f>
        <v>-7428.462322823746</v>
      </c>
      <c r="F118" s="42" t="s">
        <v>66</v>
      </c>
      <c r="G118" s="14" t="str">
        <f t="shared" si="22"/>
        <v>26996.521</v>
      </c>
      <c r="H118" s="34">
        <f t="shared" si="23"/>
        <v>-7428.5</v>
      </c>
      <c r="I118" s="44" t="s">
        <v>208</v>
      </c>
      <c r="J118" s="45" t="s">
        <v>209</v>
      </c>
      <c r="K118" s="44">
        <v>-7428.5</v>
      </c>
      <c r="L118" s="44" t="s">
        <v>210</v>
      </c>
      <c r="M118" s="45" t="s">
        <v>71</v>
      </c>
      <c r="N118" s="45"/>
      <c r="O118" s="46" t="s">
        <v>72</v>
      </c>
      <c r="P118" s="46" t="s">
        <v>73</v>
      </c>
    </row>
    <row r="119" spans="1:16" ht="12.75" customHeight="1" thickBot="1" x14ac:dyDescent="0.25">
      <c r="A119" s="34" t="str">
        <f t="shared" si="18"/>
        <v> VB 7.72 </v>
      </c>
      <c r="B119" s="42" t="str">
        <f t="shared" si="19"/>
        <v>I</v>
      </c>
      <c r="C119" s="34">
        <f t="shared" si="20"/>
        <v>27266.725999999999</v>
      </c>
      <c r="D119" s="14" t="str">
        <f t="shared" si="21"/>
        <v>vis</v>
      </c>
      <c r="E119" s="43">
        <f>VLOOKUP(C119,Active!C$21:E$966,3,FALSE)</f>
        <v>-7245.9986359369841</v>
      </c>
      <c r="F119" s="42" t="s">
        <v>66</v>
      </c>
      <c r="G119" s="14" t="str">
        <f t="shared" si="22"/>
        <v>27266.726</v>
      </c>
      <c r="H119" s="34">
        <f t="shared" si="23"/>
        <v>-7246</v>
      </c>
      <c r="I119" s="44" t="s">
        <v>211</v>
      </c>
      <c r="J119" s="45" t="s">
        <v>212</v>
      </c>
      <c r="K119" s="44">
        <v>-7246</v>
      </c>
      <c r="L119" s="44" t="s">
        <v>213</v>
      </c>
      <c r="M119" s="45" t="s">
        <v>71</v>
      </c>
      <c r="N119" s="45"/>
      <c r="O119" s="46" t="s">
        <v>72</v>
      </c>
      <c r="P119" s="46" t="s">
        <v>73</v>
      </c>
    </row>
    <row r="120" spans="1:16" ht="12.75" customHeight="1" thickBot="1" x14ac:dyDescent="0.25">
      <c r="A120" s="34" t="str">
        <f t="shared" si="18"/>
        <v> VB 7.72 </v>
      </c>
      <c r="B120" s="42" t="str">
        <f t="shared" si="19"/>
        <v>I</v>
      </c>
      <c r="C120" s="34">
        <f t="shared" si="20"/>
        <v>27315.591</v>
      </c>
      <c r="D120" s="14" t="str">
        <f t="shared" si="21"/>
        <v>vis</v>
      </c>
      <c r="E120" s="43">
        <f>VLOOKUP(C120,Active!C$21:E$966,3,FALSE)</f>
        <v>-7213.0011412210397</v>
      </c>
      <c r="F120" s="42" t="s">
        <v>66</v>
      </c>
      <c r="G120" s="14" t="str">
        <f t="shared" si="22"/>
        <v>27315.591</v>
      </c>
      <c r="H120" s="34">
        <f t="shared" si="23"/>
        <v>-7213</v>
      </c>
      <c r="I120" s="44" t="s">
        <v>214</v>
      </c>
      <c r="J120" s="45" t="s">
        <v>215</v>
      </c>
      <c r="K120" s="44">
        <v>-7213</v>
      </c>
      <c r="L120" s="44" t="s">
        <v>216</v>
      </c>
      <c r="M120" s="45" t="s">
        <v>71</v>
      </c>
      <c r="N120" s="45"/>
      <c r="O120" s="46" t="s">
        <v>72</v>
      </c>
      <c r="P120" s="46" t="s">
        <v>73</v>
      </c>
    </row>
    <row r="121" spans="1:16" ht="12.75" customHeight="1" thickBot="1" x14ac:dyDescent="0.25">
      <c r="A121" s="34" t="str">
        <f t="shared" si="18"/>
        <v> VB 7.72 </v>
      </c>
      <c r="B121" s="42" t="str">
        <f t="shared" si="19"/>
        <v>II</v>
      </c>
      <c r="C121" s="34">
        <f t="shared" si="20"/>
        <v>27585.773000000001</v>
      </c>
      <c r="D121" s="14" t="str">
        <f t="shared" si="21"/>
        <v>vis</v>
      </c>
      <c r="E121" s="43">
        <f>VLOOKUP(C121,Active!C$21:E$966,3,FALSE)</f>
        <v>-7030.5529857448664</v>
      </c>
      <c r="F121" s="42" t="s">
        <v>66</v>
      </c>
      <c r="G121" s="14" t="str">
        <f t="shared" si="22"/>
        <v>27585.773</v>
      </c>
      <c r="H121" s="34">
        <f t="shared" si="23"/>
        <v>-7030.5</v>
      </c>
      <c r="I121" s="44" t="s">
        <v>226</v>
      </c>
      <c r="J121" s="45" t="s">
        <v>227</v>
      </c>
      <c r="K121" s="44">
        <v>-7030.5</v>
      </c>
      <c r="L121" s="44" t="s">
        <v>228</v>
      </c>
      <c r="M121" s="45" t="s">
        <v>71</v>
      </c>
      <c r="N121" s="45"/>
      <c r="O121" s="46" t="s">
        <v>72</v>
      </c>
      <c r="P121" s="46" t="s">
        <v>73</v>
      </c>
    </row>
    <row r="122" spans="1:16" ht="12.75" customHeight="1" thickBot="1" x14ac:dyDescent="0.25">
      <c r="A122" s="34" t="str">
        <f t="shared" si="18"/>
        <v> VB 7.72 </v>
      </c>
      <c r="B122" s="42" t="str">
        <f t="shared" si="19"/>
        <v>II</v>
      </c>
      <c r="C122" s="34">
        <f t="shared" si="20"/>
        <v>27594.756000000001</v>
      </c>
      <c r="D122" s="14" t="str">
        <f t="shared" si="21"/>
        <v>vis</v>
      </c>
      <c r="E122" s="43">
        <f>VLOOKUP(C122,Active!C$21:E$966,3,FALSE)</f>
        <v>-7024.4869569914981</v>
      </c>
      <c r="F122" s="42" t="s">
        <v>66</v>
      </c>
      <c r="G122" s="14" t="str">
        <f t="shared" si="22"/>
        <v>27594.756</v>
      </c>
      <c r="H122" s="34">
        <f t="shared" si="23"/>
        <v>-7024.5</v>
      </c>
      <c r="I122" s="44" t="s">
        <v>229</v>
      </c>
      <c r="J122" s="45" t="s">
        <v>230</v>
      </c>
      <c r="K122" s="44">
        <v>-7024.5</v>
      </c>
      <c r="L122" s="44" t="s">
        <v>231</v>
      </c>
      <c r="M122" s="45" t="s">
        <v>71</v>
      </c>
      <c r="N122" s="45"/>
      <c r="O122" s="46" t="s">
        <v>72</v>
      </c>
      <c r="P122" s="46" t="s">
        <v>73</v>
      </c>
    </row>
    <row r="123" spans="1:16" ht="12.75" customHeight="1" thickBot="1" x14ac:dyDescent="0.25">
      <c r="A123" s="34" t="str">
        <f t="shared" si="18"/>
        <v> VB 7.72 </v>
      </c>
      <c r="B123" s="42" t="str">
        <f t="shared" si="19"/>
        <v>I</v>
      </c>
      <c r="C123" s="34">
        <f t="shared" si="20"/>
        <v>27657.651000000002</v>
      </c>
      <c r="D123" s="14" t="str">
        <f t="shared" si="21"/>
        <v>vis</v>
      </c>
      <c r="E123" s="43">
        <f>VLOOKUP(C123,Active!C$21:E$966,3,FALSE)</f>
        <v>-6982.0153018158235</v>
      </c>
      <c r="F123" s="42" t="s">
        <v>66</v>
      </c>
      <c r="G123" s="14" t="str">
        <f t="shared" si="22"/>
        <v>27657.651</v>
      </c>
      <c r="H123" s="34">
        <f t="shared" si="23"/>
        <v>-6982</v>
      </c>
      <c r="I123" s="44" t="s">
        <v>232</v>
      </c>
      <c r="J123" s="45" t="s">
        <v>233</v>
      </c>
      <c r="K123" s="44">
        <v>-6982</v>
      </c>
      <c r="L123" s="44" t="s">
        <v>234</v>
      </c>
      <c r="M123" s="45" t="s">
        <v>71</v>
      </c>
      <c r="N123" s="45"/>
      <c r="O123" s="46" t="s">
        <v>72</v>
      </c>
      <c r="P123" s="46" t="s">
        <v>73</v>
      </c>
    </row>
    <row r="124" spans="1:16" ht="12.75" customHeight="1" thickBot="1" x14ac:dyDescent="0.25">
      <c r="A124" s="34" t="str">
        <f t="shared" si="18"/>
        <v> VB 7.72 </v>
      </c>
      <c r="B124" s="42" t="str">
        <f t="shared" si="19"/>
        <v>II</v>
      </c>
      <c r="C124" s="34">
        <f t="shared" si="20"/>
        <v>27933.828000000001</v>
      </c>
      <c r="D124" s="14" t="str">
        <f t="shared" si="21"/>
        <v>vis</v>
      </c>
      <c r="E124" s="43">
        <f>VLOOKUP(C124,Active!C$21:E$966,3,FALSE)</f>
        <v>-6795.5188504055041</v>
      </c>
      <c r="F124" s="42" t="s">
        <v>66</v>
      </c>
      <c r="G124" s="14" t="str">
        <f t="shared" si="22"/>
        <v>27933.828</v>
      </c>
      <c r="H124" s="34">
        <f t="shared" si="23"/>
        <v>-6795.5</v>
      </c>
      <c r="I124" s="44" t="s">
        <v>235</v>
      </c>
      <c r="J124" s="45" t="s">
        <v>236</v>
      </c>
      <c r="K124" s="44">
        <v>-6795.5</v>
      </c>
      <c r="L124" s="44" t="s">
        <v>237</v>
      </c>
      <c r="M124" s="45" t="s">
        <v>71</v>
      </c>
      <c r="N124" s="45"/>
      <c r="O124" s="46" t="s">
        <v>72</v>
      </c>
      <c r="P124" s="46" t="s">
        <v>73</v>
      </c>
    </row>
    <row r="125" spans="1:16" ht="12.75" customHeight="1" thickBot="1" x14ac:dyDescent="0.25">
      <c r="A125" s="34" t="str">
        <f t="shared" si="18"/>
        <v> VB 7.72 </v>
      </c>
      <c r="B125" s="42" t="str">
        <f t="shared" si="19"/>
        <v>I</v>
      </c>
      <c r="C125" s="34">
        <f t="shared" si="20"/>
        <v>28649.792000000001</v>
      </c>
      <c r="D125" s="14" t="str">
        <f t="shared" si="21"/>
        <v>vis</v>
      </c>
      <c r="E125" s="43">
        <f>VLOOKUP(C125,Active!C$21:E$966,3,FALSE)</f>
        <v>-6312.0435959942461</v>
      </c>
      <c r="F125" s="42" t="s">
        <v>66</v>
      </c>
      <c r="G125" s="14" t="str">
        <f t="shared" si="22"/>
        <v>28649.792</v>
      </c>
      <c r="H125" s="34">
        <f t="shared" si="23"/>
        <v>-6312</v>
      </c>
      <c r="I125" s="44" t="s">
        <v>241</v>
      </c>
      <c r="J125" s="45" t="s">
        <v>242</v>
      </c>
      <c r="K125" s="44">
        <v>-6312</v>
      </c>
      <c r="L125" s="44" t="s">
        <v>243</v>
      </c>
      <c r="M125" s="45" t="s">
        <v>71</v>
      </c>
      <c r="N125" s="45"/>
      <c r="O125" s="46" t="s">
        <v>72</v>
      </c>
      <c r="P125" s="46" t="s">
        <v>73</v>
      </c>
    </row>
    <row r="126" spans="1:16" ht="12.75" customHeight="1" thickBot="1" x14ac:dyDescent="0.25">
      <c r="A126" s="34" t="str">
        <f t="shared" si="18"/>
        <v>IBVS 145 </v>
      </c>
      <c r="B126" s="42" t="str">
        <f t="shared" si="19"/>
        <v>II</v>
      </c>
      <c r="C126" s="34">
        <f t="shared" si="20"/>
        <v>28779.435000000001</v>
      </c>
      <c r="D126" s="14" t="str">
        <f t="shared" si="21"/>
        <v>vis</v>
      </c>
      <c r="E126" s="43">
        <f>VLOOKUP(C126,Active!C$21:E$966,3,FALSE)</f>
        <v>-6224.4984367297602</v>
      </c>
      <c r="F126" s="42" t="s">
        <v>66</v>
      </c>
      <c r="G126" s="14" t="str">
        <f t="shared" si="22"/>
        <v>28779.435</v>
      </c>
      <c r="H126" s="34">
        <f t="shared" si="23"/>
        <v>-6224.5</v>
      </c>
      <c r="I126" s="44" t="s">
        <v>244</v>
      </c>
      <c r="J126" s="45" t="s">
        <v>245</v>
      </c>
      <c r="K126" s="44">
        <v>-6224.5</v>
      </c>
      <c r="L126" s="44" t="s">
        <v>246</v>
      </c>
      <c r="M126" s="45" t="s">
        <v>71</v>
      </c>
      <c r="N126" s="45"/>
      <c r="O126" s="46" t="s">
        <v>198</v>
      </c>
      <c r="P126" s="47" t="s">
        <v>199</v>
      </c>
    </row>
    <row r="127" spans="1:16" ht="12.75" customHeight="1" thickBot="1" x14ac:dyDescent="0.25">
      <c r="A127" s="34" t="str">
        <f t="shared" si="18"/>
        <v> VB 7.72 </v>
      </c>
      <c r="B127" s="42" t="str">
        <f t="shared" si="19"/>
        <v>II</v>
      </c>
      <c r="C127" s="34">
        <f t="shared" si="20"/>
        <v>29152.581999999999</v>
      </c>
      <c r="D127" s="14" t="str">
        <f t="shared" si="21"/>
        <v>vis</v>
      </c>
      <c r="E127" s="43">
        <f>VLOOKUP(C127,Active!C$21:E$966,3,FALSE)</f>
        <v>-5972.5202077157364</v>
      </c>
      <c r="F127" s="42" t="s">
        <v>66</v>
      </c>
      <c r="G127" s="14" t="str">
        <f t="shared" si="22"/>
        <v>29152.582</v>
      </c>
      <c r="H127" s="34">
        <f t="shared" si="23"/>
        <v>-5972.5</v>
      </c>
      <c r="I127" s="44" t="s">
        <v>250</v>
      </c>
      <c r="J127" s="45" t="s">
        <v>251</v>
      </c>
      <c r="K127" s="44">
        <v>-5972.5</v>
      </c>
      <c r="L127" s="44" t="s">
        <v>252</v>
      </c>
      <c r="M127" s="45" t="s">
        <v>71</v>
      </c>
      <c r="N127" s="45"/>
      <c r="O127" s="46" t="s">
        <v>72</v>
      </c>
      <c r="P127" s="46" t="s">
        <v>73</v>
      </c>
    </row>
    <row r="128" spans="1:16" ht="12.75" customHeight="1" thickBot="1" x14ac:dyDescent="0.25">
      <c r="A128" s="34" t="str">
        <f t="shared" si="18"/>
        <v> VB 7.72 </v>
      </c>
      <c r="B128" s="42" t="str">
        <f t="shared" si="19"/>
        <v>II</v>
      </c>
      <c r="C128" s="34">
        <f t="shared" si="20"/>
        <v>29198.519</v>
      </c>
      <c r="D128" s="14" t="str">
        <f t="shared" si="21"/>
        <v>vis</v>
      </c>
      <c r="E128" s="43">
        <f>VLOOKUP(C128,Active!C$21:E$966,3,FALSE)</f>
        <v>-5941.4999290957348</v>
      </c>
      <c r="F128" s="42" t="s">
        <v>66</v>
      </c>
      <c r="G128" s="14" t="str">
        <f t="shared" si="22"/>
        <v>29198.519</v>
      </c>
      <c r="H128" s="34">
        <f t="shared" si="23"/>
        <v>-5941.5</v>
      </c>
      <c r="I128" s="44" t="s">
        <v>253</v>
      </c>
      <c r="J128" s="45" t="s">
        <v>254</v>
      </c>
      <c r="K128" s="44">
        <v>-5941.5</v>
      </c>
      <c r="L128" s="44" t="s">
        <v>255</v>
      </c>
      <c r="M128" s="45" t="s">
        <v>71</v>
      </c>
      <c r="N128" s="45"/>
      <c r="O128" s="46" t="s">
        <v>72</v>
      </c>
      <c r="P128" s="46" t="s">
        <v>73</v>
      </c>
    </row>
    <row r="129" spans="1:16" ht="12.75" customHeight="1" thickBot="1" x14ac:dyDescent="0.25">
      <c r="A129" s="34" t="str">
        <f t="shared" si="18"/>
        <v> VB 7.72 </v>
      </c>
      <c r="B129" s="42" t="str">
        <f t="shared" si="19"/>
        <v>II</v>
      </c>
      <c r="C129" s="34">
        <f t="shared" si="20"/>
        <v>31231.764999999999</v>
      </c>
      <c r="D129" s="14" t="str">
        <f t="shared" si="21"/>
        <v>vis</v>
      </c>
      <c r="E129" s="43">
        <f>VLOOKUP(C129,Active!C$21:E$966,3,FALSE)</f>
        <v>-4568.4921701432277</v>
      </c>
      <c r="F129" s="42" t="s">
        <v>66</v>
      </c>
      <c r="G129" s="14" t="str">
        <f t="shared" si="22"/>
        <v>31231.765</v>
      </c>
      <c r="H129" s="34">
        <f t="shared" si="23"/>
        <v>-4568.5</v>
      </c>
      <c r="I129" s="44" t="s">
        <v>256</v>
      </c>
      <c r="J129" s="45" t="s">
        <v>257</v>
      </c>
      <c r="K129" s="44">
        <v>-4568.5</v>
      </c>
      <c r="L129" s="44" t="s">
        <v>94</v>
      </c>
      <c r="M129" s="45" t="s">
        <v>71</v>
      </c>
      <c r="N129" s="45"/>
      <c r="O129" s="46" t="s">
        <v>72</v>
      </c>
      <c r="P129" s="46" t="s">
        <v>73</v>
      </c>
    </row>
    <row r="130" spans="1:16" ht="12.75" customHeight="1" thickBot="1" x14ac:dyDescent="0.25">
      <c r="A130" s="34" t="str">
        <f t="shared" si="18"/>
        <v> VB 7.72 </v>
      </c>
      <c r="B130" s="42" t="str">
        <f t="shared" si="19"/>
        <v>I</v>
      </c>
      <c r="C130" s="34">
        <f t="shared" si="20"/>
        <v>33074.722000000002</v>
      </c>
      <c r="D130" s="14" t="str">
        <f t="shared" si="21"/>
        <v>vis</v>
      </c>
      <c r="E130" s="43">
        <f>VLOOKUP(C130,Active!C$21:E$966,3,FALSE)</f>
        <v>-3323.9825237866921</v>
      </c>
      <c r="F130" s="42" t="s">
        <v>66</v>
      </c>
      <c r="G130" s="14" t="str">
        <f t="shared" si="22"/>
        <v>33074.722</v>
      </c>
      <c r="H130" s="34">
        <f t="shared" si="23"/>
        <v>-3324</v>
      </c>
      <c r="I130" s="44" t="s">
        <v>258</v>
      </c>
      <c r="J130" s="45" t="s">
        <v>259</v>
      </c>
      <c r="K130" s="44">
        <v>-3324</v>
      </c>
      <c r="L130" s="44" t="s">
        <v>260</v>
      </c>
      <c r="M130" s="45" t="s">
        <v>71</v>
      </c>
      <c r="N130" s="45"/>
      <c r="O130" s="46" t="s">
        <v>72</v>
      </c>
      <c r="P130" s="46" t="s">
        <v>73</v>
      </c>
    </row>
    <row r="131" spans="1:16" ht="12.75" customHeight="1" thickBot="1" x14ac:dyDescent="0.25">
      <c r="A131" s="34" t="str">
        <f t="shared" si="18"/>
        <v> VB 7.72 </v>
      </c>
      <c r="B131" s="42" t="str">
        <f t="shared" si="19"/>
        <v>I</v>
      </c>
      <c r="C131" s="34">
        <f t="shared" si="20"/>
        <v>33114.673000000003</v>
      </c>
      <c r="D131" s="14" t="str">
        <f t="shared" si="21"/>
        <v>vis</v>
      </c>
      <c r="E131" s="43">
        <f>VLOOKUP(C131,Active!C$21:E$966,3,FALSE)</f>
        <v>-3297.0044635923464</v>
      </c>
      <c r="F131" s="42" t="s">
        <v>66</v>
      </c>
      <c r="G131" s="14" t="str">
        <f t="shared" si="22"/>
        <v>33114.673</v>
      </c>
      <c r="H131" s="34">
        <f t="shared" si="23"/>
        <v>-3297</v>
      </c>
      <c r="I131" s="44" t="s">
        <v>261</v>
      </c>
      <c r="J131" s="45" t="s">
        <v>262</v>
      </c>
      <c r="K131" s="44">
        <v>-3297</v>
      </c>
      <c r="L131" s="44" t="s">
        <v>225</v>
      </c>
      <c r="M131" s="45" t="s">
        <v>71</v>
      </c>
      <c r="N131" s="45"/>
      <c r="O131" s="46" t="s">
        <v>72</v>
      </c>
      <c r="P131" s="46" t="s">
        <v>73</v>
      </c>
    </row>
    <row r="132" spans="1:16" ht="12.75" customHeight="1" thickBot="1" x14ac:dyDescent="0.25">
      <c r="A132" s="34" t="str">
        <f t="shared" si="18"/>
        <v> AC 173.15 </v>
      </c>
      <c r="B132" s="42" t="str">
        <f t="shared" si="19"/>
        <v>II</v>
      </c>
      <c r="C132" s="34">
        <f t="shared" si="20"/>
        <v>35961.417000000001</v>
      </c>
      <c r="D132" s="14" t="str">
        <f t="shared" si="21"/>
        <v>vis</v>
      </c>
      <c r="E132" s="43">
        <f>VLOOKUP(C132,Active!C$21:E$966,3,FALSE)</f>
        <v>-1374.6588154260664</v>
      </c>
      <c r="F132" s="42" t="s">
        <v>66</v>
      </c>
      <c r="G132" s="14" t="str">
        <f t="shared" si="22"/>
        <v>35961.417</v>
      </c>
      <c r="H132" s="34">
        <f t="shared" si="23"/>
        <v>-1374.5</v>
      </c>
      <c r="I132" s="44" t="s">
        <v>263</v>
      </c>
      <c r="J132" s="45" t="s">
        <v>264</v>
      </c>
      <c r="K132" s="44">
        <v>-1374.5</v>
      </c>
      <c r="L132" s="44" t="s">
        <v>265</v>
      </c>
      <c r="M132" s="45" t="s">
        <v>266</v>
      </c>
      <c r="N132" s="45"/>
      <c r="O132" s="46" t="s">
        <v>267</v>
      </c>
      <c r="P132" s="46" t="s">
        <v>268</v>
      </c>
    </row>
    <row r="133" spans="1:16" ht="12.75" customHeight="1" thickBot="1" x14ac:dyDescent="0.25">
      <c r="A133" s="34" t="str">
        <f t="shared" si="18"/>
        <v>IBVS 144 </v>
      </c>
      <c r="B133" s="42" t="str">
        <f t="shared" si="19"/>
        <v>II</v>
      </c>
      <c r="C133" s="34">
        <f t="shared" si="20"/>
        <v>36817.544999999998</v>
      </c>
      <c r="D133" s="14" t="str">
        <f t="shared" si="21"/>
        <v>pg</v>
      </c>
      <c r="E133" s="43">
        <f>VLOOKUP(C133,Active!C$21:E$966,3,FALSE)</f>
        <v>-796.53379432360839</v>
      </c>
      <c r="F133" s="42" t="str">
        <f>LEFT(M133,1)</f>
        <v>P</v>
      </c>
      <c r="G133" s="14" t="str">
        <f t="shared" si="22"/>
        <v>36817.545</v>
      </c>
      <c r="H133" s="34">
        <f t="shared" si="23"/>
        <v>-796.5</v>
      </c>
      <c r="I133" s="44" t="s">
        <v>272</v>
      </c>
      <c r="J133" s="45" t="s">
        <v>273</v>
      </c>
      <c r="K133" s="44">
        <v>-796.5</v>
      </c>
      <c r="L133" s="44" t="s">
        <v>274</v>
      </c>
      <c r="M133" s="45" t="s">
        <v>71</v>
      </c>
      <c r="N133" s="45"/>
      <c r="O133" s="46" t="s">
        <v>275</v>
      </c>
      <c r="P133" s="47" t="s">
        <v>276</v>
      </c>
    </row>
    <row r="134" spans="1:16" ht="12.75" customHeight="1" thickBot="1" x14ac:dyDescent="0.25">
      <c r="A134" s="34" t="str">
        <f t="shared" si="18"/>
        <v>IBVS 145 </v>
      </c>
      <c r="B134" s="42" t="str">
        <f t="shared" si="19"/>
        <v>II</v>
      </c>
      <c r="C134" s="34">
        <f t="shared" si="20"/>
        <v>36841.294000000002</v>
      </c>
      <c r="D134" s="14" t="str">
        <f t="shared" si="21"/>
        <v>pg</v>
      </c>
      <c r="E134" s="43">
        <f>VLOOKUP(C134,Active!C$21:E$966,3,FALSE)</f>
        <v>-780.49659997163735</v>
      </c>
      <c r="F134" s="42" t="str">
        <f>LEFT(M134,1)</f>
        <v>P</v>
      </c>
      <c r="G134" s="14" t="str">
        <f t="shared" si="22"/>
        <v>36841.294</v>
      </c>
      <c r="H134" s="34">
        <f t="shared" si="23"/>
        <v>-780.5</v>
      </c>
      <c r="I134" s="44" t="s">
        <v>277</v>
      </c>
      <c r="J134" s="45" t="s">
        <v>278</v>
      </c>
      <c r="K134" s="44">
        <v>-780.5</v>
      </c>
      <c r="L134" s="44" t="s">
        <v>279</v>
      </c>
      <c r="M134" s="45" t="s">
        <v>71</v>
      </c>
      <c r="N134" s="45"/>
      <c r="O134" s="46" t="s">
        <v>198</v>
      </c>
      <c r="P134" s="47" t="s">
        <v>199</v>
      </c>
    </row>
    <row r="135" spans="1:16" ht="12.75" customHeight="1" thickBot="1" x14ac:dyDescent="0.25">
      <c r="A135" s="34" t="str">
        <f t="shared" si="18"/>
        <v>IBVS 144 </v>
      </c>
      <c r="B135" s="42" t="str">
        <f t="shared" si="19"/>
        <v>I</v>
      </c>
      <c r="C135" s="34">
        <f t="shared" si="20"/>
        <v>36898.284</v>
      </c>
      <c r="D135" s="14" t="str">
        <f t="shared" si="21"/>
        <v>pg</v>
      </c>
      <c r="E135" s="43">
        <f>VLOOKUP(C135,Active!C$21:E$966,3,FALSE)</f>
        <v>-742.01246564519545</v>
      </c>
      <c r="F135" s="42" t="str">
        <f>LEFT(M135,1)</f>
        <v>P</v>
      </c>
      <c r="G135" s="14" t="str">
        <f t="shared" si="22"/>
        <v>36898.284</v>
      </c>
      <c r="H135" s="34">
        <f t="shared" si="23"/>
        <v>-742</v>
      </c>
      <c r="I135" s="44" t="s">
        <v>280</v>
      </c>
      <c r="J135" s="45" t="s">
        <v>281</v>
      </c>
      <c r="K135" s="44">
        <v>-742</v>
      </c>
      <c r="L135" s="44" t="s">
        <v>282</v>
      </c>
      <c r="M135" s="45" t="s">
        <v>71</v>
      </c>
      <c r="N135" s="45"/>
      <c r="O135" s="46" t="s">
        <v>275</v>
      </c>
      <c r="P135" s="47" t="s">
        <v>276</v>
      </c>
    </row>
    <row r="136" spans="1:16" ht="12.75" customHeight="1" thickBot="1" x14ac:dyDescent="0.25">
      <c r="A136" s="34" t="str">
        <f t="shared" si="18"/>
        <v>IBVS 144 </v>
      </c>
      <c r="B136" s="42" t="str">
        <f t="shared" si="19"/>
        <v>II</v>
      </c>
      <c r="C136" s="34">
        <f t="shared" si="20"/>
        <v>37189.353999999999</v>
      </c>
      <c r="D136" s="14" t="str">
        <f t="shared" si="21"/>
        <v>pg</v>
      </c>
      <c r="E136" s="43">
        <f>VLOOKUP(C136,Active!C$21:E$966,3,FALSE)</f>
        <v>-545.45908823867114</v>
      </c>
      <c r="F136" s="42" t="str">
        <f>LEFT(M136,1)</f>
        <v>P</v>
      </c>
      <c r="G136" s="14" t="str">
        <f t="shared" si="22"/>
        <v>37189.354</v>
      </c>
      <c r="H136" s="34">
        <f t="shared" si="23"/>
        <v>-545.5</v>
      </c>
      <c r="I136" s="44" t="s">
        <v>283</v>
      </c>
      <c r="J136" s="45" t="s">
        <v>284</v>
      </c>
      <c r="K136" s="44">
        <v>-545.5</v>
      </c>
      <c r="L136" s="44" t="s">
        <v>285</v>
      </c>
      <c r="M136" s="45" t="s">
        <v>71</v>
      </c>
      <c r="N136" s="45"/>
      <c r="O136" s="46" t="s">
        <v>275</v>
      </c>
      <c r="P136" s="47" t="s">
        <v>276</v>
      </c>
    </row>
    <row r="137" spans="1:16" ht="12.75" customHeight="1" thickBot="1" x14ac:dyDescent="0.25">
      <c r="A137" s="34" t="str">
        <f t="shared" si="18"/>
        <v>IBVS 144 </v>
      </c>
      <c r="B137" s="42" t="str">
        <f t="shared" si="19"/>
        <v>II</v>
      </c>
      <c r="C137" s="34">
        <f t="shared" si="20"/>
        <v>37192.341</v>
      </c>
      <c r="D137" s="14" t="str">
        <f t="shared" si="21"/>
        <v>vis</v>
      </c>
      <c r="E137" s="43">
        <f>VLOOKUP(C137,Active!C$21:E$966,3,FALSE)</f>
        <v>-543.44203069817058</v>
      </c>
      <c r="F137" s="42" t="s">
        <v>66</v>
      </c>
      <c r="G137" s="14" t="str">
        <f t="shared" si="22"/>
        <v>37192.341</v>
      </c>
      <c r="H137" s="34">
        <f t="shared" si="23"/>
        <v>-543.5</v>
      </c>
      <c r="I137" s="44" t="s">
        <v>286</v>
      </c>
      <c r="J137" s="45" t="s">
        <v>287</v>
      </c>
      <c r="K137" s="44">
        <v>-543.5</v>
      </c>
      <c r="L137" s="44" t="s">
        <v>288</v>
      </c>
      <c r="M137" s="45" t="s">
        <v>71</v>
      </c>
      <c r="N137" s="45"/>
      <c r="O137" s="46" t="s">
        <v>275</v>
      </c>
      <c r="P137" s="47" t="s">
        <v>276</v>
      </c>
    </row>
    <row r="138" spans="1:16" ht="12.75" customHeight="1" thickBot="1" x14ac:dyDescent="0.25">
      <c r="A138" s="34" t="str">
        <f t="shared" si="18"/>
        <v>IBVS 144 </v>
      </c>
      <c r="B138" s="42" t="str">
        <f t="shared" si="19"/>
        <v>I</v>
      </c>
      <c r="C138" s="34">
        <f t="shared" si="20"/>
        <v>37249.300000000003</v>
      </c>
      <c r="D138" s="14" t="str">
        <f t="shared" si="21"/>
        <v>vis</v>
      </c>
      <c r="E138" s="43">
        <f>VLOOKUP(C138,Active!C$21:E$966,3,FALSE)</f>
        <v>-504.97883001208567</v>
      </c>
      <c r="F138" s="42" t="s">
        <v>66</v>
      </c>
      <c r="G138" s="14" t="str">
        <f t="shared" si="22"/>
        <v>37249.300</v>
      </c>
      <c r="H138" s="34">
        <f t="shared" si="23"/>
        <v>-505</v>
      </c>
      <c r="I138" s="44" t="s">
        <v>289</v>
      </c>
      <c r="J138" s="45" t="s">
        <v>290</v>
      </c>
      <c r="K138" s="44">
        <v>-505</v>
      </c>
      <c r="L138" s="44" t="s">
        <v>291</v>
      </c>
      <c r="M138" s="45" t="s">
        <v>71</v>
      </c>
      <c r="N138" s="45"/>
      <c r="O138" s="46" t="s">
        <v>275</v>
      </c>
      <c r="P138" s="47" t="s">
        <v>276</v>
      </c>
    </row>
    <row r="139" spans="1:16" ht="12.75" customHeight="1" thickBot="1" x14ac:dyDescent="0.25">
      <c r="A139" s="34" t="str">
        <f t="shared" ref="A139:A162" si="24">P139</f>
        <v>IBVS 144 </v>
      </c>
      <c r="B139" s="42" t="str">
        <f t="shared" ref="B139:B162" si="25">IF(H139=INT(H139),"I","II")</f>
        <v>II</v>
      </c>
      <c r="C139" s="34">
        <f t="shared" ref="C139:C162" si="26">1*G139</f>
        <v>37913.423999999999</v>
      </c>
      <c r="D139" s="14" t="str">
        <f t="shared" ref="D139:D162" si="27">VLOOKUP(F139,I$1:J$5,2,FALSE)</f>
        <v>vis</v>
      </c>
      <c r="E139" s="43">
        <f>VLOOKUP(C139,Active!C$21:E$966,3,FALSE)</f>
        <v>-56.510024512618337</v>
      </c>
      <c r="F139" s="42" t="s">
        <v>66</v>
      </c>
      <c r="G139" s="14" t="str">
        <f t="shared" ref="G139:G162" si="28">MID(I139,3,LEN(I139)-3)</f>
        <v>37913.424</v>
      </c>
      <c r="H139" s="34">
        <f t="shared" ref="H139:H162" si="29">1*K139</f>
        <v>-56.5</v>
      </c>
      <c r="I139" s="44" t="s">
        <v>292</v>
      </c>
      <c r="J139" s="45" t="s">
        <v>293</v>
      </c>
      <c r="K139" s="44">
        <v>-56.5</v>
      </c>
      <c r="L139" s="44" t="s">
        <v>294</v>
      </c>
      <c r="M139" s="45" t="s">
        <v>71</v>
      </c>
      <c r="N139" s="45"/>
      <c r="O139" s="46" t="s">
        <v>275</v>
      </c>
      <c r="P139" s="47" t="s">
        <v>276</v>
      </c>
    </row>
    <row r="140" spans="1:16" ht="12.75" customHeight="1" thickBot="1" x14ac:dyDescent="0.25">
      <c r="A140" s="34" t="str">
        <f t="shared" si="24"/>
        <v>IBVS 144 </v>
      </c>
      <c r="B140" s="42" t="str">
        <f t="shared" si="25"/>
        <v>I</v>
      </c>
      <c r="C140" s="34">
        <f t="shared" si="26"/>
        <v>37939.368999999999</v>
      </c>
      <c r="D140" s="14" t="str">
        <f t="shared" si="27"/>
        <v>vis</v>
      </c>
      <c r="E140" s="43">
        <f>VLOOKUP(C140,Active!C$21:E$966,3,FALSE)</f>
        <v>-38.98991808869205</v>
      </c>
      <c r="F140" s="42" t="s">
        <v>66</v>
      </c>
      <c r="G140" s="14" t="str">
        <f t="shared" si="28"/>
        <v>37939.369</v>
      </c>
      <c r="H140" s="34">
        <f t="shared" si="29"/>
        <v>-39</v>
      </c>
      <c r="I140" s="44" t="s">
        <v>295</v>
      </c>
      <c r="J140" s="45" t="s">
        <v>296</v>
      </c>
      <c r="K140" s="44">
        <v>-39</v>
      </c>
      <c r="L140" s="44" t="s">
        <v>297</v>
      </c>
      <c r="M140" s="45" t="s">
        <v>71</v>
      </c>
      <c r="N140" s="45"/>
      <c r="O140" s="46" t="s">
        <v>275</v>
      </c>
      <c r="P140" s="47" t="s">
        <v>276</v>
      </c>
    </row>
    <row r="141" spans="1:16" ht="12.75" customHeight="1" thickBot="1" x14ac:dyDescent="0.25">
      <c r="A141" s="34" t="str">
        <f t="shared" si="24"/>
        <v>IBVS 144 </v>
      </c>
      <c r="B141" s="42" t="str">
        <f t="shared" si="25"/>
        <v>II</v>
      </c>
      <c r="C141" s="34">
        <f t="shared" si="26"/>
        <v>37959.355000000003</v>
      </c>
      <c r="D141" s="14" t="str">
        <f t="shared" si="27"/>
        <v>vis</v>
      </c>
      <c r="E141" s="43">
        <f>VLOOKUP(C141,Active!C$21:E$966,3,FALSE)</f>
        <v>-25.493797564942888</v>
      </c>
      <c r="F141" s="42" t="s">
        <v>66</v>
      </c>
      <c r="G141" s="14" t="str">
        <f t="shared" si="28"/>
        <v>37959.355</v>
      </c>
      <c r="H141" s="34">
        <f t="shared" si="29"/>
        <v>-25.5</v>
      </c>
      <c r="I141" s="44" t="s">
        <v>298</v>
      </c>
      <c r="J141" s="45" t="s">
        <v>299</v>
      </c>
      <c r="K141" s="44">
        <v>-25.5</v>
      </c>
      <c r="L141" s="44" t="s">
        <v>300</v>
      </c>
      <c r="M141" s="45" t="s">
        <v>71</v>
      </c>
      <c r="N141" s="45"/>
      <c r="O141" s="46" t="s">
        <v>275</v>
      </c>
      <c r="P141" s="47" t="s">
        <v>276</v>
      </c>
    </row>
    <row r="142" spans="1:16" ht="12.75" customHeight="1" thickBot="1" x14ac:dyDescent="0.25">
      <c r="A142" s="34" t="str">
        <f t="shared" si="24"/>
        <v>IBVS 144 </v>
      </c>
      <c r="B142" s="42" t="str">
        <f t="shared" si="25"/>
        <v>I</v>
      </c>
      <c r="C142" s="34">
        <f t="shared" si="26"/>
        <v>38232.531999999999</v>
      </c>
      <c r="D142" s="14" t="str">
        <f t="shared" si="27"/>
        <v>vis</v>
      </c>
      <c r="E142" s="43">
        <f>VLOOKUP(C142,Active!C$21:E$966,3,FALSE)</f>
        <v>158.97681768149741</v>
      </c>
      <c r="F142" s="42" t="s">
        <v>66</v>
      </c>
      <c r="G142" s="14" t="str">
        <f t="shared" si="28"/>
        <v>38232.532</v>
      </c>
      <c r="H142" s="34">
        <f t="shared" si="29"/>
        <v>159</v>
      </c>
      <c r="I142" s="44" t="s">
        <v>301</v>
      </c>
      <c r="J142" s="45" t="s">
        <v>302</v>
      </c>
      <c r="K142" s="44">
        <v>159</v>
      </c>
      <c r="L142" s="44" t="s">
        <v>303</v>
      </c>
      <c r="M142" s="45" t="s">
        <v>71</v>
      </c>
      <c r="N142" s="45"/>
      <c r="O142" s="46" t="s">
        <v>275</v>
      </c>
      <c r="P142" s="47" t="s">
        <v>276</v>
      </c>
    </row>
    <row r="143" spans="1:16" ht="12.75" customHeight="1" thickBot="1" x14ac:dyDescent="0.25">
      <c r="A143" s="34" t="str">
        <f t="shared" si="24"/>
        <v>IBVS 144 </v>
      </c>
      <c r="B143" s="42" t="str">
        <f t="shared" si="25"/>
        <v>I</v>
      </c>
      <c r="C143" s="34">
        <f t="shared" si="26"/>
        <v>38235.51</v>
      </c>
      <c r="D143" s="14" t="str">
        <f t="shared" si="27"/>
        <v>vis</v>
      </c>
      <c r="E143" s="43">
        <f>VLOOKUP(C143,Active!C$21:E$966,3,FALSE)</f>
        <v>160.98779771350752</v>
      </c>
      <c r="F143" s="42" t="s">
        <v>66</v>
      </c>
      <c r="G143" s="14" t="str">
        <f t="shared" si="28"/>
        <v>38235.510</v>
      </c>
      <c r="H143" s="34">
        <f t="shared" si="29"/>
        <v>161</v>
      </c>
      <c r="I143" s="44" t="s">
        <v>304</v>
      </c>
      <c r="J143" s="45" t="s">
        <v>305</v>
      </c>
      <c r="K143" s="44">
        <v>161</v>
      </c>
      <c r="L143" s="44" t="s">
        <v>282</v>
      </c>
      <c r="M143" s="45" t="s">
        <v>71</v>
      </c>
      <c r="N143" s="45"/>
      <c r="O143" s="46" t="s">
        <v>275</v>
      </c>
      <c r="P143" s="47" t="s">
        <v>276</v>
      </c>
    </row>
    <row r="144" spans="1:16" ht="12.75" customHeight="1" thickBot="1" x14ac:dyDescent="0.25">
      <c r="A144" s="34" t="str">
        <f t="shared" si="24"/>
        <v>IBVS 144 </v>
      </c>
      <c r="B144" s="42" t="str">
        <f t="shared" si="25"/>
        <v>II</v>
      </c>
      <c r="C144" s="34">
        <f t="shared" si="26"/>
        <v>38255.495000000003</v>
      </c>
      <c r="D144" s="14" t="str">
        <f t="shared" si="27"/>
        <v>vis</v>
      </c>
      <c r="E144" s="43">
        <f>VLOOKUP(C144,Active!C$21:E$966,3,FALSE)</f>
        <v>174.4832429585328</v>
      </c>
      <c r="F144" s="42" t="s">
        <v>66</v>
      </c>
      <c r="G144" s="14" t="str">
        <f t="shared" si="28"/>
        <v>38255.495</v>
      </c>
      <c r="H144" s="34">
        <f t="shared" si="29"/>
        <v>174.5</v>
      </c>
      <c r="I144" s="44" t="s">
        <v>306</v>
      </c>
      <c r="J144" s="45" t="s">
        <v>307</v>
      </c>
      <c r="K144" s="44">
        <v>174.5</v>
      </c>
      <c r="L144" s="44" t="s">
        <v>308</v>
      </c>
      <c r="M144" s="45" t="s">
        <v>71</v>
      </c>
      <c r="N144" s="45"/>
      <c r="O144" s="46" t="s">
        <v>275</v>
      </c>
      <c r="P144" s="47" t="s">
        <v>276</v>
      </c>
    </row>
    <row r="145" spans="1:16" ht="12.75" customHeight="1" thickBot="1" x14ac:dyDescent="0.25">
      <c r="A145" s="34" t="str">
        <f t="shared" si="24"/>
        <v>IBVS 144 </v>
      </c>
      <c r="B145" s="42" t="str">
        <f t="shared" si="25"/>
        <v>II</v>
      </c>
      <c r="C145" s="34">
        <f t="shared" si="26"/>
        <v>38640.491000000002</v>
      </c>
      <c r="D145" s="14" t="str">
        <f t="shared" si="27"/>
        <v>vis</v>
      </c>
      <c r="E145" s="43">
        <f>VLOOKUP(C145,Active!C$21:E$966,3,FALSE)</f>
        <v>434.46284954114924</v>
      </c>
      <c r="F145" s="42" t="s">
        <v>66</v>
      </c>
      <c r="G145" s="14" t="str">
        <f t="shared" si="28"/>
        <v>38640.491</v>
      </c>
      <c r="H145" s="34">
        <f t="shared" si="29"/>
        <v>434.5</v>
      </c>
      <c r="I145" s="44" t="s">
        <v>309</v>
      </c>
      <c r="J145" s="45" t="s">
        <v>310</v>
      </c>
      <c r="K145" s="44">
        <v>434.5</v>
      </c>
      <c r="L145" s="44" t="s">
        <v>311</v>
      </c>
      <c r="M145" s="45" t="s">
        <v>71</v>
      </c>
      <c r="N145" s="45"/>
      <c r="O145" s="46" t="s">
        <v>275</v>
      </c>
      <c r="P145" s="47" t="s">
        <v>276</v>
      </c>
    </row>
    <row r="146" spans="1:16" ht="12.75" customHeight="1" thickBot="1" x14ac:dyDescent="0.25">
      <c r="A146" s="34" t="str">
        <f t="shared" si="24"/>
        <v>IBVS 144 </v>
      </c>
      <c r="B146" s="42" t="str">
        <f t="shared" si="25"/>
        <v>II</v>
      </c>
      <c r="C146" s="34">
        <f t="shared" si="26"/>
        <v>38652.398999999998</v>
      </c>
      <c r="D146" s="14" t="str">
        <f t="shared" si="27"/>
        <v>vis</v>
      </c>
      <c r="E146" s="43">
        <f>VLOOKUP(C146,Active!C$21:E$966,3,FALSE)</f>
        <v>442.50406855429407</v>
      </c>
      <c r="F146" s="42" t="s">
        <v>66</v>
      </c>
      <c r="G146" s="14" t="str">
        <f t="shared" si="28"/>
        <v>38652.399</v>
      </c>
      <c r="H146" s="34">
        <f t="shared" si="29"/>
        <v>442.5</v>
      </c>
      <c r="I146" s="44" t="s">
        <v>312</v>
      </c>
      <c r="J146" s="45" t="s">
        <v>313</v>
      </c>
      <c r="K146" s="44">
        <v>442.5</v>
      </c>
      <c r="L146" s="44" t="s">
        <v>314</v>
      </c>
      <c r="M146" s="45" t="s">
        <v>71</v>
      </c>
      <c r="N146" s="45"/>
      <c r="O146" s="46" t="s">
        <v>275</v>
      </c>
      <c r="P146" s="47" t="s">
        <v>276</v>
      </c>
    </row>
    <row r="147" spans="1:16" ht="12.75" customHeight="1" thickBot="1" x14ac:dyDescent="0.25">
      <c r="A147" s="34" t="str">
        <f t="shared" si="24"/>
        <v>IBVS 144 </v>
      </c>
      <c r="B147" s="42" t="str">
        <f t="shared" si="25"/>
        <v>I</v>
      </c>
      <c r="C147" s="34">
        <f t="shared" si="26"/>
        <v>38669.387999999999</v>
      </c>
      <c r="D147" s="14" t="str">
        <f t="shared" si="27"/>
        <v>vis</v>
      </c>
      <c r="E147" s="43">
        <f>VLOOKUP(C147,Active!C$21:E$966,3,FALSE)</f>
        <v>453.97637875032842</v>
      </c>
      <c r="F147" s="42" t="s">
        <v>66</v>
      </c>
      <c r="G147" s="14" t="str">
        <f t="shared" si="28"/>
        <v>38669.388</v>
      </c>
      <c r="H147" s="34">
        <f t="shared" si="29"/>
        <v>454</v>
      </c>
      <c r="I147" s="44" t="s">
        <v>315</v>
      </c>
      <c r="J147" s="45" t="s">
        <v>316</v>
      </c>
      <c r="K147" s="44">
        <v>454</v>
      </c>
      <c r="L147" s="44" t="s">
        <v>285</v>
      </c>
      <c r="M147" s="45" t="s">
        <v>71</v>
      </c>
      <c r="N147" s="45"/>
      <c r="O147" s="46" t="s">
        <v>275</v>
      </c>
      <c r="P147" s="47" t="s">
        <v>276</v>
      </c>
    </row>
    <row r="148" spans="1:16" ht="12.75" customHeight="1" thickBot="1" x14ac:dyDescent="0.25">
      <c r="A148" s="34" t="str">
        <f t="shared" si="24"/>
        <v>IBVS 144 </v>
      </c>
      <c r="B148" s="42" t="str">
        <f t="shared" si="25"/>
        <v>II</v>
      </c>
      <c r="C148" s="34">
        <f t="shared" si="26"/>
        <v>39049.266000000003</v>
      </c>
      <c r="D148" s="14" t="str">
        <f t="shared" si="27"/>
        <v>vis</v>
      </c>
      <c r="E148" s="43">
        <f>VLOOKUP(C148,Active!C$21:E$966,3,FALSE)</f>
        <v>710.49990883737473</v>
      </c>
      <c r="F148" s="42" t="s">
        <v>66</v>
      </c>
      <c r="G148" s="14" t="str">
        <f t="shared" si="28"/>
        <v>39049.266</v>
      </c>
      <c r="H148" s="34">
        <f t="shared" si="29"/>
        <v>710.5</v>
      </c>
      <c r="I148" s="44" t="s">
        <v>317</v>
      </c>
      <c r="J148" s="45" t="s">
        <v>318</v>
      </c>
      <c r="K148" s="44">
        <v>710.5</v>
      </c>
      <c r="L148" s="44" t="s">
        <v>319</v>
      </c>
      <c r="M148" s="45" t="s">
        <v>71</v>
      </c>
      <c r="N148" s="45"/>
      <c r="O148" s="46" t="s">
        <v>275</v>
      </c>
      <c r="P148" s="47" t="s">
        <v>276</v>
      </c>
    </row>
    <row r="149" spans="1:16" ht="12.75" customHeight="1" thickBot="1" x14ac:dyDescent="0.25">
      <c r="A149" s="34" t="str">
        <f t="shared" si="24"/>
        <v>IBVS 144 </v>
      </c>
      <c r="B149" s="42" t="str">
        <f t="shared" si="25"/>
        <v>II</v>
      </c>
      <c r="C149" s="34">
        <f t="shared" si="26"/>
        <v>39052.275999999998</v>
      </c>
      <c r="D149" s="14" t="str">
        <f t="shared" si="27"/>
        <v>vis</v>
      </c>
      <c r="E149" s="43">
        <f>VLOOKUP(C149,Active!C$21:E$966,3,FALSE)</f>
        <v>712.53249778846077</v>
      </c>
      <c r="F149" s="42" t="s">
        <v>66</v>
      </c>
      <c r="G149" s="14" t="str">
        <f t="shared" si="28"/>
        <v>39052.276</v>
      </c>
      <c r="H149" s="34">
        <f t="shared" si="29"/>
        <v>712.5</v>
      </c>
      <c r="I149" s="44" t="s">
        <v>320</v>
      </c>
      <c r="J149" s="45" t="s">
        <v>321</v>
      </c>
      <c r="K149" s="44">
        <v>712.5</v>
      </c>
      <c r="L149" s="44" t="s">
        <v>322</v>
      </c>
      <c r="M149" s="45" t="s">
        <v>71</v>
      </c>
      <c r="N149" s="45"/>
      <c r="O149" s="46" t="s">
        <v>275</v>
      </c>
      <c r="P149" s="47" t="s">
        <v>276</v>
      </c>
    </row>
    <row r="150" spans="1:16" ht="12.75" customHeight="1" thickBot="1" x14ac:dyDescent="0.25">
      <c r="A150" s="34" t="str">
        <f t="shared" si="24"/>
        <v>IBVS 3615 </v>
      </c>
      <c r="B150" s="42" t="str">
        <f t="shared" si="25"/>
        <v>II</v>
      </c>
      <c r="C150" s="34">
        <f t="shared" si="26"/>
        <v>48134.3796</v>
      </c>
      <c r="D150" s="14" t="str">
        <f t="shared" si="27"/>
        <v>vis</v>
      </c>
      <c r="E150" s="43" t="e">
        <f>VLOOKUP(C150,Active!C$21:E$966,3,FALSE)</f>
        <v>#N/A</v>
      </c>
      <c r="F150" s="42" t="s">
        <v>66</v>
      </c>
      <c r="G150" s="14" t="str">
        <f t="shared" si="28"/>
        <v>48134.3796</v>
      </c>
      <c r="H150" s="34">
        <f t="shared" si="29"/>
        <v>6845.5</v>
      </c>
      <c r="I150" s="44" t="s">
        <v>323</v>
      </c>
      <c r="J150" s="45" t="s">
        <v>324</v>
      </c>
      <c r="K150" s="44">
        <v>6845.5</v>
      </c>
      <c r="L150" s="44" t="s">
        <v>325</v>
      </c>
      <c r="M150" s="45" t="s">
        <v>326</v>
      </c>
      <c r="N150" s="45" t="s">
        <v>327</v>
      </c>
      <c r="O150" s="46" t="s">
        <v>328</v>
      </c>
      <c r="P150" s="47" t="s">
        <v>329</v>
      </c>
    </row>
    <row r="151" spans="1:16" ht="12.75" customHeight="1" thickBot="1" x14ac:dyDescent="0.25">
      <c r="A151" s="34" t="str">
        <f t="shared" si="24"/>
        <v>VSB 40 </v>
      </c>
      <c r="B151" s="42" t="str">
        <f t="shared" si="25"/>
        <v>I</v>
      </c>
      <c r="C151" s="34">
        <f t="shared" si="26"/>
        <v>52434.062899999997</v>
      </c>
      <c r="D151" s="14" t="str">
        <f t="shared" si="27"/>
        <v>vis</v>
      </c>
      <c r="E151" s="43">
        <f>VLOOKUP(C151,Active!C$21:E$966,3,FALSE)</f>
        <v>9748.9684442253529</v>
      </c>
      <c r="F151" s="42" t="s">
        <v>66</v>
      </c>
      <c r="G151" s="14" t="str">
        <f t="shared" si="28"/>
        <v>52434.0629</v>
      </c>
      <c r="H151" s="34">
        <f t="shared" si="29"/>
        <v>9749</v>
      </c>
      <c r="I151" s="44" t="s">
        <v>340</v>
      </c>
      <c r="J151" s="45" t="s">
        <v>341</v>
      </c>
      <c r="K151" s="44">
        <v>9749</v>
      </c>
      <c r="L151" s="44" t="s">
        <v>342</v>
      </c>
      <c r="M151" s="45" t="s">
        <v>326</v>
      </c>
      <c r="N151" s="45" t="s">
        <v>327</v>
      </c>
      <c r="O151" s="46" t="s">
        <v>343</v>
      </c>
      <c r="P151" s="47" t="s">
        <v>344</v>
      </c>
    </row>
    <row r="152" spans="1:16" ht="12.75" customHeight="1" thickBot="1" x14ac:dyDescent="0.25">
      <c r="A152" s="34" t="str">
        <f t="shared" si="24"/>
        <v>BAVM 157 </v>
      </c>
      <c r="B152" s="42" t="str">
        <f t="shared" si="25"/>
        <v>II</v>
      </c>
      <c r="C152" s="34">
        <f t="shared" si="26"/>
        <v>52547.396999999997</v>
      </c>
      <c r="D152" s="14" t="str">
        <f t="shared" si="27"/>
        <v>vis</v>
      </c>
      <c r="E152" s="43">
        <f>VLOOKUP(C152,Active!C$21:E$966,3,FALSE)</f>
        <v>9825.500550352157</v>
      </c>
      <c r="F152" s="42" t="s">
        <v>66</v>
      </c>
      <c r="G152" s="14" t="str">
        <f t="shared" si="28"/>
        <v>52547.397</v>
      </c>
      <c r="H152" s="34">
        <f t="shared" si="29"/>
        <v>9825.5</v>
      </c>
      <c r="I152" s="44" t="s">
        <v>345</v>
      </c>
      <c r="J152" s="45" t="s">
        <v>346</v>
      </c>
      <c r="K152" s="44">
        <v>9825.5</v>
      </c>
      <c r="L152" s="44" t="s">
        <v>255</v>
      </c>
      <c r="M152" s="45" t="s">
        <v>266</v>
      </c>
      <c r="N152" s="45"/>
      <c r="O152" s="46" t="s">
        <v>347</v>
      </c>
      <c r="P152" s="47" t="s">
        <v>348</v>
      </c>
    </row>
    <row r="153" spans="1:16" ht="12.75" customHeight="1" thickBot="1" x14ac:dyDescent="0.25">
      <c r="A153" s="34" t="str">
        <f t="shared" si="24"/>
        <v>OEJV 0094 </v>
      </c>
      <c r="B153" s="42" t="str">
        <f t="shared" si="25"/>
        <v>II</v>
      </c>
      <c r="C153" s="34">
        <f t="shared" si="26"/>
        <v>54709.4686</v>
      </c>
      <c r="D153" s="14" t="str">
        <f t="shared" si="27"/>
        <v>vis</v>
      </c>
      <c r="E153" s="43" t="e">
        <f>VLOOKUP(C153,Active!C$21:E$966,3,FALSE)</f>
        <v>#N/A</v>
      </c>
      <c r="F153" s="42" t="s">
        <v>66</v>
      </c>
      <c r="G153" s="14" t="str">
        <f t="shared" si="28"/>
        <v>54709.4686</v>
      </c>
      <c r="H153" s="34">
        <f t="shared" si="29"/>
        <v>11285.5</v>
      </c>
      <c r="I153" s="44" t="s">
        <v>515</v>
      </c>
      <c r="J153" s="45" t="s">
        <v>516</v>
      </c>
      <c r="K153" s="44" t="s">
        <v>517</v>
      </c>
      <c r="L153" s="44" t="s">
        <v>518</v>
      </c>
      <c r="M153" s="45" t="s">
        <v>333</v>
      </c>
      <c r="N153" s="45" t="s">
        <v>519</v>
      </c>
      <c r="O153" s="46" t="s">
        <v>520</v>
      </c>
      <c r="P153" s="47" t="s">
        <v>521</v>
      </c>
    </row>
    <row r="154" spans="1:16" ht="12.75" customHeight="1" thickBot="1" x14ac:dyDescent="0.25">
      <c r="A154" s="34" t="str">
        <f t="shared" si="24"/>
        <v>OEJV 0094 </v>
      </c>
      <c r="B154" s="42" t="str">
        <f t="shared" si="25"/>
        <v>II</v>
      </c>
      <c r="C154" s="34">
        <f t="shared" si="26"/>
        <v>54709.469700000001</v>
      </c>
      <c r="D154" s="14" t="str">
        <f t="shared" si="27"/>
        <v>vis</v>
      </c>
      <c r="E154" s="43" t="e">
        <f>VLOOKUP(C154,Active!C$21:E$966,3,FALSE)</f>
        <v>#N/A</v>
      </c>
      <c r="F154" s="42" t="s">
        <v>66</v>
      </c>
      <c r="G154" s="14" t="str">
        <f t="shared" si="28"/>
        <v>54709.4697</v>
      </c>
      <c r="H154" s="34">
        <f t="shared" si="29"/>
        <v>11285.5</v>
      </c>
      <c r="I154" s="44" t="s">
        <v>522</v>
      </c>
      <c r="J154" s="45" t="s">
        <v>523</v>
      </c>
      <c r="K154" s="44" t="s">
        <v>517</v>
      </c>
      <c r="L154" s="44" t="s">
        <v>524</v>
      </c>
      <c r="M154" s="45" t="s">
        <v>333</v>
      </c>
      <c r="N154" s="45" t="s">
        <v>525</v>
      </c>
      <c r="O154" s="46" t="s">
        <v>520</v>
      </c>
      <c r="P154" s="47" t="s">
        <v>521</v>
      </c>
    </row>
    <row r="155" spans="1:16" ht="12.75" customHeight="1" thickBot="1" x14ac:dyDescent="0.25">
      <c r="A155" s="34" t="str">
        <f t="shared" si="24"/>
        <v>OEJV 0094 </v>
      </c>
      <c r="B155" s="42" t="str">
        <f t="shared" si="25"/>
        <v>II</v>
      </c>
      <c r="C155" s="34">
        <f t="shared" si="26"/>
        <v>54709.4715</v>
      </c>
      <c r="D155" s="14" t="str">
        <f t="shared" si="27"/>
        <v>vis</v>
      </c>
      <c r="E155" s="43" t="e">
        <f>VLOOKUP(C155,Active!C$21:E$966,3,FALSE)</f>
        <v>#N/A</v>
      </c>
      <c r="F155" s="42" t="s">
        <v>66</v>
      </c>
      <c r="G155" s="14" t="str">
        <f t="shared" si="28"/>
        <v>54709.4715</v>
      </c>
      <c r="H155" s="34">
        <f t="shared" si="29"/>
        <v>11285.5</v>
      </c>
      <c r="I155" s="44" t="s">
        <v>526</v>
      </c>
      <c r="J155" s="45" t="s">
        <v>527</v>
      </c>
      <c r="K155" s="44" t="s">
        <v>517</v>
      </c>
      <c r="L155" s="44" t="s">
        <v>528</v>
      </c>
      <c r="M155" s="45" t="s">
        <v>333</v>
      </c>
      <c r="N155" s="45" t="s">
        <v>66</v>
      </c>
      <c r="O155" s="46" t="s">
        <v>520</v>
      </c>
      <c r="P155" s="47" t="s">
        <v>521</v>
      </c>
    </row>
    <row r="156" spans="1:16" ht="12.75" customHeight="1" thickBot="1" x14ac:dyDescent="0.25">
      <c r="A156" s="34" t="str">
        <f t="shared" si="24"/>
        <v>OEJV 0094 </v>
      </c>
      <c r="B156" s="42" t="str">
        <f t="shared" si="25"/>
        <v>II</v>
      </c>
      <c r="C156" s="34">
        <f t="shared" si="26"/>
        <v>54712.430999999997</v>
      </c>
      <c r="D156" s="14" t="str">
        <f t="shared" si="27"/>
        <v>vis</v>
      </c>
      <c r="E156" s="43" t="e">
        <f>VLOOKUP(C156,Active!C$21:E$966,3,FALSE)</f>
        <v>#N/A</v>
      </c>
      <c r="F156" s="42" t="s">
        <v>66</v>
      </c>
      <c r="G156" s="14" t="str">
        <f t="shared" si="28"/>
        <v>54712.4310</v>
      </c>
      <c r="H156" s="34">
        <f t="shared" si="29"/>
        <v>11287.5</v>
      </c>
      <c r="I156" s="44" t="s">
        <v>529</v>
      </c>
      <c r="J156" s="45" t="s">
        <v>530</v>
      </c>
      <c r="K156" s="44" t="s">
        <v>531</v>
      </c>
      <c r="L156" s="44" t="s">
        <v>532</v>
      </c>
      <c r="M156" s="45" t="s">
        <v>333</v>
      </c>
      <c r="N156" s="45" t="s">
        <v>519</v>
      </c>
      <c r="O156" s="46" t="s">
        <v>520</v>
      </c>
      <c r="P156" s="47" t="s">
        <v>521</v>
      </c>
    </row>
    <row r="157" spans="1:16" ht="12.75" customHeight="1" thickBot="1" x14ac:dyDescent="0.25">
      <c r="A157" s="34" t="str">
        <f t="shared" si="24"/>
        <v>OEJV 0094 </v>
      </c>
      <c r="B157" s="42" t="str">
        <f t="shared" si="25"/>
        <v>II</v>
      </c>
      <c r="C157" s="34">
        <f t="shared" si="26"/>
        <v>54712.432800000002</v>
      </c>
      <c r="D157" s="14" t="str">
        <f t="shared" si="27"/>
        <v>vis</v>
      </c>
      <c r="E157" s="43" t="e">
        <f>VLOOKUP(C157,Active!C$21:E$966,3,FALSE)</f>
        <v>#N/A</v>
      </c>
      <c r="F157" s="42" t="s">
        <v>66</v>
      </c>
      <c r="G157" s="14" t="str">
        <f t="shared" si="28"/>
        <v>54712.4328</v>
      </c>
      <c r="H157" s="34">
        <f t="shared" si="29"/>
        <v>11287.5</v>
      </c>
      <c r="I157" s="44" t="s">
        <v>533</v>
      </c>
      <c r="J157" s="45" t="s">
        <v>534</v>
      </c>
      <c r="K157" s="44" t="s">
        <v>531</v>
      </c>
      <c r="L157" s="44" t="s">
        <v>535</v>
      </c>
      <c r="M157" s="45" t="s">
        <v>333</v>
      </c>
      <c r="N157" s="45" t="s">
        <v>66</v>
      </c>
      <c r="O157" s="46" t="s">
        <v>520</v>
      </c>
      <c r="P157" s="47" t="s">
        <v>521</v>
      </c>
    </row>
    <row r="158" spans="1:16" ht="12.75" customHeight="1" thickBot="1" x14ac:dyDescent="0.25">
      <c r="A158" s="34" t="str">
        <f t="shared" si="24"/>
        <v>OEJV 0094 </v>
      </c>
      <c r="B158" s="42" t="str">
        <f t="shared" si="25"/>
        <v>II</v>
      </c>
      <c r="C158" s="34">
        <f t="shared" si="26"/>
        <v>54712.434399999998</v>
      </c>
      <c r="D158" s="14" t="str">
        <f t="shared" si="27"/>
        <v>vis</v>
      </c>
      <c r="E158" s="43" t="e">
        <f>VLOOKUP(C158,Active!C$21:E$966,3,FALSE)</f>
        <v>#N/A</v>
      </c>
      <c r="F158" s="42" t="s">
        <v>66</v>
      </c>
      <c r="G158" s="14" t="str">
        <f t="shared" si="28"/>
        <v>54712.4344</v>
      </c>
      <c r="H158" s="34">
        <f t="shared" si="29"/>
        <v>11287.5</v>
      </c>
      <c r="I158" s="44" t="s">
        <v>536</v>
      </c>
      <c r="J158" s="45" t="s">
        <v>537</v>
      </c>
      <c r="K158" s="44" t="s">
        <v>531</v>
      </c>
      <c r="L158" s="44" t="s">
        <v>538</v>
      </c>
      <c r="M158" s="45" t="s">
        <v>333</v>
      </c>
      <c r="N158" s="45" t="s">
        <v>525</v>
      </c>
      <c r="O158" s="46" t="s">
        <v>520</v>
      </c>
      <c r="P158" s="47" t="s">
        <v>521</v>
      </c>
    </row>
    <row r="159" spans="1:16" ht="12.75" customHeight="1" thickBot="1" x14ac:dyDescent="0.25">
      <c r="A159" s="34" t="str">
        <f t="shared" si="24"/>
        <v>BAVM 225 </v>
      </c>
      <c r="B159" s="42" t="str">
        <f t="shared" si="25"/>
        <v>I</v>
      </c>
      <c r="C159" s="34">
        <f t="shared" si="26"/>
        <v>55776.431799999998</v>
      </c>
      <c r="D159" s="14" t="str">
        <f t="shared" si="27"/>
        <v>vis</v>
      </c>
      <c r="E159" s="43">
        <f>VLOOKUP(C159,Active!C$21:E$966,3,FALSE)</f>
        <v>12005.999041104214</v>
      </c>
      <c r="F159" s="42" t="s">
        <v>66</v>
      </c>
      <c r="G159" s="14" t="str">
        <f t="shared" si="28"/>
        <v>55776.4318</v>
      </c>
      <c r="H159" s="34">
        <f t="shared" si="29"/>
        <v>12006</v>
      </c>
      <c r="I159" s="44" t="s">
        <v>551</v>
      </c>
      <c r="J159" s="45" t="s">
        <v>552</v>
      </c>
      <c r="K159" s="44" t="s">
        <v>553</v>
      </c>
      <c r="L159" s="44" t="s">
        <v>554</v>
      </c>
      <c r="M159" s="45" t="s">
        <v>333</v>
      </c>
      <c r="N159" s="45" t="s">
        <v>555</v>
      </c>
      <c r="O159" s="46" t="s">
        <v>556</v>
      </c>
      <c r="P159" s="47" t="s">
        <v>557</v>
      </c>
    </row>
    <row r="160" spans="1:16" ht="12.75" customHeight="1" thickBot="1" x14ac:dyDescent="0.25">
      <c r="A160" s="34" t="str">
        <f t="shared" si="24"/>
        <v>BAVM 241 (=IBVS 6157) </v>
      </c>
      <c r="B160" s="42" t="str">
        <f t="shared" si="25"/>
        <v>I</v>
      </c>
      <c r="C160" s="34">
        <f t="shared" si="26"/>
        <v>57205.4882</v>
      </c>
      <c r="D160" s="14" t="str">
        <f t="shared" si="27"/>
        <v>vis</v>
      </c>
      <c r="E160" s="43">
        <f>VLOOKUP(C160,Active!C$21:E$966,3,FALSE)</f>
        <v>12971.01041955067</v>
      </c>
      <c r="F160" s="42" t="s">
        <v>66</v>
      </c>
      <c r="G160" s="14" t="str">
        <f t="shared" si="28"/>
        <v>57205.4882</v>
      </c>
      <c r="H160" s="34">
        <f t="shared" si="29"/>
        <v>12971</v>
      </c>
      <c r="I160" s="44" t="s">
        <v>589</v>
      </c>
      <c r="J160" s="45" t="s">
        <v>590</v>
      </c>
      <c r="K160" s="44" t="s">
        <v>591</v>
      </c>
      <c r="L160" s="44" t="s">
        <v>592</v>
      </c>
      <c r="M160" s="45" t="s">
        <v>333</v>
      </c>
      <c r="N160" s="45" t="s">
        <v>356</v>
      </c>
      <c r="O160" s="46" t="s">
        <v>549</v>
      </c>
      <c r="P160" s="47" t="s">
        <v>593</v>
      </c>
    </row>
    <row r="161" spans="1:16" ht="12.75" customHeight="1" thickBot="1" x14ac:dyDescent="0.25">
      <c r="A161" s="34" t="str">
        <f t="shared" si="24"/>
        <v>BAVM 241 (=IBVS 6157) </v>
      </c>
      <c r="B161" s="42" t="str">
        <f t="shared" si="25"/>
        <v>II</v>
      </c>
      <c r="C161" s="34">
        <f t="shared" si="26"/>
        <v>57219.499199999998</v>
      </c>
      <c r="D161" s="14" t="str">
        <f t="shared" si="27"/>
        <v>vis</v>
      </c>
      <c r="E161" s="43">
        <f>VLOOKUP(C161,Active!C$21:E$966,3,FALSE)</f>
        <v>12980.471749714694</v>
      </c>
      <c r="F161" s="42" t="s">
        <v>66</v>
      </c>
      <c r="G161" s="14" t="str">
        <f t="shared" si="28"/>
        <v>57219.4992</v>
      </c>
      <c r="H161" s="34">
        <f t="shared" si="29"/>
        <v>12980.5</v>
      </c>
      <c r="I161" s="44" t="s">
        <v>594</v>
      </c>
      <c r="J161" s="45" t="s">
        <v>595</v>
      </c>
      <c r="K161" s="44" t="s">
        <v>596</v>
      </c>
      <c r="L161" s="44" t="s">
        <v>597</v>
      </c>
      <c r="M161" s="45" t="s">
        <v>333</v>
      </c>
      <c r="N161" s="45" t="s">
        <v>356</v>
      </c>
      <c r="O161" s="46" t="s">
        <v>549</v>
      </c>
      <c r="P161" s="47" t="s">
        <v>593</v>
      </c>
    </row>
    <row r="162" spans="1:16" ht="12.75" customHeight="1" thickBot="1" x14ac:dyDescent="0.25">
      <c r="A162" s="34" t="str">
        <f t="shared" si="24"/>
        <v>BAVM 241 (=IBVS 6157) </v>
      </c>
      <c r="B162" s="42" t="str">
        <f t="shared" si="25"/>
        <v>II</v>
      </c>
      <c r="C162" s="34">
        <f t="shared" si="26"/>
        <v>57225.423999999999</v>
      </c>
      <c r="D162" s="14" t="str">
        <f t="shared" si="27"/>
        <v>vis</v>
      </c>
      <c r="E162" s="43">
        <f>VLOOKUP(C162,Active!C$21:E$966,3,FALSE)</f>
        <v>12984.472641082606</v>
      </c>
      <c r="F162" s="42" t="s">
        <v>66</v>
      </c>
      <c r="G162" s="14" t="str">
        <f t="shared" si="28"/>
        <v>57225.424</v>
      </c>
      <c r="H162" s="34">
        <f t="shared" si="29"/>
        <v>12984.5</v>
      </c>
      <c r="I162" s="44" t="s">
        <v>598</v>
      </c>
      <c r="J162" s="45" t="s">
        <v>599</v>
      </c>
      <c r="K162" s="44" t="s">
        <v>600</v>
      </c>
      <c r="L162" s="44" t="s">
        <v>601</v>
      </c>
      <c r="M162" s="45" t="s">
        <v>333</v>
      </c>
      <c r="N162" s="45" t="s">
        <v>356</v>
      </c>
      <c r="O162" s="46" t="s">
        <v>549</v>
      </c>
      <c r="P162" s="47" t="s">
        <v>593</v>
      </c>
    </row>
    <row r="163" spans="1:16" x14ac:dyDescent="0.2">
      <c r="B163" s="42"/>
      <c r="F163" s="42"/>
    </row>
    <row r="164" spans="1:16" x14ac:dyDescent="0.2">
      <c r="B164" s="42"/>
      <c r="F164" s="42"/>
    </row>
    <row r="165" spans="1:16" x14ac:dyDescent="0.2">
      <c r="B165" s="42"/>
      <c r="F165" s="42"/>
    </row>
    <row r="166" spans="1:16" x14ac:dyDescent="0.2">
      <c r="B166" s="42"/>
      <c r="F166" s="42"/>
    </row>
    <row r="167" spans="1:16" x14ac:dyDescent="0.2">
      <c r="B167" s="42"/>
      <c r="F167" s="42"/>
    </row>
    <row r="168" spans="1:16" x14ac:dyDescent="0.2">
      <c r="B168" s="42"/>
      <c r="F168" s="42"/>
    </row>
    <row r="169" spans="1:16" x14ac:dyDescent="0.2">
      <c r="B169" s="42"/>
      <c r="F169" s="42"/>
    </row>
    <row r="170" spans="1:16" x14ac:dyDescent="0.2">
      <c r="B170" s="42"/>
      <c r="F170" s="42"/>
    </row>
    <row r="171" spans="1:16" x14ac:dyDescent="0.2">
      <c r="B171" s="42"/>
      <c r="F171" s="42"/>
    </row>
    <row r="172" spans="1:16" x14ac:dyDescent="0.2">
      <c r="B172" s="42"/>
      <c r="F172" s="42"/>
    </row>
    <row r="173" spans="1:16" x14ac:dyDescent="0.2">
      <c r="B173" s="42"/>
      <c r="F173" s="42"/>
    </row>
    <row r="174" spans="1:16" x14ac:dyDescent="0.2">
      <c r="B174" s="42"/>
      <c r="F174" s="42"/>
    </row>
    <row r="175" spans="1:16" x14ac:dyDescent="0.2">
      <c r="B175" s="42"/>
      <c r="F175" s="42"/>
    </row>
    <row r="176" spans="1:16" x14ac:dyDescent="0.2">
      <c r="B176" s="42"/>
      <c r="F176" s="42"/>
    </row>
    <row r="177" spans="2:6" x14ac:dyDescent="0.2">
      <c r="B177" s="42"/>
      <c r="F177" s="42"/>
    </row>
    <row r="178" spans="2:6" x14ac:dyDescent="0.2">
      <c r="B178" s="42"/>
      <c r="F178" s="42"/>
    </row>
    <row r="179" spans="2:6" x14ac:dyDescent="0.2">
      <c r="B179" s="42"/>
      <c r="F179" s="42"/>
    </row>
    <row r="180" spans="2:6" x14ac:dyDescent="0.2">
      <c r="B180" s="42"/>
      <c r="F180" s="42"/>
    </row>
    <row r="181" spans="2:6" x14ac:dyDescent="0.2">
      <c r="B181" s="42"/>
      <c r="F181" s="42"/>
    </row>
    <row r="182" spans="2:6" x14ac:dyDescent="0.2">
      <c r="B182" s="42"/>
      <c r="F182" s="42"/>
    </row>
    <row r="183" spans="2:6" x14ac:dyDescent="0.2">
      <c r="B183" s="42"/>
      <c r="F183" s="42"/>
    </row>
    <row r="184" spans="2:6" x14ac:dyDescent="0.2">
      <c r="B184" s="42"/>
      <c r="F184" s="42"/>
    </row>
    <row r="185" spans="2:6" x14ac:dyDescent="0.2">
      <c r="B185" s="42"/>
      <c r="F185" s="42"/>
    </row>
    <row r="186" spans="2:6" x14ac:dyDescent="0.2">
      <c r="B186" s="42"/>
      <c r="F186" s="42"/>
    </row>
    <row r="187" spans="2:6" x14ac:dyDescent="0.2">
      <c r="B187" s="42"/>
      <c r="F187" s="42"/>
    </row>
    <row r="188" spans="2:6" x14ac:dyDescent="0.2">
      <c r="B188" s="42"/>
      <c r="F188" s="42"/>
    </row>
    <row r="189" spans="2:6" x14ac:dyDescent="0.2">
      <c r="B189" s="42"/>
      <c r="F189" s="42"/>
    </row>
    <row r="190" spans="2:6" x14ac:dyDescent="0.2">
      <c r="B190" s="42"/>
      <c r="F190" s="42"/>
    </row>
    <row r="191" spans="2:6" x14ac:dyDescent="0.2">
      <c r="B191" s="42"/>
      <c r="F191" s="42"/>
    </row>
    <row r="192" spans="2:6" x14ac:dyDescent="0.2">
      <c r="B192" s="42"/>
      <c r="F192" s="42"/>
    </row>
    <row r="193" spans="2:6" x14ac:dyDescent="0.2">
      <c r="B193" s="42"/>
      <c r="F193" s="42"/>
    </row>
    <row r="194" spans="2:6" x14ac:dyDescent="0.2">
      <c r="B194" s="42"/>
      <c r="F194" s="42"/>
    </row>
    <row r="195" spans="2:6" x14ac:dyDescent="0.2">
      <c r="B195" s="42"/>
      <c r="F195" s="42"/>
    </row>
    <row r="196" spans="2:6" x14ac:dyDescent="0.2">
      <c r="B196" s="42"/>
      <c r="F196" s="42"/>
    </row>
    <row r="197" spans="2:6" x14ac:dyDescent="0.2">
      <c r="B197" s="42"/>
      <c r="F197" s="42"/>
    </row>
    <row r="198" spans="2:6" x14ac:dyDescent="0.2">
      <c r="B198" s="42"/>
      <c r="F198" s="42"/>
    </row>
    <row r="199" spans="2:6" x14ac:dyDescent="0.2">
      <c r="B199" s="42"/>
      <c r="F199" s="42"/>
    </row>
    <row r="200" spans="2:6" x14ac:dyDescent="0.2">
      <c r="B200" s="42"/>
      <c r="F200" s="42"/>
    </row>
    <row r="201" spans="2:6" x14ac:dyDescent="0.2">
      <c r="B201" s="42"/>
      <c r="F201" s="42"/>
    </row>
    <row r="202" spans="2:6" x14ac:dyDescent="0.2">
      <c r="B202" s="42"/>
      <c r="F202" s="42"/>
    </row>
    <row r="203" spans="2:6" x14ac:dyDescent="0.2">
      <c r="B203" s="42"/>
      <c r="F203" s="42"/>
    </row>
    <row r="204" spans="2:6" x14ac:dyDescent="0.2">
      <c r="B204" s="42"/>
      <c r="F204" s="42"/>
    </row>
    <row r="205" spans="2:6" x14ac:dyDescent="0.2">
      <c r="B205" s="42"/>
      <c r="F205" s="42"/>
    </row>
    <row r="206" spans="2:6" x14ac:dyDescent="0.2">
      <c r="B206" s="42"/>
      <c r="F206" s="42"/>
    </row>
    <row r="207" spans="2:6" x14ac:dyDescent="0.2">
      <c r="B207" s="42"/>
      <c r="F207" s="42"/>
    </row>
    <row r="208" spans="2:6" x14ac:dyDescent="0.2">
      <c r="B208" s="42"/>
      <c r="F208" s="42"/>
    </row>
    <row r="209" spans="2:6" x14ac:dyDescent="0.2">
      <c r="B209" s="42"/>
      <c r="F209" s="42"/>
    </row>
    <row r="210" spans="2:6" x14ac:dyDescent="0.2">
      <c r="B210" s="42"/>
      <c r="F210" s="42"/>
    </row>
    <row r="211" spans="2:6" x14ac:dyDescent="0.2">
      <c r="B211" s="42"/>
      <c r="F211" s="42"/>
    </row>
    <row r="212" spans="2:6" x14ac:dyDescent="0.2">
      <c r="B212" s="42"/>
      <c r="F212" s="42"/>
    </row>
    <row r="213" spans="2:6" x14ac:dyDescent="0.2">
      <c r="B213" s="42"/>
      <c r="F213" s="42"/>
    </row>
    <row r="214" spans="2:6" x14ac:dyDescent="0.2">
      <c r="B214" s="42"/>
      <c r="F214" s="42"/>
    </row>
    <row r="215" spans="2:6" x14ac:dyDescent="0.2">
      <c r="B215" s="42"/>
      <c r="F215" s="42"/>
    </row>
    <row r="216" spans="2:6" x14ac:dyDescent="0.2">
      <c r="B216" s="42"/>
      <c r="F216" s="42"/>
    </row>
    <row r="217" spans="2:6" x14ac:dyDescent="0.2">
      <c r="B217" s="42"/>
      <c r="F217" s="42"/>
    </row>
    <row r="218" spans="2:6" x14ac:dyDescent="0.2">
      <c r="B218" s="42"/>
      <c r="F218" s="42"/>
    </row>
    <row r="219" spans="2:6" x14ac:dyDescent="0.2">
      <c r="B219" s="42"/>
      <c r="F219" s="42"/>
    </row>
    <row r="220" spans="2:6" x14ac:dyDescent="0.2">
      <c r="B220" s="42"/>
      <c r="F220" s="42"/>
    </row>
    <row r="221" spans="2:6" x14ac:dyDescent="0.2">
      <c r="B221" s="42"/>
      <c r="F221" s="42"/>
    </row>
    <row r="222" spans="2:6" x14ac:dyDescent="0.2">
      <c r="B222" s="42"/>
      <c r="F222" s="42"/>
    </row>
    <row r="223" spans="2:6" x14ac:dyDescent="0.2">
      <c r="B223" s="42"/>
      <c r="F223" s="42"/>
    </row>
    <row r="224" spans="2:6" x14ac:dyDescent="0.2">
      <c r="B224" s="42"/>
      <c r="F224" s="42"/>
    </row>
    <row r="225" spans="2:6" x14ac:dyDescent="0.2">
      <c r="B225" s="42"/>
      <c r="F225" s="42"/>
    </row>
    <row r="226" spans="2:6" x14ac:dyDescent="0.2">
      <c r="B226" s="42"/>
      <c r="F226" s="42"/>
    </row>
    <row r="227" spans="2:6" x14ac:dyDescent="0.2">
      <c r="B227" s="42"/>
      <c r="F227" s="42"/>
    </row>
    <row r="228" spans="2:6" x14ac:dyDescent="0.2">
      <c r="B228" s="42"/>
      <c r="F228" s="42"/>
    </row>
    <row r="229" spans="2:6" x14ac:dyDescent="0.2">
      <c r="B229" s="42"/>
      <c r="F229" s="42"/>
    </row>
    <row r="230" spans="2:6" x14ac:dyDescent="0.2">
      <c r="B230" s="42"/>
      <c r="F230" s="42"/>
    </row>
    <row r="231" spans="2:6" x14ac:dyDescent="0.2">
      <c r="B231" s="42"/>
      <c r="F231" s="42"/>
    </row>
    <row r="232" spans="2:6" x14ac:dyDescent="0.2">
      <c r="B232" s="42"/>
      <c r="F232" s="42"/>
    </row>
    <row r="233" spans="2:6" x14ac:dyDescent="0.2">
      <c r="B233" s="42"/>
      <c r="F233" s="42"/>
    </row>
    <row r="234" spans="2:6" x14ac:dyDescent="0.2">
      <c r="B234" s="42"/>
      <c r="F234" s="42"/>
    </row>
    <row r="235" spans="2:6" x14ac:dyDescent="0.2">
      <c r="B235" s="42"/>
      <c r="F235" s="42"/>
    </row>
    <row r="236" spans="2:6" x14ac:dyDescent="0.2">
      <c r="B236" s="42"/>
      <c r="F236" s="42"/>
    </row>
    <row r="237" spans="2:6" x14ac:dyDescent="0.2">
      <c r="B237" s="42"/>
      <c r="F237" s="42"/>
    </row>
    <row r="238" spans="2:6" x14ac:dyDescent="0.2">
      <c r="B238" s="42"/>
      <c r="F238" s="42"/>
    </row>
    <row r="239" spans="2:6" x14ac:dyDescent="0.2">
      <c r="B239" s="42"/>
      <c r="F239" s="42"/>
    </row>
    <row r="240" spans="2:6" x14ac:dyDescent="0.2">
      <c r="B240" s="42"/>
      <c r="F240" s="42"/>
    </row>
    <row r="241" spans="2:6" x14ac:dyDescent="0.2">
      <c r="B241" s="42"/>
      <c r="F241" s="42"/>
    </row>
    <row r="242" spans="2:6" x14ac:dyDescent="0.2">
      <c r="B242" s="42"/>
      <c r="F242" s="42"/>
    </row>
    <row r="243" spans="2:6" x14ac:dyDescent="0.2">
      <c r="B243" s="42"/>
      <c r="F243" s="42"/>
    </row>
    <row r="244" spans="2:6" x14ac:dyDescent="0.2">
      <c r="B244" s="42"/>
      <c r="F244" s="42"/>
    </row>
    <row r="245" spans="2:6" x14ac:dyDescent="0.2">
      <c r="B245" s="42"/>
      <c r="F245" s="42"/>
    </row>
    <row r="246" spans="2:6" x14ac:dyDescent="0.2">
      <c r="B246" s="42"/>
      <c r="F246" s="42"/>
    </row>
    <row r="247" spans="2:6" x14ac:dyDescent="0.2">
      <c r="B247" s="42"/>
      <c r="F247" s="42"/>
    </row>
    <row r="248" spans="2:6" x14ac:dyDescent="0.2">
      <c r="B248" s="42"/>
      <c r="F248" s="42"/>
    </row>
    <row r="249" spans="2:6" x14ac:dyDescent="0.2">
      <c r="B249" s="42"/>
      <c r="F249" s="42"/>
    </row>
    <row r="250" spans="2:6" x14ac:dyDescent="0.2">
      <c r="B250" s="42"/>
      <c r="F250" s="42"/>
    </row>
    <row r="251" spans="2:6" x14ac:dyDescent="0.2">
      <c r="B251" s="42"/>
      <c r="F251" s="42"/>
    </row>
    <row r="252" spans="2:6" x14ac:dyDescent="0.2">
      <c r="B252" s="42"/>
      <c r="F252" s="42"/>
    </row>
    <row r="253" spans="2:6" x14ac:dyDescent="0.2">
      <c r="B253" s="42"/>
      <c r="F253" s="42"/>
    </row>
    <row r="254" spans="2:6" x14ac:dyDescent="0.2">
      <c r="B254" s="42"/>
      <c r="F254" s="42"/>
    </row>
    <row r="255" spans="2:6" x14ac:dyDescent="0.2">
      <c r="B255" s="42"/>
      <c r="F255" s="42"/>
    </row>
    <row r="256" spans="2:6" x14ac:dyDescent="0.2">
      <c r="B256" s="42"/>
      <c r="F256" s="42"/>
    </row>
    <row r="257" spans="2:6" x14ac:dyDescent="0.2">
      <c r="B257" s="42"/>
      <c r="F257" s="42"/>
    </row>
    <row r="258" spans="2:6" x14ac:dyDescent="0.2">
      <c r="B258" s="42"/>
      <c r="F258" s="42"/>
    </row>
    <row r="259" spans="2:6" x14ac:dyDescent="0.2">
      <c r="B259" s="42"/>
      <c r="F259" s="42"/>
    </row>
    <row r="260" spans="2:6" x14ac:dyDescent="0.2">
      <c r="B260" s="42"/>
      <c r="F260" s="42"/>
    </row>
    <row r="261" spans="2:6" x14ac:dyDescent="0.2">
      <c r="B261" s="42"/>
      <c r="F261" s="42"/>
    </row>
    <row r="262" spans="2:6" x14ac:dyDescent="0.2">
      <c r="B262" s="42"/>
      <c r="F262" s="42"/>
    </row>
    <row r="263" spans="2:6" x14ac:dyDescent="0.2">
      <c r="B263" s="42"/>
      <c r="F263" s="42"/>
    </row>
    <row r="264" spans="2:6" x14ac:dyDescent="0.2">
      <c r="B264" s="42"/>
      <c r="F264" s="42"/>
    </row>
    <row r="265" spans="2:6" x14ac:dyDescent="0.2">
      <c r="B265" s="42"/>
      <c r="F265" s="42"/>
    </row>
    <row r="266" spans="2:6" x14ac:dyDescent="0.2">
      <c r="B266" s="42"/>
      <c r="F266" s="42"/>
    </row>
    <row r="267" spans="2:6" x14ac:dyDescent="0.2">
      <c r="B267" s="42"/>
      <c r="F267" s="42"/>
    </row>
    <row r="268" spans="2:6" x14ac:dyDescent="0.2">
      <c r="B268" s="42"/>
      <c r="F268" s="42"/>
    </row>
    <row r="269" spans="2:6" x14ac:dyDescent="0.2">
      <c r="B269" s="42"/>
      <c r="F269" s="42"/>
    </row>
    <row r="270" spans="2:6" x14ac:dyDescent="0.2">
      <c r="B270" s="42"/>
      <c r="F270" s="42"/>
    </row>
    <row r="271" spans="2:6" x14ac:dyDescent="0.2">
      <c r="B271" s="42"/>
      <c r="F271" s="42"/>
    </row>
    <row r="272" spans="2:6" x14ac:dyDescent="0.2">
      <c r="B272" s="42"/>
      <c r="F272" s="42"/>
    </row>
    <row r="273" spans="2:6" x14ac:dyDescent="0.2">
      <c r="B273" s="42"/>
      <c r="F273" s="42"/>
    </row>
    <row r="274" spans="2:6" x14ac:dyDescent="0.2">
      <c r="B274" s="42"/>
      <c r="F274" s="42"/>
    </row>
    <row r="275" spans="2:6" x14ac:dyDescent="0.2">
      <c r="B275" s="42"/>
      <c r="F275" s="42"/>
    </row>
    <row r="276" spans="2:6" x14ac:dyDescent="0.2">
      <c r="B276" s="42"/>
      <c r="F276" s="42"/>
    </row>
    <row r="277" spans="2:6" x14ac:dyDescent="0.2">
      <c r="B277" s="42"/>
      <c r="F277" s="42"/>
    </row>
    <row r="278" spans="2:6" x14ac:dyDescent="0.2">
      <c r="B278" s="42"/>
      <c r="F278" s="42"/>
    </row>
    <row r="279" spans="2:6" x14ac:dyDescent="0.2">
      <c r="B279" s="42"/>
      <c r="F279" s="42"/>
    </row>
    <row r="280" spans="2:6" x14ac:dyDescent="0.2">
      <c r="B280" s="42"/>
      <c r="F280" s="42"/>
    </row>
    <row r="281" spans="2:6" x14ac:dyDescent="0.2">
      <c r="B281" s="42"/>
      <c r="F281" s="42"/>
    </row>
    <row r="282" spans="2:6" x14ac:dyDescent="0.2">
      <c r="B282" s="42"/>
      <c r="F282" s="42"/>
    </row>
    <row r="283" spans="2:6" x14ac:dyDescent="0.2">
      <c r="B283" s="42"/>
      <c r="F283" s="42"/>
    </row>
    <row r="284" spans="2:6" x14ac:dyDescent="0.2">
      <c r="B284" s="42"/>
      <c r="F284" s="42"/>
    </row>
    <row r="285" spans="2:6" x14ac:dyDescent="0.2">
      <c r="B285" s="42"/>
      <c r="F285" s="42"/>
    </row>
    <row r="286" spans="2:6" x14ac:dyDescent="0.2">
      <c r="B286" s="42"/>
      <c r="F286" s="42"/>
    </row>
    <row r="287" spans="2:6" x14ac:dyDescent="0.2">
      <c r="B287" s="42"/>
      <c r="F287" s="42"/>
    </row>
    <row r="288" spans="2:6" x14ac:dyDescent="0.2">
      <c r="B288" s="42"/>
      <c r="F288" s="42"/>
    </row>
    <row r="289" spans="2:6" x14ac:dyDescent="0.2">
      <c r="B289" s="42"/>
      <c r="F289" s="42"/>
    </row>
    <row r="290" spans="2:6" x14ac:dyDescent="0.2">
      <c r="B290" s="42"/>
      <c r="F290" s="42"/>
    </row>
    <row r="291" spans="2:6" x14ac:dyDescent="0.2">
      <c r="B291" s="42"/>
      <c r="F291" s="42"/>
    </row>
    <row r="292" spans="2:6" x14ac:dyDescent="0.2">
      <c r="B292" s="42"/>
      <c r="F292" s="42"/>
    </row>
    <row r="293" spans="2:6" x14ac:dyDescent="0.2">
      <c r="B293" s="42"/>
      <c r="F293" s="42"/>
    </row>
    <row r="294" spans="2:6" x14ac:dyDescent="0.2">
      <c r="B294" s="42"/>
      <c r="F294" s="42"/>
    </row>
    <row r="295" spans="2:6" x14ac:dyDescent="0.2">
      <c r="B295" s="42"/>
      <c r="F295" s="42"/>
    </row>
    <row r="296" spans="2:6" x14ac:dyDescent="0.2">
      <c r="B296" s="42"/>
      <c r="F296" s="42"/>
    </row>
    <row r="297" spans="2:6" x14ac:dyDescent="0.2">
      <c r="B297" s="42"/>
      <c r="F297" s="42"/>
    </row>
    <row r="298" spans="2:6" x14ac:dyDescent="0.2">
      <c r="B298" s="42"/>
      <c r="F298" s="42"/>
    </row>
    <row r="299" spans="2:6" x14ac:dyDescent="0.2">
      <c r="B299" s="42"/>
      <c r="F299" s="42"/>
    </row>
    <row r="300" spans="2:6" x14ac:dyDescent="0.2">
      <c r="B300" s="42"/>
      <c r="F300" s="42"/>
    </row>
    <row r="301" spans="2:6" x14ac:dyDescent="0.2">
      <c r="B301" s="42"/>
      <c r="F301" s="42"/>
    </row>
    <row r="302" spans="2:6" x14ac:dyDescent="0.2">
      <c r="B302" s="42"/>
      <c r="F302" s="42"/>
    </row>
    <row r="303" spans="2:6" x14ac:dyDescent="0.2">
      <c r="B303" s="42"/>
      <c r="F303" s="42"/>
    </row>
    <row r="304" spans="2:6" x14ac:dyDescent="0.2">
      <c r="B304" s="42"/>
      <c r="F304" s="42"/>
    </row>
    <row r="305" spans="2:6" x14ac:dyDescent="0.2">
      <c r="B305" s="42"/>
      <c r="F305" s="42"/>
    </row>
    <row r="306" spans="2:6" x14ac:dyDescent="0.2">
      <c r="B306" s="42"/>
      <c r="F306" s="42"/>
    </row>
    <row r="307" spans="2:6" x14ac:dyDescent="0.2">
      <c r="B307" s="42"/>
      <c r="F307" s="42"/>
    </row>
    <row r="308" spans="2:6" x14ac:dyDescent="0.2">
      <c r="B308" s="42"/>
      <c r="F308" s="42"/>
    </row>
    <row r="309" spans="2:6" x14ac:dyDescent="0.2">
      <c r="B309" s="42"/>
      <c r="F309" s="42"/>
    </row>
    <row r="310" spans="2:6" x14ac:dyDescent="0.2">
      <c r="B310" s="42"/>
      <c r="F310" s="42"/>
    </row>
    <row r="311" spans="2:6" x14ac:dyDescent="0.2">
      <c r="B311" s="42"/>
      <c r="F311" s="42"/>
    </row>
    <row r="312" spans="2:6" x14ac:dyDescent="0.2">
      <c r="B312" s="42"/>
      <c r="F312" s="42"/>
    </row>
    <row r="313" spans="2:6" x14ac:dyDescent="0.2">
      <c r="B313" s="42"/>
      <c r="F313" s="42"/>
    </row>
    <row r="314" spans="2:6" x14ac:dyDescent="0.2">
      <c r="B314" s="42"/>
      <c r="F314" s="42"/>
    </row>
    <row r="315" spans="2:6" x14ac:dyDescent="0.2">
      <c r="B315" s="42"/>
      <c r="F315" s="42"/>
    </row>
    <row r="316" spans="2:6" x14ac:dyDescent="0.2">
      <c r="B316" s="42"/>
      <c r="F316" s="42"/>
    </row>
    <row r="317" spans="2:6" x14ac:dyDescent="0.2">
      <c r="B317" s="42"/>
      <c r="F317" s="42"/>
    </row>
    <row r="318" spans="2:6" x14ac:dyDescent="0.2">
      <c r="B318" s="42"/>
      <c r="F318" s="42"/>
    </row>
    <row r="319" spans="2:6" x14ac:dyDescent="0.2">
      <c r="B319" s="42"/>
      <c r="F319" s="42"/>
    </row>
    <row r="320" spans="2:6" x14ac:dyDescent="0.2">
      <c r="B320" s="42"/>
      <c r="F320" s="42"/>
    </row>
    <row r="321" spans="2:6" x14ac:dyDescent="0.2">
      <c r="B321" s="42"/>
      <c r="F321" s="42"/>
    </row>
    <row r="322" spans="2:6" x14ac:dyDescent="0.2">
      <c r="B322" s="42"/>
      <c r="F322" s="42"/>
    </row>
    <row r="323" spans="2:6" x14ac:dyDescent="0.2">
      <c r="B323" s="42"/>
      <c r="F323" s="42"/>
    </row>
    <row r="324" spans="2:6" x14ac:dyDescent="0.2">
      <c r="B324" s="42"/>
      <c r="F324" s="42"/>
    </row>
    <row r="325" spans="2:6" x14ac:dyDescent="0.2">
      <c r="B325" s="42"/>
      <c r="F325" s="42"/>
    </row>
    <row r="326" spans="2:6" x14ac:dyDescent="0.2">
      <c r="B326" s="42"/>
      <c r="F326" s="42"/>
    </row>
    <row r="327" spans="2:6" x14ac:dyDescent="0.2">
      <c r="B327" s="42"/>
      <c r="F327" s="42"/>
    </row>
    <row r="328" spans="2:6" x14ac:dyDescent="0.2">
      <c r="B328" s="42"/>
      <c r="F328" s="42"/>
    </row>
    <row r="329" spans="2:6" x14ac:dyDescent="0.2">
      <c r="B329" s="42"/>
      <c r="F329" s="42"/>
    </row>
    <row r="330" spans="2:6" x14ac:dyDescent="0.2">
      <c r="B330" s="42"/>
      <c r="F330" s="42"/>
    </row>
    <row r="331" spans="2:6" x14ac:dyDescent="0.2">
      <c r="B331" s="42"/>
      <c r="F331" s="42"/>
    </row>
    <row r="332" spans="2:6" x14ac:dyDescent="0.2">
      <c r="B332" s="42"/>
      <c r="F332" s="42"/>
    </row>
    <row r="333" spans="2:6" x14ac:dyDescent="0.2">
      <c r="B333" s="42"/>
      <c r="F333" s="42"/>
    </row>
    <row r="334" spans="2:6" x14ac:dyDescent="0.2">
      <c r="B334" s="42"/>
      <c r="F334" s="42"/>
    </row>
    <row r="335" spans="2:6" x14ac:dyDescent="0.2">
      <c r="B335" s="42"/>
      <c r="F335" s="42"/>
    </row>
    <row r="336" spans="2:6" x14ac:dyDescent="0.2">
      <c r="B336" s="42"/>
      <c r="F336" s="42"/>
    </row>
    <row r="337" spans="2:6" x14ac:dyDescent="0.2">
      <c r="B337" s="42"/>
      <c r="F337" s="42"/>
    </row>
    <row r="338" spans="2:6" x14ac:dyDescent="0.2">
      <c r="B338" s="42"/>
      <c r="F338" s="42"/>
    </row>
    <row r="339" spans="2:6" x14ac:dyDescent="0.2">
      <c r="B339" s="42"/>
      <c r="F339" s="42"/>
    </row>
    <row r="340" spans="2:6" x14ac:dyDescent="0.2">
      <c r="B340" s="42"/>
      <c r="F340" s="42"/>
    </row>
    <row r="341" spans="2:6" x14ac:dyDescent="0.2">
      <c r="B341" s="42"/>
      <c r="F341" s="42"/>
    </row>
    <row r="342" spans="2:6" x14ac:dyDescent="0.2">
      <c r="B342" s="42"/>
      <c r="F342" s="42"/>
    </row>
    <row r="343" spans="2:6" x14ac:dyDescent="0.2">
      <c r="B343" s="42"/>
      <c r="F343" s="42"/>
    </row>
    <row r="344" spans="2:6" x14ac:dyDescent="0.2">
      <c r="B344" s="42"/>
      <c r="F344" s="42"/>
    </row>
    <row r="345" spans="2:6" x14ac:dyDescent="0.2">
      <c r="B345" s="42"/>
      <c r="F345" s="42"/>
    </row>
    <row r="346" spans="2:6" x14ac:dyDescent="0.2">
      <c r="B346" s="42"/>
      <c r="F346" s="42"/>
    </row>
    <row r="347" spans="2:6" x14ac:dyDescent="0.2">
      <c r="B347" s="42"/>
      <c r="F347" s="42"/>
    </row>
    <row r="348" spans="2:6" x14ac:dyDescent="0.2">
      <c r="B348" s="42"/>
      <c r="F348" s="42"/>
    </row>
    <row r="349" spans="2:6" x14ac:dyDescent="0.2">
      <c r="B349" s="42"/>
      <c r="F349" s="42"/>
    </row>
    <row r="350" spans="2:6" x14ac:dyDescent="0.2">
      <c r="B350" s="42"/>
      <c r="F350" s="42"/>
    </row>
    <row r="351" spans="2:6" x14ac:dyDescent="0.2">
      <c r="B351" s="42"/>
      <c r="F351" s="42"/>
    </row>
    <row r="352" spans="2:6" x14ac:dyDescent="0.2">
      <c r="B352" s="42"/>
      <c r="F352" s="42"/>
    </row>
    <row r="353" spans="2:6" x14ac:dyDescent="0.2">
      <c r="B353" s="42"/>
      <c r="F353" s="42"/>
    </row>
    <row r="354" spans="2:6" x14ac:dyDescent="0.2">
      <c r="B354" s="42"/>
      <c r="F354" s="42"/>
    </row>
    <row r="355" spans="2:6" x14ac:dyDescent="0.2">
      <c r="B355" s="42"/>
      <c r="F355" s="42"/>
    </row>
    <row r="356" spans="2:6" x14ac:dyDescent="0.2">
      <c r="B356" s="42"/>
      <c r="F356" s="42"/>
    </row>
    <row r="357" spans="2:6" x14ac:dyDescent="0.2">
      <c r="B357" s="42"/>
      <c r="F357" s="42"/>
    </row>
    <row r="358" spans="2:6" x14ac:dyDescent="0.2">
      <c r="B358" s="42"/>
      <c r="F358" s="42"/>
    </row>
    <row r="359" spans="2:6" x14ac:dyDescent="0.2">
      <c r="B359" s="42"/>
      <c r="F359" s="42"/>
    </row>
    <row r="360" spans="2:6" x14ac:dyDescent="0.2">
      <c r="B360" s="42"/>
      <c r="F360" s="42"/>
    </row>
    <row r="361" spans="2:6" x14ac:dyDescent="0.2">
      <c r="B361" s="42"/>
      <c r="F361" s="42"/>
    </row>
    <row r="362" spans="2:6" x14ac:dyDescent="0.2">
      <c r="B362" s="42"/>
      <c r="F362" s="42"/>
    </row>
    <row r="363" spans="2:6" x14ac:dyDescent="0.2">
      <c r="B363" s="42"/>
      <c r="F363" s="42"/>
    </row>
    <row r="364" spans="2:6" x14ac:dyDescent="0.2">
      <c r="B364" s="42"/>
      <c r="F364" s="42"/>
    </row>
    <row r="365" spans="2:6" x14ac:dyDescent="0.2">
      <c r="B365" s="42"/>
      <c r="F365" s="42"/>
    </row>
    <row r="366" spans="2:6" x14ac:dyDescent="0.2">
      <c r="B366" s="42"/>
      <c r="F366" s="42"/>
    </row>
    <row r="367" spans="2:6" x14ac:dyDescent="0.2">
      <c r="B367" s="42"/>
      <c r="F367" s="42"/>
    </row>
    <row r="368" spans="2:6" x14ac:dyDescent="0.2">
      <c r="B368" s="42"/>
      <c r="F368" s="42"/>
    </row>
    <row r="369" spans="2:6" x14ac:dyDescent="0.2">
      <c r="B369" s="42"/>
      <c r="F369" s="42"/>
    </row>
    <row r="370" spans="2:6" x14ac:dyDescent="0.2">
      <c r="B370" s="42"/>
      <c r="F370" s="42"/>
    </row>
    <row r="371" spans="2:6" x14ac:dyDescent="0.2">
      <c r="B371" s="42"/>
      <c r="F371" s="42"/>
    </row>
    <row r="372" spans="2:6" x14ac:dyDescent="0.2">
      <c r="B372" s="42"/>
      <c r="F372" s="42"/>
    </row>
    <row r="373" spans="2:6" x14ac:dyDescent="0.2">
      <c r="B373" s="42"/>
      <c r="F373" s="42"/>
    </row>
    <row r="374" spans="2:6" x14ac:dyDescent="0.2">
      <c r="B374" s="42"/>
      <c r="F374" s="42"/>
    </row>
    <row r="375" spans="2:6" x14ac:dyDescent="0.2">
      <c r="B375" s="42"/>
      <c r="F375" s="42"/>
    </row>
    <row r="376" spans="2:6" x14ac:dyDescent="0.2">
      <c r="B376" s="42"/>
      <c r="F376" s="42"/>
    </row>
    <row r="377" spans="2:6" x14ac:dyDescent="0.2">
      <c r="B377" s="42"/>
      <c r="F377" s="42"/>
    </row>
    <row r="378" spans="2:6" x14ac:dyDescent="0.2">
      <c r="B378" s="42"/>
      <c r="F378" s="42"/>
    </row>
    <row r="379" spans="2:6" x14ac:dyDescent="0.2">
      <c r="B379" s="42"/>
      <c r="F379" s="42"/>
    </row>
    <row r="380" spans="2:6" x14ac:dyDescent="0.2">
      <c r="B380" s="42"/>
      <c r="F380" s="42"/>
    </row>
    <row r="381" spans="2:6" x14ac:dyDescent="0.2">
      <c r="B381" s="42"/>
      <c r="F381" s="42"/>
    </row>
    <row r="382" spans="2:6" x14ac:dyDescent="0.2">
      <c r="B382" s="42"/>
      <c r="F382" s="42"/>
    </row>
    <row r="383" spans="2:6" x14ac:dyDescent="0.2">
      <c r="B383" s="42"/>
      <c r="F383" s="42"/>
    </row>
    <row r="384" spans="2:6" x14ac:dyDescent="0.2">
      <c r="B384" s="42"/>
      <c r="F384" s="42"/>
    </row>
    <row r="385" spans="2:6" x14ac:dyDescent="0.2">
      <c r="B385" s="42"/>
      <c r="F385" s="42"/>
    </row>
    <row r="386" spans="2:6" x14ac:dyDescent="0.2">
      <c r="B386" s="42"/>
      <c r="F386" s="42"/>
    </row>
    <row r="387" spans="2:6" x14ac:dyDescent="0.2">
      <c r="B387" s="42"/>
      <c r="F387" s="42"/>
    </row>
    <row r="388" spans="2:6" x14ac:dyDescent="0.2">
      <c r="B388" s="42"/>
      <c r="F388" s="42"/>
    </row>
    <row r="389" spans="2:6" x14ac:dyDescent="0.2">
      <c r="B389" s="42"/>
      <c r="F389" s="42"/>
    </row>
    <row r="390" spans="2:6" x14ac:dyDescent="0.2">
      <c r="B390" s="42"/>
      <c r="F390" s="42"/>
    </row>
    <row r="391" spans="2:6" x14ac:dyDescent="0.2">
      <c r="B391" s="42"/>
      <c r="F391" s="42"/>
    </row>
    <row r="392" spans="2:6" x14ac:dyDescent="0.2">
      <c r="B392" s="42"/>
      <c r="F392" s="42"/>
    </row>
    <row r="393" spans="2:6" x14ac:dyDescent="0.2">
      <c r="B393" s="42"/>
      <c r="F393" s="42"/>
    </row>
    <row r="394" spans="2:6" x14ac:dyDescent="0.2">
      <c r="B394" s="42"/>
      <c r="F394" s="42"/>
    </row>
    <row r="395" spans="2:6" x14ac:dyDescent="0.2">
      <c r="B395" s="42"/>
      <c r="F395" s="42"/>
    </row>
    <row r="396" spans="2:6" x14ac:dyDescent="0.2">
      <c r="B396" s="42"/>
      <c r="F396" s="42"/>
    </row>
    <row r="397" spans="2:6" x14ac:dyDescent="0.2">
      <c r="B397" s="42"/>
      <c r="F397" s="42"/>
    </row>
    <row r="398" spans="2:6" x14ac:dyDescent="0.2">
      <c r="B398" s="42"/>
      <c r="F398" s="42"/>
    </row>
    <row r="399" spans="2:6" x14ac:dyDescent="0.2">
      <c r="B399" s="42"/>
      <c r="F399" s="42"/>
    </row>
    <row r="400" spans="2:6" x14ac:dyDescent="0.2">
      <c r="B400" s="42"/>
      <c r="F400" s="42"/>
    </row>
    <row r="401" spans="2:6" x14ac:dyDescent="0.2">
      <c r="B401" s="42"/>
      <c r="F401" s="42"/>
    </row>
    <row r="402" spans="2:6" x14ac:dyDescent="0.2">
      <c r="B402" s="42"/>
      <c r="F402" s="42"/>
    </row>
    <row r="403" spans="2:6" x14ac:dyDescent="0.2">
      <c r="B403" s="42"/>
      <c r="F403" s="42"/>
    </row>
    <row r="404" spans="2:6" x14ac:dyDescent="0.2">
      <c r="B404" s="42"/>
      <c r="F404" s="42"/>
    </row>
    <row r="405" spans="2:6" x14ac:dyDescent="0.2">
      <c r="B405" s="42"/>
      <c r="F405" s="42"/>
    </row>
    <row r="406" spans="2:6" x14ac:dyDescent="0.2">
      <c r="B406" s="42"/>
      <c r="F406" s="42"/>
    </row>
    <row r="407" spans="2:6" x14ac:dyDescent="0.2">
      <c r="B407" s="42"/>
      <c r="F407" s="42"/>
    </row>
    <row r="408" spans="2:6" x14ac:dyDescent="0.2">
      <c r="B408" s="42"/>
      <c r="F408" s="42"/>
    </row>
    <row r="409" spans="2:6" x14ac:dyDescent="0.2">
      <c r="B409" s="42"/>
      <c r="F409" s="42"/>
    </row>
    <row r="410" spans="2:6" x14ac:dyDescent="0.2">
      <c r="B410" s="42"/>
      <c r="F410" s="42"/>
    </row>
    <row r="411" spans="2:6" x14ac:dyDescent="0.2">
      <c r="B411" s="42"/>
      <c r="F411" s="42"/>
    </row>
    <row r="412" spans="2:6" x14ac:dyDescent="0.2">
      <c r="B412" s="42"/>
      <c r="F412" s="42"/>
    </row>
    <row r="413" spans="2:6" x14ac:dyDescent="0.2">
      <c r="B413" s="42"/>
      <c r="F413" s="42"/>
    </row>
    <row r="414" spans="2:6" x14ac:dyDescent="0.2">
      <c r="B414" s="42"/>
      <c r="F414" s="42"/>
    </row>
    <row r="415" spans="2:6" x14ac:dyDescent="0.2">
      <c r="B415" s="42"/>
      <c r="F415" s="42"/>
    </row>
    <row r="416" spans="2:6" x14ac:dyDescent="0.2">
      <c r="B416" s="42"/>
      <c r="F416" s="42"/>
    </row>
    <row r="417" spans="2:6" x14ac:dyDescent="0.2">
      <c r="B417" s="42"/>
      <c r="F417" s="42"/>
    </row>
    <row r="418" spans="2:6" x14ac:dyDescent="0.2">
      <c r="B418" s="42"/>
      <c r="F418" s="42"/>
    </row>
    <row r="419" spans="2:6" x14ac:dyDescent="0.2">
      <c r="B419" s="42"/>
      <c r="F419" s="42"/>
    </row>
    <row r="420" spans="2:6" x14ac:dyDescent="0.2">
      <c r="B420" s="42"/>
      <c r="F420" s="42"/>
    </row>
    <row r="421" spans="2:6" x14ac:dyDescent="0.2">
      <c r="B421" s="42"/>
      <c r="F421" s="42"/>
    </row>
    <row r="422" spans="2:6" x14ac:dyDescent="0.2">
      <c r="B422" s="42"/>
      <c r="F422" s="42"/>
    </row>
    <row r="423" spans="2:6" x14ac:dyDescent="0.2">
      <c r="B423" s="42"/>
      <c r="F423" s="42"/>
    </row>
    <row r="424" spans="2:6" x14ac:dyDescent="0.2">
      <c r="B424" s="42"/>
      <c r="F424" s="42"/>
    </row>
    <row r="425" spans="2:6" x14ac:dyDescent="0.2">
      <c r="B425" s="42"/>
      <c r="F425" s="42"/>
    </row>
    <row r="426" spans="2:6" x14ac:dyDescent="0.2">
      <c r="B426" s="42"/>
      <c r="F426" s="42"/>
    </row>
    <row r="427" spans="2:6" x14ac:dyDescent="0.2">
      <c r="B427" s="42"/>
      <c r="F427" s="42"/>
    </row>
    <row r="428" spans="2:6" x14ac:dyDescent="0.2">
      <c r="B428" s="42"/>
      <c r="F428" s="42"/>
    </row>
    <row r="429" spans="2:6" x14ac:dyDescent="0.2">
      <c r="B429" s="42"/>
      <c r="F429" s="42"/>
    </row>
    <row r="430" spans="2:6" x14ac:dyDescent="0.2">
      <c r="B430" s="42"/>
      <c r="F430" s="42"/>
    </row>
    <row r="431" spans="2:6" x14ac:dyDescent="0.2">
      <c r="B431" s="42"/>
      <c r="F431" s="42"/>
    </row>
    <row r="432" spans="2:6" x14ac:dyDescent="0.2">
      <c r="B432" s="42"/>
      <c r="F432" s="42"/>
    </row>
    <row r="433" spans="2:6" x14ac:dyDescent="0.2">
      <c r="B433" s="42"/>
      <c r="F433" s="42"/>
    </row>
    <row r="434" spans="2:6" x14ac:dyDescent="0.2">
      <c r="B434" s="42"/>
      <c r="F434" s="42"/>
    </row>
    <row r="435" spans="2:6" x14ac:dyDescent="0.2">
      <c r="B435" s="42"/>
      <c r="F435" s="42"/>
    </row>
    <row r="436" spans="2:6" x14ac:dyDescent="0.2">
      <c r="B436" s="42"/>
      <c r="F436" s="42"/>
    </row>
    <row r="437" spans="2:6" x14ac:dyDescent="0.2">
      <c r="B437" s="42"/>
      <c r="F437" s="42"/>
    </row>
    <row r="438" spans="2:6" x14ac:dyDescent="0.2">
      <c r="B438" s="42"/>
      <c r="F438" s="42"/>
    </row>
    <row r="439" spans="2:6" x14ac:dyDescent="0.2">
      <c r="B439" s="42"/>
      <c r="F439" s="42"/>
    </row>
    <row r="440" spans="2:6" x14ac:dyDescent="0.2">
      <c r="B440" s="42"/>
      <c r="F440" s="42"/>
    </row>
    <row r="441" spans="2:6" x14ac:dyDescent="0.2">
      <c r="B441" s="42"/>
      <c r="F441" s="42"/>
    </row>
    <row r="442" spans="2:6" x14ac:dyDescent="0.2">
      <c r="B442" s="42"/>
      <c r="F442" s="42"/>
    </row>
    <row r="443" spans="2:6" x14ac:dyDescent="0.2">
      <c r="B443" s="42"/>
      <c r="F443" s="42"/>
    </row>
    <row r="444" spans="2:6" x14ac:dyDescent="0.2">
      <c r="B444" s="42"/>
      <c r="F444" s="42"/>
    </row>
    <row r="445" spans="2:6" x14ac:dyDescent="0.2">
      <c r="B445" s="42"/>
      <c r="F445" s="42"/>
    </row>
    <row r="446" spans="2:6" x14ac:dyDescent="0.2">
      <c r="B446" s="42"/>
      <c r="F446" s="42"/>
    </row>
    <row r="447" spans="2:6" x14ac:dyDescent="0.2">
      <c r="B447" s="42"/>
      <c r="F447" s="42"/>
    </row>
    <row r="448" spans="2:6" x14ac:dyDescent="0.2">
      <c r="B448" s="42"/>
      <c r="F448" s="42"/>
    </row>
    <row r="449" spans="2:6" x14ac:dyDescent="0.2">
      <c r="B449" s="42"/>
      <c r="F449" s="42"/>
    </row>
    <row r="450" spans="2:6" x14ac:dyDescent="0.2">
      <c r="B450" s="42"/>
      <c r="F450" s="42"/>
    </row>
    <row r="451" spans="2:6" x14ac:dyDescent="0.2">
      <c r="B451" s="42"/>
      <c r="F451" s="42"/>
    </row>
    <row r="452" spans="2:6" x14ac:dyDescent="0.2">
      <c r="B452" s="42"/>
      <c r="F452" s="42"/>
    </row>
    <row r="453" spans="2:6" x14ac:dyDescent="0.2">
      <c r="B453" s="42"/>
      <c r="F453" s="42"/>
    </row>
    <row r="454" spans="2:6" x14ac:dyDescent="0.2">
      <c r="B454" s="42"/>
      <c r="F454" s="42"/>
    </row>
    <row r="455" spans="2:6" x14ac:dyDescent="0.2">
      <c r="B455" s="42"/>
      <c r="F455" s="42"/>
    </row>
    <row r="456" spans="2:6" x14ac:dyDescent="0.2">
      <c r="B456" s="42"/>
      <c r="F456" s="42"/>
    </row>
    <row r="457" spans="2:6" x14ac:dyDescent="0.2">
      <c r="B457" s="42"/>
      <c r="F457" s="42"/>
    </row>
    <row r="458" spans="2:6" x14ac:dyDescent="0.2">
      <c r="B458" s="42"/>
      <c r="F458" s="42"/>
    </row>
    <row r="459" spans="2:6" x14ac:dyDescent="0.2">
      <c r="B459" s="42"/>
      <c r="F459" s="42"/>
    </row>
    <row r="460" spans="2:6" x14ac:dyDescent="0.2">
      <c r="B460" s="42"/>
      <c r="F460" s="42"/>
    </row>
    <row r="461" spans="2:6" x14ac:dyDescent="0.2">
      <c r="B461" s="42"/>
      <c r="F461" s="42"/>
    </row>
    <row r="462" spans="2:6" x14ac:dyDescent="0.2">
      <c r="B462" s="42"/>
      <c r="F462" s="42"/>
    </row>
    <row r="463" spans="2:6" x14ac:dyDescent="0.2">
      <c r="B463" s="42"/>
      <c r="F463" s="42"/>
    </row>
    <row r="464" spans="2:6" x14ac:dyDescent="0.2">
      <c r="B464" s="42"/>
      <c r="F464" s="42"/>
    </row>
    <row r="465" spans="2:6" x14ac:dyDescent="0.2">
      <c r="B465" s="42"/>
      <c r="F465" s="42"/>
    </row>
    <row r="466" spans="2:6" x14ac:dyDescent="0.2">
      <c r="B466" s="42"/>
      <c r="F466" s="42"/>
    </row>
    <row r="467" spans="2:6" x14ac:dyDescent="0.2">
      <c r="B467" s="42"/>
      <c r="F467" s="42"/>
    </row>
    <row r="468" spans="2:6" x14ac:dyDescent="0.2">
      <c r="B468" s="42"/>
      <c r="F468" s="42"/>
    </row>
    <row r="469" spans="2:6" x14ac:dyDescent="0.2">
      <c r="B469" s="42"/>
      <c r="F469" s="42"/>
    </row>
    <row r="470" spans="2:6" x14ac:dyDescent="0.2">
      <c r="B470" s="42"/>
      <c r="F470" s="42"/>
    </row>
    <row r="471" spans="2:6" x14ac:dyDescent="0.2">
      <c r="B471" s="42"/>
      <c r="F471" s="42"/>
    </row>
    <row r="472" spans="2:6" x14ac:dyDescent="0.2">
      <c r="B472" s="42"/>
      <c r="F472" s="42"/>
    </row>
    <row r="473" spans="2:6" x14ac:dyDescent="0.2">
      <c r="B473" s="42"/>
      <c r="F473" s="42"/>
    </row>
    <row r="474" spans="2:6" x14ac:dyDescent="0.2">
      <c r="B474" s="42"/>
      <c r="F474" s="42"/>
    </row>
    <row r="475" spans="2:6" x14ac:dyDescent="0.2">
      <c r="B475" s="42"/>
      <c r="F475" s="42"/>
    </row>
    <row r="476" spans="2:6" x14ac:dyDescent="0.2">
      <c r="B476" s="42"/>
      <c r="F476" s="42"/>
    </row>
    <row r="477" spans="2:6" x14ac:dyDescent="0.2">
      <c r="B477" s="42"/>
      <c r="F477" s="42"/>
    </row>
    <row r="478" spans="2:6" x14ac:dyDescent="0.2">
      <c r="B478" s="42"/>
      <c r="F478" s="42"/>
    </row>
    <row r="479" spans="2:6" x14ac:dyDescent="0.2">
      <c r="B479" s="42"/>
      <c r="F479" s="42"/>
    </row>
    <row r="480" spans="2:6" x14ac:dyDescent="0.2">
      <c r="B480" s="42"/>
      <c r="F480" s="42"/>
    </row>
    <row r="481" spans="2:6" x14ac:dyDescent="0.2">
      <c r="B481" s="42"/>
      <c r="F481" s="42"/>
    </row>
    <row r="482" spans="2:6" x14ac:dyDescent="0.2">
      <c r="B482" s="42"/>
      <c r="F482" s="42"/>
    </row>
    <row r="483" spans="2:6" x14ac:dyDescent="0.2">
      <c r="B483" s="42"/>
      <c r="F483" s="42"/>
    </row>
    <row r="484" spans="2:6" x14ac:dyDescent="0.2">
      <c r="B484" s="42"/>
      <c r="F484" s="42"/>
    </row>
    <row r="485" spans="2:6" x14ac:dyDescent="0.2">
      <c r="B485" s="42"/>
      <c r="F485" s="42"/>
    </row>
    <row r="486" spans="2:6" x14ac:dyDescent="0.2">
      <c r="B486" s="42"/>
      <c r="F486" s="42"/>
    </row>
    <row r="487" spans="2:6" x14ac:dyDescent="0.2">
      <c r="B487" s="42"/>
      <c r="F487" s="42"/>
    </row>
    <row r="488" spans="2:6" x14ac:dyDescent="0.2">
      <c r="B488" s="42"/>
      <c r="F488" s="42"/>
    </row>
    <row r="489" spans="2:6" x14ac:dyDescent="0.2">
      <c r="B489" s="42"/>
      <c r="F489" s="42"/>
    </row>
    <row r="490" spans="2:6" x14ac:dyDescent="0.2">
      <c r="B490" s="42"/>
      <c r="F490" s="42"/>
    </row>
    <row r="491" spans="2:6" x14ac:dyDescent="0.2">
      <c r="B491" s="42"/>
      <c r="F491" s="42"/>
    </row>
    <row r="492" spans="2:6" x14ac:dyDescent="0.2">
      <c r="B492" s="42"/>
      <c r="F492" s="42"/>
    </row>
    <row r="493" spans="2:6" x14ac:dyDescent="0.2">
      <c r="B493" s="42"/>
      <c r="F493" s="42"/>
    </row>
    <row r="494" spans="2:6" x14ac:dyDescent="0.2">
      <c r="B494" s="42"/>
      <c r="F494" s="42"/>
    </row>
    <row r="495" spans="2:6" x14ac:dyDescent="0.2">
      <c r="B495" s="42"/>
      <c r="F495" s="42"/>
    </row>
    <row r="496" spans="2:6" x14ac:dyDescent="0.2">
      <c r="B496" s="42"/>
      <c r="F496" s="42"/>
    </row>
    <row r="497" spans="2:6" x14ac:dyDescent="0.2">
      <c r="B497" s="42"/>
      <c r="F497" s="42"/>
    </row>
    <row r="498" spans="2:6" x14ac:dyDescent="0.2">
      <c r="B498" s="42"/>
      <c r="F498" s="42"/>
    </row>
    <row r="499" spans="2:6" x14ac:dyDescent="0.2">
      <c r="B499" s="42"/>
      <c r="F499" s="42"/>
    </row>
    <row r="500" spans="2:6" x14ac:dyDescent="0.2">
      <c r="B500" s="42"/>
      <c r="F500" s="42"/>
    </row>
    <row r="501" spans="2:6" x14ac:dyDescent="0.2">
      <c r="B501" s="42"/>
      <c r="F501" s="42"/>
    </row>
    <row r="502" spans="2:6" x14ac:dyDescent="0.2">
      <c r="B502" s="42"/>
      <c r="F502" s="42"/>
    </row>
    <row r="503" spans="2:6" x14ac:dyDescent="0.2">
      <c r="B503" s="42"/>
      <c r="F503" s="42"/>
    </row>
    <row r="504" spans="2:6" x14ac:dyDescent="0.2">
      <c r="B504" s="42"/>
      <c r="F504" s="42"/>
    </row>
    <row r="505" spans="2:6" x14ac:dyDescent="0.2">
      <c r="B505" s="42"/>
      <c r="F505" s="42"/>
    </row>
    <row r="506" spans="2:6" x14ac:dyDescent="0.2">
      <c r="B506" s="42"/>
      <c r="F506" s="42"/>
    </row>
    <row r="507" spans="2:6" x14ac:dyDescent="0.2">
      <c r="B507" s="42"/>
      <c r="F507" s="42"/>
    </row>
    <row r="508" spans="2:6" x14ac:dyDescent="0.2">
      <c r="B508" s="42"/>
      <c r="F508" s="42"/>
    </row>
    <row r="509" spans="2:6" x14ac:dyDescent="0.2">
      <c r="B509" s="42"/>
      <c r="F509" s="42"/>
    </row>
    <row r="510" spans="2:6" x14ac:dyDescent="0.2">
      <c r="B510" s="42"/>
      <c r="F510" s="42"/>
    </row>
    <row r="511" spans="2:6" x14ac:dyDescent="0.2">
      <c r="B511" s="42"/>
      <c r="F511" s="42"/>
    </row>
    <row r="512" spans="2:6" x14ac:dyDescent="0.2">
      <c r="B512" s="42"/>
      <c r="F512" s="42"/>
    </row>
    <row r="513" spans="2:6" x14ac:dyDescent="0.2">
      <c r="B513" s="42"/>
      <c r="F513" s="42"/>
    </row>
    <row r="514" spans="2:6" x14ac:dyDescent="0.2">
      <c r="B514" s="42"/>
      <c r="F514" s="42"/>
    </row>
    <row r="515" spans="2:6" x14ac:dyDescent="0.2">
      <c r="B515" s="42"/>
      <c r="F515" s="42"/>
    </row>
    <row r="516" spans="2:6" x14ac:dyDescent="0.2">
      <c r="B516" s="42"/>
      <c r="F516" s="42"/>
    </row>
    <row r="517" spans="2:6" x14ac:dyDescent="0.2">
      <c r="B517" s="42"/>
      <c r="F517" s="42"/>
    </row>
    <row r="518" spans="2:6" x14ac:dyDescent="0.2">
      <c r="B518" s="42"/>
      <c r="F518" s="42"/>
    </row>
    <row r="519" spans="2:6" x14ac:dyDescent="0.2">
      <c r="B519" s="42"/>
      <c r="F519" s="42"/>
    </row>
    <row r="520" spans="2:6" x14ac:dyDescent="0.2">
      <c r="B520" s="42"/>
      <c r="F520" s="42"/>
    </row>
    <row r="521" spans="2:6" x14ac:dyDescent="0.2">
      <c r="B521" s="42"/>
      <c r="F521" s="42"/>
    </row>
    <row r="522" spans="2:6" x14ac:dyDescent="0.2">
      <c r="B522" s="42"/>
      <c r="F522" s="42"/>
    </row>
    <row r="523" spans="2:6" x14ac:dyDescent="0.2">
      <c r="B523" s="42"/>
      <c r="F523" s="42"/>
    </row>
    <row r="524" spans="2:6" x14ac:dyDescent="0.2">
      <c r="B524" s="42"/>
      <c r="F524" s="42"/>
    </row>
    <row r="525" spans="2:6" x14ac:dyDescent="0.2">
      <c r="B525" s="42"/>
      <c r="F525" s="42"/>
    </row>
    <row r="526" spans="2:6" x14ac:dyDescent="0.2">
      <c r="B526" s="42"/>
      <c r="F526" s="42"/>
    </row>
    <row r="527" spans="2:6" x14ac:dyDescent="0.2">
      <c r="B527" s="42"/>
      <c r="F527" s="42"/>
    </row>
    <row r="528" spans="2:6" x14ac:dyDescent="0.2">
      <c r="B528" s="42"/>
      <c r="F528" s="42"/>
    </row>
    <row r="529" spans="2:6" x14ac:dyDescent="0.2">
      <c r="B529" s="42"/>
      <c r="F529" s="42"/>
    </row>
    <row r="530" spans="2:6" x14ac:dyDescent="0.2">
      <c r="B530" s="42"/>
      <c r="F530" s="42"/>
    </row>
    <row r="531" spans="2:6" x14ac:dyDescent="0.2">
      <c r="B531" s="42"/>
      <c r="F531" s="42"/>
    </row>
    <row r="532" spans="2:6" x14ac:dyDescent="0.2">
      <c r="B532" s="42"/>
      <c r="F532" s="42"/>
    </row>
    <row r="533" spans="2:6" x14ac:dyDescent="0.2">
      <c r="B533" s="42"/>
      <c r="F533" s="42"/>
    </row>
    <row r="534" spans="2:6" x14ac:dyDescent="0.2">
      <c r="B534" s="42"/>
      <c r="F534" s="42"/>
    </row>
    <row r="535" spans="2:6" x14ac:dyDescent="0.2">
      <c r="B535" s="42"/>
      <c r="F535" s="42"/>
    </row>
    <row r="536" spans="2:6" x14ac:dyDescent="0.2">
      <c r="B536" s="42"/>
      <c r="F536" s="42"/>
    </row>
    <row r="537" spans="2:6" x14ac:dyDescent="0.2">
      <c r="B537" s="42"/>
      <c r="F537" s="42"/>
    </row>
    <row r="538" spans="2:6" x14ac:dyDescent="0.2">
      <c r="B538" s="42"/>
      <c r="F538" s="42"/>
    </row>
    <row r="539" spans="2:6" x14ac:dyDescent="0.2">
      <c r="B539" s="42"/>
      <c r="F539" s="42"/>
    </row>
    <row r="540" spans="2:6" x14ac:dyDescent="0.2">
      <c r="B540" s="42"/>
      <c r="F540" s="42"/>
    </row>
    <row r="541" spans="2:6" x14ac:dyDescent="0.2">
      <c r="B541" s="42"/>
      <c r="F541" s="42"/>
    </row>
    <row r="542" spans="2:6" x14ac:dyDescent="0.2">
      <c r="B542" s="42"/>
      <c r="F542" s="42"/>
    </row>
    <row r="543" spans="2:6" x14ac:dyDescent="0.2">
      <c r="B543" s="42"/>
      <c r="F543" s="42"/>
    </row>
    <row r="544" spans="2:6" x14ac:dyDescent="0.2">
      <c r="B544" s="42"/>
      <c r="F544" s="42"/>
    </row>
    <row r="545" spans="2:6" x14ac:dyDescent="0.2">
      <c r="B545" s="42"/>
      <c r="F545" s="42"/>
    </row>
    <row r="546" spans="2:6" x14ac:dyDescent="0.2">
      <c r="B546" s="42"/>
      <c r="F546" s="42"/>
    </row>
    <row r="547" spans="2:6" x14ac:dyDescent="0.2">
      <c r="B547" s="42"/>
      <c r="F547" s="42"/>
    </row>
    <row r="548" spans="2:6" x14ac:dyDescent="0.2">
      <c r="B548" s="42"/>
      <c r="F548" s="42"/>
    </row>
    <row r="549" spans="2:6" x14ac:dyDescent="0.2">
      <c r="B549" s="42"/>
      <c r="F549" s="42"/>
    </row>
    <row r="550" spans="2:6" x14ac:dyDescent="0.2">
      <c r="B550" s="42"/>
      <c r="F550" s="42"/>
    </row>
    <row r="551" spans="2:6" x14ac:dyDescent="0.2">
      <c r="B551" s="42"/>
      <c r="F551" s="42"/>
    </row>
    <row r="552" spans="2:6" x14ac:dyDescent="0.2">
      <c r="B552" s="42"/>
      <c r="F552" s="42"/>
    </row>
    <row r="553" spans="2:6" x14ac:dyDescent="0.2">
      <c r="B553" s="42"/>
      <c r="F553" s="42"/>
    </row>
    <row r="554" spans="2:6" x14ac:dyDescent="0.2">
      <c r="B554" s="42"/>
      <c r="F554" s="42"/>
    </row>
    <row r="555" spans="2:6" x14ac:dyDescent="0.2">
      <c r="B555" s="42"/>
      <c r="F555" s="42"/>
    </row>
    <row r="556" spans="2:6" x14ac:dyDescent="0.2">
      <c r="B556" s="42"/>
      <c r="F556" s="42"/>
    </row>
    <row r="557" spans="2:6" x14ac:dyDescent="0.2">
      <c r="B557" s="42"/>
      <c r="F557" s="42"/>
    </row>
    <row r="558" spans="2:6" x14ac:dyDescent="0.2">
      <c r="B558" s="42"/>
      <c r="F558" s="42"/>
    </row>
    <row r="559" spans="2:6" x14ac:dyDescent="0.2">
      <c r="B559" s="42"/>
      <c r="F559" s="42"/>
    </row>
    <row r="560" spans="2:6" x14ac:dyDescent="0.2">
      <c r="B560" s="42"/>
      <c r="F560" s="42"/>
    </row>
    <row r="561" spans="2:6" x14ac:dyDescent="0.2">
      <c r="B561" s="42"/>
      <c r="F561" s="42"/>
    </row>
    <row r="562" spans="2:6" x14ac:dyDescent="0.2">
      <c r="B562" s="42"/>
      <c r="F562" s="42"/>
    </row>
    <row r="563" spans="2:6" x14ac:dyDescent="0.2">
      <c r="B563" s="42"/>
      <c r="F563" s="42"/>
    </row>
    <row r="564" spans="2:6" x14ac:dyDescent="0.2">
      <c r="B564" s="42"/>
      <c r="F564" s="42"/>
    </row>
    <row r="565" spans="2:6" x14ac:dyDescent="0.2">
      <c r="B565" s="42"/>
      <c r="F565" s="42"/>
    </row>
    <row r="566" spans="2:6" x14ac:dyDescent="0.2">
      <c r="B566" s="42"/>
      <c r="F566" s="42"/>
    </row>
    <row r="567" spans="2:6" x14ac:dyDescent="0.2">
      <c r="B567" s="42"/>
      <c r="F567" s="42"/>
    </row>
    <row r="568" spans="2:6" x14ac:dyDescent="0.2">
      <c r="B568" s="42"/>
      <c r="F568" s="42"/>
    </row>
    <row r="569" spans="2:6" x14ac:dyDescent="0.2">
      <c r="B569" s="42"/>
      <c r="F569" s="42"/>
    </row>
    <row r="570" spans="2:6" x14ac:dyDescent="0.2">
      <c r="B570" s="42"/>
      <c r="F570" s="42"/>
    </row>
    <row r="571" spans="2:6" x14ac:dyDescent="0.2">
      <c r="B571" s="42"/>
      <c r="F571" s="42"/>
    </row>
    <row r="572" spans="2:6" x14ac:dyDescent="0.2">
      <c r="B572" s="42"/>
      <c r="F572" s="42"/>
    </row>
    <row r="573" spans="2:6" x14ac:dyDescent="0.2">
      <c r="B573" s="42"/>
      <c r="F573" s="42"/>
    </row>
    <row r="574" spans="2:6" x14ac:dyDescent="0.2">
      <c r="B574" s="42"/>
      <c r="F574" s="42"/>
    </row>
    <row r="575" spans="2:6" x14ac:dyDescent="0.2">
      <c r="B575" s="42"/>
      <c r="F575" s="42"/>
    </row>
    <row r="576" spans="2:6" x14ac:dyDescent="0.2">
      <c r="B576" s="42"/>
      <c r="F576" s="42"/>
    </row>
    <row r="577" spans="2:6" x14ac:dyDescent="0.2">
      <c r="B577" s="42"/>
      <c r="F577" s="42"/>
    </row>
    <row r="578" spans="2:6" x14ac:dyDescent="0.2">
      <c r="B578" s="42"/>
      <c r="F578" s="42"/>
    </row>
    <row r="579" spans="2:6" x14ac:dyDescent="0.2">
      <c r="B579" s="42"/>
      <c r="F579" s="42"/>
    </row>
    <row r="580" spans="2:6" x14ac:dyDescent="0.2">
      <c r="B580" s="42"/>
      <c r="F580" s="42"/>
    </row>
    <row r="581" spans="2:6" x14ac:dyDescent="0.2">
      <c r="B581" s="42"/>
      <c r="F581" s="42"/>
    </row>
    <row r="582" spans="2:6" x14ac:dyDescent="0.2">
      <c r="B582" s="42"/>
      <c r="F582" s="42"/>
    </row>
    <row r="583" spans="2:6" x14ac:dyDescent="0.2">
      <c r="B583" s="42"/>
      <c r="F583" s="42"/>
    </row>
    <row r="584" spans="2:6" x14ac:dyDescent="0.2">
      <c r="B584" s="42"/>
      <c r="F584" s="42"/>
    </row>
    <row r="585" spans="2:6" x14ac:dyDescent="0.2">
      <c r="B585" s="42"/>
      <c r="F585" s="42"/>
    </row>
    <row r="586" spans="2:6" x14ac:dyDescent="0.2">
      <c r="B586" s="42"/>
      <c r="F586" s="42"/>
    </row>
    <row r="587" spans="2:6" x14ac:dyDescent="0.2">
      <c r="B587" s="42"/>
      <c r="F587" s="42"/>
    </row>
    <row r="588" spans="2:6" x14ac:dyDescent="0.2">
      <c r="B588" s="42"/>
      <c r="F588" s="42"/>
    </row>
    <row r="589" spans="2:6" x14ac:dyDescent="0.2">
      <c r="B589" s="42"/>
      <c r="F589" s="42"/>
    </row>
    <row r="590" spans="2:6" x14ac:dyDescent="0.2">
      <c r="B590" s="42"/>
      <c r="F590" s="42"/>
    </row>
    <row r="591" spans="2:6" x14ac:dyDescent="0.2">
      <c r="B591" s="42"/>
      <c r="F591" s="42"/>
    </row>
    <row r="592" spans="2:6" x14ac:dyDescent="0.2">
      <c r="B592" s="42"/>
      <c r="F592" s="42"/>
    </row>
    <row r="593" spans="2:6" x14ac:dyDescent="0.2">
      <c r="B593" s="42"/>
      <c r="F593" s="42"/>
    </row>
    <row r="594" spans="2:6" x14ac:dyDescent="0.2">
      <c r="B594" s="42"/>
      <c r="F594" s="42"/>
    </row>
    <row r="595" spans="2:6" x14ac:dyDescent="0.2">
      <c r="B595" s="42"/>
      <c r="F595" s="42"/>
    </row>
    <row r="596" spans="2:6" x14ac:dyDescent="0.2">
      <c r="B596" s="42"/>
      <c r="F596" s="42"/>
    </row>
    <row r="597" spans="2:6" x14ac:dyDescent="0.2">
      <c r="B597" s="42"/>
      <c r="F597" s="42"/>
    </row>
    <row r="598" spans="2:6" x14ac:dyDescent="0.2">
      <c r="B598" s="42"/>
      <c r="F598" s="42"/>
    </row>
    <row r="599" spans="2:6" x14ac:dyDescent="0.2">
      <c r="B599" s="42"/>
      <c r="F599" s="42"/>
    </row>
    <row r="600" spans="2:6" x14ac:dyDescent="0.2">
      <c r="B600" s="42"/>
      <c r="F600" s="42"/>
    </row>
    <row r="601" spans="2:6" x14ac:dyDescent="0.2">
      <c r="B601" s="42"/>
      <c r="F601" s="42"/>
    </row>
    <row r="602" spans="2:6" x14ac:dyDescent="0.2">
      <c r="B602" s="42"/>
      <c r="F602" s="42"/>
    </row>
    <row r="603" spans="2:6" x14ac:dyDescent="0.2">
      <c r="B603" s="42"/>
      <c r="F603" s="42"/>
    </row>
    <row r="604" spans="2:6" x14ac:dyDescent="0.2">
      <c r="B604" s="42"/>
      <c r="F604" s="42"/>
    </row>
    <row r="605" spans="2:6" x14ac:dyDescent="0.2">
      <c r="B605" s="42"/>
      <c r="F605" s="42"/>
    </row>
    <row r="606" spans="2:6" x14ac:dyDescent="0.2">
      <c r="B606" s="42"/>
      <c r="F606" s="42"/>
    </row>
    <row r="607" spans="2:6" x14ac:dyDescent="0.2">
      <c r="B607" s="42"/>
      <c r="F607" s="42"/>
    </row>
    <row r="608" spans="2:6" x14ac:dyDescent="0.2">
      <c r="B608" s="42"/>
      <c r="F608" s="42"/>
    </row>
    <row r="609" spans="2:6" x14ac:dyDescent="0.2">
      <c r="B609" s="42"/>
      <c r="F609" s="42"/>
    </row>
    <row r="610" spans="2:6" x14ac:dyDescent="0.2">
      <c r="B610" s="42"/>
      <c r="F610" s="42"/>
    </row>
    <row r="611" spans="2:6" x14ac:dyDescent="0.2">
      <c r="B611" s="42"/>
      <c r="F611" s="42"/>
    </row>
    <row r="612" spans="2:6" x14ac:dyDescent="0.2">
      <c r="B612" s="42"/>
      <c r="F612" s="42"/>
    </row>
    <row r="613" spans="2:6" x14ac:dyDescent="0.2">
      <c r="B613" s="42"/>
      <c r="F613" s="42"/>
    </row>
    <row r="614" spans="2:6" x14ac:dyDescent="0.2">
      <c r="B614" s="42"/>
      <c r="F614" s="42"/>
    </row>
    <row r="615" spans="2:6" x14ac:dyDescent="0.2">
      <c r="B615" s="42"/>
      <c r="F615" s="42"/>
    </row>
    <row r="616" spans="2:6" x14ac:dyDescent="0.2">
      <c r="B616" s="42"/>
      <c r="F616" s="42"/>
    </row>
    <row r="617" spans="2:6" x14ac:dyDescent="0.2">
      <c r="B617" s="42"/>
      <c r="F617" s="42"/>
    </row>
    <row r="618" spans="2:6" x14ac:dyDescent="0.2">
      <c r="B618" s="42"/>
      <c r="F618" s="42"/>
    </row>
    <row r="619" spans="2:6" x14ac:dyDescent="0.2">
      <c r="B619" s="42"/>
      <c r="F619" s="42"/>
    </row>
    <row r="620" spans="2:6" x14ac:dyDescent="0.2">
      <c r="B620" s="42"/>
      <c r="F620" s="42"/>
    </row>
    <row r="621" spans="2:6" x14ac:dyDescent="0.2">
      <c r="B621" s="42"/>
      <c r="F621" s="42"/>
    </row>
    <row r="622" spans="2:6" x14ac:dyDescent="0.2">
      <c r="B622" s="42"/>
      <c r="F622" s="42"/>
    </row>
    <row r="623" spans="2:6" x14ac:dyDescent="0.2">
      <c r="B623" s="42"/>
      <c r="F623" s="42"/>
    </row>
    <row r="624" spans="2:6" x14ac:dyDescent="0.2">
      <c r="B624" s="42"/>
      <c r="F624" s="42"/>
    </row>
    <row r="625" spans="2:6" x14ac:dyDescent="0.2">
      <c r="B625" s="42"/>
      <c r="F625" s="42"/>
    </row>
    <row r="626" spans="2:6" x14ac:dyDescent="0.2">
      <c r="B626" s="42"/>
      <c r="F626" s="42"/>
    </row>
    <row r="627" spans="2:6" x14ac:dyDescent="0.2">
      <c r="B627" s="42"/>
      <c r="F627" s="42"/>
    </row>
    <row r="628" spans="2:6" x14ac:dyDescent="0.2">
      <c r="B628" s="42"/>
      <c r="F628" s="42"/>
    </row>
    <row r="629" spans="2:6" x14ac:dyDescent="0.2">
      <c r="B629" s="42"/>
      <c r="F629" s="42"/>
    </row>
    <row r="630" spans="2:6" x14ac:dyDescent="0.2">
      <c r="B630" s="42"/>
      <c r="F630" s="42"/>
    </row>
    <row r="631" spans="2:6" x14ac:dyDescent="0.2">
      <c r="B631" s="42"/>
      <c r="F631" s="42"/>
    </row>
    <row r="632" spans="2:6" x14ac:dyDescent="0.2">
      <c r="B632" s="42"/>
      <c r="F632" s="42"/>
    </row>
    <row r="633" spans="2:6" x14ac:dyDescent="0.2">
      <c r="B633" s="42"/>
      <c r="F633" s="42"/>
    </row>
    <row r="634" spans="2:6" x14ac:dyDescent="0.2">
      <c r="B634" s="42"/>
      <c r="F634" s="42"/>
    </row>
    <row r="635" spans="2:6" x14ac:dyDescent="0.2">
      <c r="B635" s="42"/>
      <c r="F635" s="42"/>
    </row>
    <row r="636" spans="2:6" x14ac:dyDescent="0.2">
      <c r="B636" s="42"/>
      <c r="F636" s="42"/>
    </row>
    <row r="637" spans="2:6" x14ac:dyDescent="0.2">
      <c r="B637" s="42"/>
      <c r="F637" s="42"/>
    </row>
    <row r="638" spans="2:6" x14ac:dyDescent="0.2">
      <c r="B638" s="42"/>
      <c r="F638" s="42"/>
    </row>
    <row r="639" spans="2:6" x14ac:dyDescent="0.2">
      <c r="B639" s="42"/>
      <c r="F639" s="42"/>
    </row>
    <row r="640" spans="2:6" x14ac:dyDescent="0.2">
      <c r="B640" s="42"/>
      <c r="F640" s="42"/>
    </row>
    <row r="641" spans="2:6" x14ac:dyDescent="0.2">
      <c r="B641" s="42"/>
      <c r="F641" s="42"/>
    </row>
    <row r="642" spans="2:6" x14ac:dyDescent="0.2">
      <c r="B642" s="42"/>
      <c r="F642" s="42"/>
    </row>
    <row r="643" spans="2:6" x14ac:dyDescent="0.2">
      <c r="B643" s="42"/>
      <c r="F643" s="42"/>
    </row>
    <row r="644" spans="2:6" x14ac:dyDescent="0.2">
      <c r="B644" s="42"/>
      <c r="F644" s="42"/>
    </row>
    <row r="645" spans="2:6" x14ac:dyDescent="0.2">
      <c r="B645" s="42"/>
      <c r="F645" s="42"/>
    </row>
    <row r="646" spans="2:6" x14ac:dyDescent="0.2">
      <c r="B646" s="42"/>
      <c r="F646" s="42"/>
    </row>
    <row r="647" spans="2:6" x14ac:dyDescent="0.2">
      <c r="B647" s="42"/>
      <c r="F647" s="42"/>
    </row>
    <row r="648" spans="2:6" x14ac:dyDescent="0.2">
      <c r="B648" s="42"/>
      <c r="F648" s="42"/>
    </row>
    <row r="649" spans="2:6" x14ac:dyDescent="0.2">
      <c r="B649" s="42"/>
      <c r="F649" s="42"/>
    </row>
    <row r="650" spans="2:6" x14ac:dyDescent="0.2">
      <c r="B650" s="42"/>
      <c r="F650" s="42"/>
    </row>
    <row r="651" spans="2:6" x14ac:dyDescent="0.2">
      <c r="B651" s="42"/>
      <c r="F651" s="42"/>
    </row>
    <row r="652" spans="2:6" x14ac:dyDescent="0.2">
      <c r="B652" s="42"/>
      <c r="F652" s="42"/>
    </row>
    <row r="653" spans="2:6" x14ac:dyDescent="0.2">
      <c r="B653" s="42"/>
      <c r="F653" s="42"/>
    </row>
    <row r="654" spans="2:6" x14ac:dyDescent="0.2">
      <c r="B654" s="42"/>
      <c r="F654" s="42"/>
    </row>
    <row r="655" spans="2:6" x14ac:dyDescent="0.2">
      <c r="B655" s="42"/>
      <c r="F655" s="42"/>
    </row>
    <row r="656" spans="2:6" x14ac:dyDescent="0.2">
      <c r="B656" s="42"/>
      <c r="F656" s="42"/>
    </row>
    <row r="657" spans="2:6" x14ac:dyDescent="0.2">
      <c r="B657" s="42"/>
      <c r="F657" s="42"/>
    </row>
    <row r="658" spans="2:6" x14ac:dyDescent="0.2">
      <c r="B658" s="42"/>
      <c r="F658" s="42"/>
    </row>
    <row r="659" spans="2:6" x14ac:dyDescent="0.2">
      <c r="B659" s="42"/>
      <c r="F659" s="42"/>
    </row>
    <row r="660" spans="2:6" x14ac:dyDescent="0.2">
      <c r="B660" s="42"/>
      <c r="F660" s="42"/>
    </row>
    <row r="661" spans="2:6" x14ac:dyDescent="0.2">
      <c r="B661" s="42"/>
      <c r="F661" s="42"/>
    </row>
    <row r="662" spans="2:6" x14ac:dyDescent="0.2">
      <c r="B662" s="42"/>
      <c r="F662" s="42"/>
    </row>
    <row r="663" spans="2:6" x14ac:dyDescent="0.2">
      <c r="B663" s="42"/>
      <c r="F663" s="42"/>
    </row>
    <row r="664" spans="2:6" x14ac:dyDescent="0.2">
      <c r="B664" s="42"/>
      <c r="F664" s="42"/>
    </row>
    <row r="665" spans="2:6" x14ac:dyDescent="0.2">
      <c r="B665" s="42"/>
      <c r="F665" s="42"/>
    </row>
    <row r="666" spans="2:6" x14ac:dyDescent="0.2">
      <c r="B666" s="42"/>
      <c r="F666" s="42"/>
    </row>
    <row r="667" spans="2:6" x14ac:dyDescent="0.2">
      <c r="B667" s="42"/>
      <c r="F667" s="42"/>
    </row>
    <row r="668" spans="2:6" x14ac:dyDescent="0.2">
      <c r="B668" s="42"/>
      <c r="F668" s="42"/>
    </row>
    <row r="669" spans="2:6" x14ac:dyDescent="0.2">
      <c r="B669" s="42"/>
      <c r="F669" s="42"/>
    </row>
    <row r="670" spans="2:6" x14ac:dyDescent="0.2">
      <c r="B670" s="42"/>
      <c r="F670" s="42"/>
    </row>
    <row r="671" spans="2:6" x14ac:dyDescent="0.2">
      <c r="B671" s="42"/>
      <c r="F671" s="42"/>
    </row>
    <row r="672" spans="2:6" x14ac:dyDescent="0.2">
      <c r="B672" s="42"/>
      <c r="F672" s="42"/>
    </row>
    <row r="673" spans="2:6" x14ac:dyDescent="0.2">
      <c r="B673" s="42"/>
      <c r="F673" s="42"/>
    </row>
    <row r="674" spans="2:6" x14ac:dyDescent="0.2">
      <c r="B674" s="42"/>
      <c r="F674" s="42"/>
    </row>
    <row r="675" spans="2:6" x14ac:dyDescent="0.2">
      <c r="B675" s="42"/>
      <c r="F675" s="42"/>
    </row>
    <row r="676" spans="2:6" x14ac:dyDescent="0.2">
      <c r="B676" s="42"/>
      <c r="F676" s="42"/>
    </row>
    <row r="677" spans="2:6" x14ac:dyDescent="0.2">
      <c r="B677" s="42"/>
      <c r="F677" s="42"/>
    </row>
    <row r="678" spans="2:6" x14ac:dyDescent="0.2">
      <c r="B678" s="42"/>
      <c r="F678" s="42"/>
    </row>
    <row r="679" spans="2:6" x14ac:dyDescent="0.2">
      <c r="B679" s="42"/>
      <c r="F679" s="42"/>
    </row>
    <row r="680" spans="2:6" x14ac:dyDescent="0.2">
      <c r="B680" s="42"/>
      <c r="F680" s="42"/>
    </row>
    <row r="681" spans="2:6" x14ac:dyDescent="0.2">
      <c r="B681" s="42"/>
      <c r="F681" s="42"/>
    </row>
    <row r="682" spans="2:6" x14ac:dyDescent="0.2">
      <c r="B682" s="42"/>
      <c r="F682" s="42"/>
    </row>
    <row r="683" spans="2:6" x14ac:dyDescent="0.2">
      <c r="B683" s="42"/>
      <c r="F683" s="42"/>
    </row>
    <row r="684" spans="2:6" x14ac:dyDescent="0.2">
      <c r="B684" s="42"/>
      <c r="F684" s="42"/>
    </row>
    <row r="685" spans="2:6" x14ac:dyDescent="0.2">
      <c r="B685" s="42"/>
      <c r="F685" s="42"/>
    </row>
    <row r="686" spans="2:6" x14ac:dyDescent="0.2">
      <c r="B686" s="42"/>
      <c r="F686" s="42"/>
    </row>
    <row r="687" spans="2:6" x14ac:dyDescent="0.2">
      <c r="B687" s="42"/>
      <c r="F687" s="42"/>
    </row>
    <row r="688" spans="2:6" x14ac:dyDescent="0.2">
      <c r="B688" s="42"/>
      <c r="F688" s="42"/>
    </row>
    <row r="689" spans="2:6" x14ac:dyDescent="0.2">
      <c r="B689" s="42"/>
      <c r="F689" s="42"/>
    </row>
    <row r="690" spans="2:6" x14ac:dyDescent="0.2">
      <c r="B690" s="42"/>
      <c r="F690" s="42"/>
    </row>
    <row r="691" spans="2:6" x14ac:dyDescent="0.2">
      <c r="B691" s="42"/>
      <c r="F691" s="42"/>
    </row>
    <row r="692" spans="2:6" x14ac:dyDescent="0.2">
      <c r="B692" s="42"/>
      <c r="F692" s="42"/>
    </row>
    <row r="693" spans="2:6" x14ac:dyDescent="0.2">
      <c r="B693" s="42"/>
      <c r="F693" s="42"/>
    </row>
    <row r="694" spans="2:6" x14ac:dyDescent="0.2">
      <c r="B694" s="42"/>
      <c r="F694" s="42"/>
    </row>
    <row r="695" spans="2:6" x14ac:dyDescent="0.2">
      <c r="B695" s="42"/>
      <c r="F695" s="42"/>
    </row>
    <row r="696" spans="2:6" x14ac:dyDescent="0.2">
      <c r="B696" s="42"/>
      <c r="F696" s="42"/>
    </row>
    <row r="697" spans="2:6" x14ac:dyDescent="0.2">
      <c r="B697" s="42"/>
      <c r="F697" s="42"/>
    </row>
    <row r="698" spans="2:6" x14ac:dyDescent="0.2">
      <c r="B698" s="42"/>
      <c r="F698" s="42"/>
    </row>
    <row r="699" spans="2:6" x14ac:dyDescent="0.2">
      <c r="B699" s="42"/>
      <c r="F699" s="42"/>
    </row>
    <row r="700" spans="2:6" x14ac:dyDescent="0.2">
      <c r="B700" s="42"/>
      <c r="F700" s="42"/>
    </row>
    <row r="701" spans="2:6" x14ac:dyDescent="0.2">
      <c r="B701" s="42"/>
      <c r="F701" s="42"/>
    </row>
    <row r="702" spans="2:6" x14ac:dyDescent="0.2">
      <c r="B702" s="42"/>
      <c r="F702" s="42"/>
    </row>
    <row r="703" spans="2:6" x14ac:dyDescent="0.2">
      <c r="B703" s="42"/>
      <c r="F703" s="42"/>
    </row>
    <row r="704" spans="2:6" x14ac:dyDescent="0.2">
      <c r="B704" s="42"/>
      <c r="F704" s="42"/>
    </row>
    <row r="705" spans="2:6" x14ac:dyDescent="0.2">
      <c r="B705" s="42"/>
      <c r="F705" s="42"/>
    </row>
    <row r="706" spans="2:6" x14ac:dyDescent="0.2">
      <c r="B706" s="42"/>
      <c r="F706" s="42"/>
    </row>
    <row r="707" spans="2:6" x14ac:dyDescent="0.2">
      <c r="B707" s="42"/>
      <c r="F707" s="42"/>
    </row>
    <row r="708" spans="2:6" x14ac:dyDescent="0.2">
      <c r="B708" s="42"/>
      <c r="F708" s="42"/>
    </row>
    <row r="709" spans="2:6" x14ac:dyDescent="0.2">
      <c r="B709" s="42"/>
      <c r="F709" s="42"/>
    </row>
    <row r="710" spans="2:6" x14ac:dyDescent="0.2">
      <c r="B710" s="42"/>
      <c r="F710" s="42"/>
    </row>
    <row r="711" spans="2:6" x14ac:dyDescent="0.2">
      <c r="B711" s="42"/>
      <c r="F711" s="42"/>
    </row>
    <row r="712" spans="2:6" x14ac:dyDescent="0.2">
      <c r="B712" s="42"/>
      <c r="F712" s="42"/>
    </row>
    <row r="713" spans="2:6" x14ac:dyDescent="0.2">
      <c r="B713" s="42"/>
      <c r="F713" s="42"/>
    </row>
    <row r="714" spans="2:6" x14ac:dyDescent="0.2">
      <c r="B714" s="42"/>
      <c r="F714" s="42"/>
    </row>
    <row r="715" spans="2:6" x14ac:dyDescent="0.2">
      <c r="B715" s="42"/>
      <c r="F715" s="42"/>
    </row>
    <row r="716" spans="2:6" x14ac:dyDescent="0.2">
      <c r="B716" s="42"/>
      <c r="F716" s="42"/>
    </row>
    <row r="717" spans="2:6" x14ac:dyDescent="0.2">
      <c r="B717" s="42"/>
      <c r="F717" s="42"/>
    </row>
    <row r="718" spans="2:6" x14ac:dyDescent="0.2">
      <c r="B718" s="42"/>
      <c r="F718" s="42"/>
    </row>
    <row r="719" spans="2:6" x14ac:dyDescent="0.2">
      <c r="B719" s="42"/>
      <c r="F719" s="42"/>
    </row>
    <row r="720" spans="2:6" x14ac:dyDescent="0.2">
      <c r="B720" s="42"/>
      <c r="F720" s="42"/>
    </row>
    <row r="721" spans="2:6" x14ac:dyDescent="0.2">
      <c r="B721" s="42"/>
      <c r="F721" s="42"/>
    </row>
    <row r="722" spans="2:6" x14ac:dyDescent="0.2">
      <c r="B722" s="42"/>
      <c r="F722" s="42"/>
    </row>
    <row r="723" spans="2:6" x14ac:dyDescent="0.2">
      <c r="B723" s="42"/>
      <c r="F723" s="42"/>
    </row>
    <row r="724" spans="2:6" x14ac:dyDescent="0.2">
      <c r="B724" s="42"/>
      <c r="F724" s="42"/>
    </row>
    <row r="725" spans="2:6" x14ac:dyDescent="0.2">
      <c r="B725" s="42"/>
      <c r="F725" s="42"/>
    </row>
    <row r="726" spans="2:6" x14ac:dyDescent="0.2">
      <c r="B726" s="42"/>
      <c r="F726" s="42"/>
    </row>
    <row r="727" spans="2:6" x14ac:dyDescent="0.2">
      <c r="B727" s="42"/>
      <c r="F727" s="42"/>
    </row>
    <row r="728" spans="2:6" x14ac:dyDescent="0.2">
      <c r="B728" s="42"/>
      <c r="F728" s="42"/>
    </row>
    <row r="729" spans="2:6" x14ac:dyDescent="0.2">
      <c r="B729" s="42"/>
      <c r="F729" s="42"/>
    </row>
    <row r="730" spans="2:6" x14ac:dyDescent="0.2">
      <c r="B730" s="42"/>
      <c r="F730" s="42"/>
    </row>
    <row r="731" spans="2:6" x14ac:dyDescent="0.2">
      <c r="B731" s="42"/>
      <c r="F731" s="42"/>
    </row>
    <row r="732" spans="2:6" x14ac:dyDescent="0.2">
      <c r="B732" s="42"/>
      <c r="F732" s="42"/>
    </row>
    <row r="733" spans="2:6" x14ac:dyDescent="0.2">
      <c r="B733" s="42"/>
      <c r="F733" s="42"/>
    </row>
    <row r="734" spans="2:6" x14ac:dyDescent="0.2">
      <c r="B734" s="42"/>
      <c r="F734" s="42"/>
    </row>
    <row r="735" spans="2:6" x14ac:dyDescent="0.2">
      <c r="B735" s="42"/>
      <c r="F735" s="42"/>
    </row>
    <row r="736" spans="2:6" x14ac:dyDescent="0.2">
      <c r="B736" s="42"/>
      <c r="F736" s="42"/>
    </row>
    <row r="737" spans="2:6" x14ac:dyDescent="0.2">
      <c r="B737" s="42"/>
      <c r="F737" s="42"/>
    </row>
    <row r="738" spans="2:6" x14ac:dyDescent="0.2">
      <c r="B738" s="42"/>
      <c r="F738" s="42"/>
    </row>
    <row r="739" spans="2:6" x14ac:dyDescent="0.2">
      <c r="B739" s="42"/>
      <c r="F739" s="42"/>
    </row>
    <row r="740" spans="2:6" x14ac:dyDescent="0.2">
      <c r="B740" s="42"/>
      <c r="F740" s="42"/>
    </row>
    <row r="741" spans="2:6" x14ac:dyDescent="0.2">
      <c r="B741" s="42"/>
      <c r="F741" s="42"/>
    </row>
    <row r="742" spans="2:6" x14ac:dyDescent="0.2">
      <c r="B742" s="42"/>
      <c r="F742" s="42"/>
    </row>
    <row r="743" spans="2:6" x14ac:dyDescent="0.2">
      <c r="B743" s="42"/>
      <c r="F743" s="42"/>
    </row>
    <row r="744" spans="2:6" x14ac:dyDescent="0.2">
      <c r="B744" s="42"/>
      <c r="F744" s="42"/>
    </row>
    <row r="745" spans="2:6" x14ac:dyDescent="0.2">
      <c r="B745" s="42"/>
      <c r="F745" s="42"/>
    </row>
    <row r="746" spans="2:6" x14ac:dyDescent="0.2">
      <c r="B746" s="42"/>
      <c r="F746" s="42"/>
    </row>
    <row r="747" spans="2:6" x14ac:dyDescent="0.2">
      <c r="B747" s="42"/>
      <c r="F747" s="42"/>
    </row>
    <row r="748" spans="2:6" x14ac:dyDescent="0.2">
      <c r="B748" s="42"/>
      <c r="F748" s="42"/>
    </row>
    <row r="749" spans="2:6" x14ac:dyDescent="0.2">
      <c r="B749" s="42"/>
      <c r="F749" s="42"/>
    </row>
    <row r="750" spans="2:6" x14ac:dyDescent="0.2">
      <c r="B750" s="42"/>
      <c r="F750" s="42"/>
    </row>
    <row r="751" spans="2:6" x14ac:dyDescent="0.2">
      <c r="B751" s="42"/>
      <c r="F751" s="42"/>
    </row>
    <row r="752" spans="2:6" x14ac:dyDescent="0.2">
      <c r="B752" s="42"/>
      <c r="F752" s="42"/>
    </row>
    <row r="753" spans="2:6" x14ac:dyDescent="0.2">
      <c r="B753" s="42"/>
      <c r="F753" s="42"/>
    </row>
    <row r="754" spans="2:6" x14ac:dyDescent="0.2">
      <c r="B754" s="42"/>
      <c r="F754" s="42"/>
    </row>
    <row r="755" spans="2:6" x14ac:dyDescent="0.2">
      <c r="B755" s="42"/>
      <c r="F755" s="42"/>
    </row>
    <row r="756" spans="2:6" x14ac:dyDescent="0.2">
      <c r="B756" s="42"/>
      <c r="F756" s="42"/>
    </row>
    <row r="757" spans="2:6" x14ac:dyDescent="0.2">
      <c r="B757" s="42"/>
      <c r="F757" s="42"/>
    </row>
    <row r="758" spans="2:6" x14ac:dyDescent="0.2">
      <c r="B758" s="42"/>
      <c r="F758" s="42"/>
    </row>
    <row r="759" spans="2:6" x14ac:dyDescent="0.2">
      <c r="B759" s="42"/>
      <c r="F759" s="42"/>
    </row>
    <row r="760" spans="2:6" x14ac:dyDescent="0.2">
      <c r="B760" s="42"/>
      <c r="F760" s="42"/>
    </row>
    <row r="761" spans="2:6" x14ac:dyDescent="0.2">
      <c r="B761" s="42"/>
      <c r="F761" s="42"/>
    </row>
    <row r="762" spans="2:6" x14ac:dyDescent="0.2">
      <c r="B762" s="42"/>
      <c r="F762" s="42"/>
    </row>
    <row r="763" spans="2:6" x14ac:dyDescent="0.2">
      <c r="B763" s="42"/>
      <c r="F763" s="42"/>
    </row>
    <row r="764" spans="2:6" x14ac:dyDescent="0.2">
      <c r="B764" s="42"/>
      <c r="F764" s="42"/>
    </row>
    <row r="765" spans="2:6" x14ac:dyDescent="0.2">
      <c r="B765" s="42"/>
      <c r="F765" s="42"/>
    </row>
    <row r="766" spans="2:6" x14ac:dyDescent="0.2">
      <c r="B766" s="42"/>
      <c r="F766" s="42"/>
    </row>
    <row r="767" spans="2:6" x14ac:dyDescent="0.2">
      <c r="B767" s="42"/>
      <c r="F767" s="42"/>
    </row>
    <row r="768" spans="2:6" x14ac:dyDescent="0.2">
      <c r="B768" s="42"/>
      <c r="F768" s="42"/>
    </row>
    <row r="769" spans="2:6" x14ac:dyDescent="0.2">
      <c r="B769" s="42"/>
      <c r="F769" s="42"/>
    </row>
    <row r="770" spans="2:6" x14ac:dyDescent="0.2">
      <c r="B770" s="42"/>
      <c r="F770" s="42"/>
    </row>
    <row r="771" spans="2:6" x14ac:dyDescent="0.2">
      <c r="B771" s="42"/>
      <c r="F771" s="42"/>
    </row>
    <row r="772" spans="2:6" x14ac:dyDescent="0.2">
      <c r="B772" s="42"/>
      <c r="F772" s="42"/>
    </row>
    <row r="773" spans="2:6" x14ac:dyDescent="0.2">
      <c r="B773" s="42"/>
      <c r="F773" s="42"/>
    </row>
    <row r="774" spans="2:6" x14ac:dyDescent="0.2">
      <c r="B774" s="42"/>
      <c r="F774" s="42"/>
    </row>
    <row r="775" spans="2:6" x14ac:dyDescent="0.2">
      <c r="B775" s="42"/>
      <c r="F775" s="42"/>
    </row>
    <row r="776" spans="2:6" x14ac:dyDescent="0.2">
      <c r="B776" s="42"/>
      <c r="F776" s="42"/>
    </row>
    <row r="777" spans="2:6" x14ac:dyDescent="0.2">
      <c r="B777" s="42"/>
      <c r="F777" s="42"/>
    </row>
    <row r="778" spans="2:6" x14ac:dyDescent="0.2">
      <c r="B778" s="42"/>
      <c r="F778" s="42"/>
    </row>
    <row r="779" spans="2:6" x14ac:dyDescent="0.2">
      <c r="B779" s="42"/>
      <c r="F779" s="42"/>
    </row>
    <row r="780" spans="2:6" x14ac:dyDescent="0.2">
      <c r="B780" s="42"/>
      <c r="F780" s="42"/>
    </row>
    <row r="781" spans="2:6" x14ac:dyDescent="0.2">
      <c r="B781" s="42"/>
      <c r="F781" s="42"/>
    </row>
    <row r="782" spans="2:6" x14ac:dyDescent="0.2">
      <c r="B782" s="42"/>
      <c r="F782" s="42"/>
    </row>
    <row r="783" spans="2:6" x14ac:dyDescent="0.2">
      <c r="B783" s="42"/>
      <c r="F783" s="42"/>
    </row>
    <row r="784" spans="2:6" x14ac:dyDescent="0.2">
      <c r="B784" s="42"/>
      <c r="F784" s="42"/>
    </row>
    <row r="785" spans="2:6" x14ac:dyDescent="0.2">
      <c r="B785" s="42"/>
      <c r="F785" s="42"/>
    </row>
    <row r="786" spans="2:6" x14ac:dyDescent="0.2">
      <c r="B786" s="42"/>
      <c r="F786" s="42"/>
    </row>
    <row r="787" spans="2:6" x14ac:dyDescent="0.2">
      <c r="B787" s="42"/>
      <c r="F787" s="42"/>
    </row>
    <row r="788" spans="2:6" x14ac:dyDescent="0.2">
      <c r="B788" s="42"/>
      <c r="F788" s="42"/>
    </row>
    <row r="789" spans="2:6" x14ac:dyDescent="0.2">
      <c r="B789" s="42"/>
      <c r="F789" s="42"/>
    </row>
    <row r="790" spans="2:6" x14ac:dyDescent="0.2">
      <c r="B790" s="42"/>
      <c r="F790" s="42"/>
    </row>
    <row r="791" spans="2:6" x14ac:dyDescent="0.2">
      <c r="B791" s="42"/>
      <c r="F791" s="42"/>
    </row>
    <row r="792" spans="2:6" x14ac:dyDescent="0.2">
      <c r="B792" s="42"/>
      <c r="F792" s="42"/>
    </row>
    <row r="793" spans="2:6" x14ac:dyDescent="0.2">
      <c r="B793" s="42"/>
      <c r="F793" s="42"/>
    </row>
    <row r="794" spans="2:6" x14ac:dyDescent="0.2">
      <c r="B794" s="42"/>
      <c r="F794" s="42"/>
    </row>
    <row r="795" spans="2:6" x14ac:dyDescent="0.2">
      <c r="B795" s="42"/>
      <c r="F795" s="42"/>
    </row>
    <row r="796" spans="2:6" x14ac:dyDescent="0.2">
      <c r="B796" s="42"/>
      <c r="F796" s="42"/>
    </row>
    <row r="797" spans="2:6" x14ac:dyDescent="0.2">
      <c r="B797" s="42"/>
      <c r="F797" s="42"/>
    </row>
    <row r="798" spans="2:6" x14ac:dyDescent="0.2">
      <c r="B798" s="42"/>
      <c r="F798" s="42"/>
    </row>
    <row r="799" spans="2:6" x14ac:dyDescent="0.2">
      <c r="B799" s="42"/>
      <c r="F799" s="42"/>
    </row>
    <row r="800" spans="2:6" x14ac:dyDescent="0.2">
      <c r="B800" s="42"/>
      <c r="F800" s="42"/>
    </row>
    <row r="801" spans="2:6" x14ac:dyDescent="0.2">
      <c r="B801" s="42"/>
      <c r="F801" s="42"/>
    </row>
    <row r="802" spans="2:6" x14ac:dyDescent="0.2">
      <c r="B802" s="42"/>
      <c r="F802" s="42"/>
    </row>
    <row r="803" spans="2:6" x14ac:dyDescent="0.2">
      <c r="B803" s="42"/>
      <c r="F803" s="42"/>
    </row>
    <row r="804" spans="2:6" x14ac:dyDescent="0.2">
      <c r="B804" s="42"/>
      <c r="F804" s="42"/>
    </row>
    <row r="805" spans="2:6" x14ac:dyDescent="0.2">
      <c r="B805" s="42"/>
      <c r="F805" s="42"/>
    </row>
    <row r="806" spans="2:6" x14ac:dyDescent="0.2">
      <c r="B806" s="42"/>
      <c r="F806" s="42"/>
    </row>
    <row r="807" spans="2:6" x14ac:dyDescent="0.2">
      <c r="B807" s="42"/>
      <c r="F807" s="42"/>
    </row>
    <row r="808" spans="2:6" x14ac:dyDescent="0.2">
      <c r="B808" s="42"/>
      <c r="F808" s="42"/>
    </row>
    <row r="809" spans="2:6" x14ac:dyDescent="0.2">
      <c r="B809" s="42"/>
      <c r="F809" s="42"/>
    </row>
    <row r="810" spans="2:6" x14ac:dyDescent="0.2">
      <c r="B810" s="42"/>
      <c r="F810" s="42"/>
    </row>
    <row r="811" spans="2:6" x14ac:dyDescent="0.2">
      <c r="B811" s="42"/>
      <c r="F811" s="42"/>
    </row>
    <row r="812" spans="2:6" x14ac:dyDescent="0.2">
      <c r="B812" s="42"/>
      <c r="F812" s="42"/>
    </row>
    <row r="813" spans="2:6" x14ac:dyDescent="0.2">
      <c r="B813" s="42"/>
      <c r="F813" s="42"/>
    </row>
    <row r="814" spans="2:6" x14ac:dyDescent="0.2">
      <c r="B814" s="42"/>
      <c r="F814" s="42"/>
    </row>
    <row r="815" spans="2:6" x14ac:dyDescent="0.2">
      <c r="B815" s="42"/>
      <c r="F815" s="42"/>
    </row>
    <row r="816" spans="2:6" x14ac:dyDescent="0.2">
      <c r="B816" s="42"/>
      <c r="F816" s="42"/>
    </row>
    <row r="817" spans="2:6" x14ac:dyDescent="0.2">
      <c r="B817" s="42"/>
      <c r="F817" s="42"/>
    </row>
    <row r="818" spans="2:6" x14ac:dyDescent="0.2">
      <c r="B818" s="42"/>
      <c r="F818" s="42"/>
    </row>
    <row r="819" spans="2:6" x14ac:dyDescent="0.2">
      <c r="B819" s="42"/>
      <c r="F819" s="42"/>
    </row>
    <row r="820" spans="2:6" x14ac:dyDescent="0.2">
      <c r="B820" s="42"/>
      <c r="F820" s="42"/>
    </row>
    <row r="821" spans="2:6" x14ac:dyDescent="0.2">
      <c r="B821" s="42"/>
      <c r="F821" s="42"/>
    </row>
    <row r="822" spans="2:6" x14ac:dyDescent="0.2">
      <c r="B822" s="42"/>
      <c r="F822" s="42"/>
    </row>
    <row r="823" spans="2:6" x14ac:dyDescent="0.2">
      <c r="B823" s="42"/>
      <c r="F823" s="42"/>
    </row>
    <row r="824" spans="2:6" x14ac:dyDescent="0.2">
      <c r="B824" s="42"/>
      <c r="F824" s="42"/>
    </row>
    <row r="825" spans="2:6" x14ac:dyDescent="0.2">
      <c r="B825" s="42"/>
      <c r="F825" s="42"/>
    </row>
    <row r="826" spans="2:6" x14ac:dyDescent="0.2">
      <c r="B826" s="42"/>
      <c r="F826" s="42"/>
    </row>
    <row r="827" spans="2:6" x14ac:dyDescent="0.2">
      <c r="B827" s="42"/>
      <c r="F827" s="42"/>
    </row>
    <row r="828" spans="2:6" x14ac:dyDescent="0.2">
      <c r="B828" s="42"/>
      <c r="F828" s="42"/>
    </row>
    <row r="829" spans="2:6" x14ac:dyDescent="0.2">
      <c r="B829" s="42"/>
      <c r="F829" s="42"/>
    </row>
    <row r="830" spans="2:6" x14ac:dyDescent="0.2">
      <c r="B830" s="42"/>
      <c r="F830" s="42"/>
    </row>
    <row r="831" spans="2:6" x14ac:dyDescent="0.2">
      <c r="B831" s="42"/>
      <c r="F831" s="42"/>
    </row>
    <row r="832" spans="2:6" x14ac:dyDescent="0.2">
      <c r="B832" s="42"/>
      <c r="F832" s="42"/>
    </row>
    <row r="833" spans="2:6" x14ac:dyDescent="0.2">
      <c r="B833" s="42"/>
      <c r="F833" s="42"/>
    </row>
    <row r="834" spans="2:6" x14ac:dyDescent="0.2">
      <c r="B834" s="42"/>
      <c r="F834" s="42"/>
    </row>
    <row r="835" spans="2:6" x14ac:dyDescent="0.2">
      <c r="B835" s="42"/>
      <c r="F835" s="42"/>
    </row>
    <row r="836" spans="2:6" x14ac:dyDescent="0.2">
      <c r="B836" s="42"/>
      <c r="F836" s="42"/>
    </row>
    <row r="837" spans="2:6" x14ac:dyDescent="0.2">
      <c r="B837" s="42"/>
      <c r="F837" s="42"/>
    </row>
    <row r="838" spans="2:6" x14ac:dyDescent="0.2">
      <c r="B838" s="42"/>
      <c r="F838" s="42"/>
    </row>
    <row r="839" spans="2:6" x14ac:dyDescent="0.2">
      <c r="B839" s="42"/>
      <c r="F839" s="42"/>
    </row>
    <row r="840" spans="2:6" x14ac:dyDescent="0.2">
      <c r="B840" s="42"/>
      <c r="F840" s="42"/>
    </row>
    <row r="841" spans="2:6" x14ac:dyDescent="0.2">
      <c r="B841" s="42"/>
      <c r="F841" s="42"/>
    </row>
    <row r="842" spans="2:6" x14ac:dyDescent="0.2">
      <c r="B842" s="42"/>
      <c r="F842" s="42"/>
    </row>
    <row r="843" spans="2:6" x14ac:dyDescent="0.2">
      <c r="B843" s="42"/>
      <c r="F843" s="42"/>
    </row>
    <row r="844" spans="2:6" x14ac:dyDescent="0.2">
      <c r="B844" s="42"/>
      <c r="F844" s="42"/>
    </row>
    <row r="845" spans="2:6" x14ac:dyDescent="0.2">
      <c r="B845" s="42"/>
      <c r="F845" s="42"/>
    </row>
    <row r="846" spans="2:6" x14ac:dyDescent="0.2">
      <c r="B846" s="42"/>
      <c r="F846" s="42"/>
    </row>
    <row r="847" spans="2:6" x14ac:dyDescent="0.2">
      <c r="B847" s="42"/>
      <c r="F847" s="42"/>
    </row>
    <row r="848" spans="2:6" x14ac:dyDescent="0.2">
      <c r="B848" s="42"/>
      <c r="F848" s="42"/>
    </row>
    <row r="849" spans="2:6" x14ac:dyDescent="0.2">
      <c r="B849" s="42"/>
      <c r="F849" s="42"/>
    </row>
    <row r="850" spans="2:6" x14ac:dyDescent="0.2">
      <c r="B850" s="42"/>
      <c r="F850" s="42"/>
    </row>
    <row r="851" spans="2:6" x14ac:dyDescent="0.2">
      <c r="B851" s="42"/>
      <c r="F851" s="42"/>
    </row>
    <row r="852" spans="2:6" x14ac:dyDescent="0.2">
      <c r="B852" s="42"/>
      <c r="F852" s="42"/>
    </row>
    <row r="853" spans="2:6" x14ac:dyDescent="0.2">
      <c r="B853" s="42"/>
      <c r="F853" s="42"/>
    </row>
    <row r="854" spans="2:6" x14ac:dyDescent="0.2">
      <c r="B854" s="42"/>
      <c r="F854" s="42"/>
    </row>
    <row r="855" spans="2:6" x14ac:dyDescent="0.2">
      <c r="B855" s="42"/>
      <c r="F855" s="42"/>
    </row>
    <row r="856" spans="2:6" x14ac:dyDescent="0.2">
      <c r="B856" s="42"/>
      <c r="F856" s="42"/>
    </row>
    <row r="857" spans="2:6" x14ac:dyDescent="0.2">
      <c r="B857" s="42"/>
      <c r="F857" s="42"/>
    </row>
    <row r="858" spans="2:6" x14ac:dyDescent="0.2">
      <c r="B858" s="42"/>
      <c r="F858" s="42"/>
    </row>
    <row r="859" spans="2:6" x14ac:dyDescent="0.2">
      <c r="B859" s="42"/>
      <c r="F859" s="42"/>
    </row>
    <row r="860" spans="2:6" x14ac:dyDescent="0.2">
      <c r="B860" s="42"/>
      <c r="F860" s="42"/>
    </row>
  </sheetData>
  <phoneticPr fontId="8" type="noConversion"/>
  <hyperlinks>
    <hyperlink ref="P11" r:id="rId1" display="http://www.konkoly.hu/cgi-bin/IBVS?145" xr:uid="{00000000-0004-0000-0100-000000000000}"/>
    <hyperlink ref="P12" r:id="rId2" display="http://www.konkoly.hu/cgi-bin/IBVS?145" xr:uid="{00000000-0004-0000-0100-000001000000}"/>
    <hyperlink ref="P13" r:id="rId3" display="http://www.konkoly.hu/cgi-bin/IBVS?145" xr:uid="{00000000-0004-0000-0100-000002000000}"/>
    <hyperlink ref="P14" r:id="rId4" display="http://www.konkoly.hu/cgi-bin/IBVS?145" xr:uid="{00000000-0004-0000-0100-000003000000}"/>
    <hyperlink ref="P15" r:id="rId5" display="http://www.konkoly.hu/cgi-bin/IBVS?145" xr:uid="{00000000-0004-0000-0100-000004000000}"/>
    <hyperlink ref="P16" r:id="rId6" display="http://www.konkoly.hu/cgi-bin/IBVS?145" xr:uid="{00000000-0004-0000-0100-000005000000}"/>
    <hyperlink ref="P17" r:id="rId7" display="http://www.konkoly.hu/cgi-bin/IBVS?145" xr:uid="{00000000-0004-0000-0100-000006000000}"/>
    <hyperlink ref="P126" r:id="rId8" display="http://www.konkoly.hu/cgi-bin/IBVS?145" xr:uid="{00000000-0004-0000-0100-000007000000}"/>
    <hyperlink ref="P18" r:id="rId9" display="http://www.konkoly.hu/cgi-bin/IBVS?145" xr:uid="{00000000-0004-0000-0100-000008000000}"/>
    <hyperlink ref="P19" r:id="rId10" display="http://www.konkoly.hu/cgi-bin/IBVS?145" xr:uid="{00000000-0004-0000-0100-000009000000}"/>
    <hyperlink ref="P133" r:id="rId11" display="http://www.konkoly.hu/cgi-bin/IBVS?144" xr:uid="{00000000-0004-0000-0100-00000A000000}"/>
    <hyperlink ref="P134" r:id="rId12" display="http://www.konkoly.hu/cgi-bin/IBVS?145" xr:uid="{00000000-0004-0000-0100-00000B000000}"/>
    <hyperlink ref="P135" r:id="rId13" display="http://www.konkoly.hu/cgi-bin/IBVS?144" xr:uid="{00000000-0004-0000-0100-00000C000000}"/>
    <hyperlink ref="P136" r:id="rId14" display="http://www.konkoly.hu/cgi-bin/IBVS?144" xr:uid="{00000000-0004-0000-0100-00000D000000}"/>
    <hyperlink ref="P137" r:id="rId15" display="http://www.konkoly.hu/cgi-bin/IBVS?144" xr:uid="{00000000-0004-0000-0100-00000E000000}"/>
    <hyperlink ref="P138" r:id="rId16" display="http://www.konkoly.hu/cgi-bin/IBVS?144" xr:uid="{00000000-0004-0000-0100-00000F000000}"/>
    <hyperlink ref="P139" r:id="rId17" display="http://www.konkoly.hu/cgi-bin/IBVS?144" xr:uid="{00000000-0004-0000-0100-000010000000}"/>
    <hyperlink ref="P140" r:id="rId18" display="http://www.konkoly.hu/cgi-bin/IBVS?144" xr:uid="{00000000-0004-0000-0100-000011000000}"/>
    <hyperlink ref="P141" r:id="rId19" display="http://www.konkoly.hu/cgi-bin/IBVS?144" xr:uid="{00000000-0004-0000-0100-000012000000}"/>
    <hyperlink ref="P142" r:id="rId20" display="http://www.konkoly.hu/cgi-bin/IBVS?144" xr:uid="{00000000-0004-0000-0100-000013000000}"/>
    <hyperlink ref="P143" r:id="rId21" display="http://www.konkoly.hu/cgi-bin/IBVS?144" xr:uid="{00000000-0004-0000-0100-000014000000}"/>
    <hyperlink ref="P144" r:id="rId22" display="http://www.konkoly.hu/cgi-bin/IBVS?144" xr:uid="{00000000-0004-0000-0100-000015000000}"/>
    <hyperlink ref="P145" r:id="rId23" display="http://www.konkoly.hu/cgi-bin/IBVS?144" xr:uid="{00000000-0004-0000-0100-000016000000}"/>
    <hyperlink ref="P146" r:id="rId24" display="http://www.konkoly.hu/cgi-bin/IBVS?144" xr:uid="{00000000-0004-0000-0100-000017000000}"/>
    <hyperlink ref="P147" r:id="rId25" display="http://www.konkoly.hu/cgi-bin/IBVS?144" xr:uid="{00000000-0004-0000-0100-000018000000}"/>
    <hyperlink ref="P148" r:id="rId26" display="http://www.konkoly.hu/cgi-bin/IBVS?144" xr:uid="{00000000-0004-0000-0100-000019000000}"/>
    <hyperlink ref="P149" r:id="rId27" display="http://www.konkoly.hu/cgi-bin/IBVS?144" xr:uid="{00000000-0004-0000-0100-00001A000000}"/>
    <hyperlink ref="P150" r:id="rId28" display="http://www.konkoly.hu/cgi-bin/IBVS?3615" xr:uid="{00000000-0004-0000-0100-00001B000000}"/>
    <hyperlink ref="P20" r:id="rId29" display="http://www.konkoly.hu/cgi-bin/IBVS?6114" xr:uid="{00000000-0004-0000-0100-00001C000000}"/>
    <hyperlink ref="P21" r:id="rId30" display="http://www.konkoly.hu/cgi-bin/IBVS?6114" xr:uid="{00000000-0004-0000-0100-00001D000000}"/>
    <hyperlink ref="P22" r:id="rId31" display="http://www.konkoly.hu/cgi-bin/IBVS?6114" xr:uid="{00000000-0004-0000-0100-00001E000000}"/>
    <hyperlink ref="P23" r:id="rId32" display="http://www.konkoly.hu/cgi-bin/IBVS?6114" xr:uid="{00000000-0004-0000-0100-00001F000000}"/>
    <hyperlink ref="P151" r:id="rId33" display="http://vsolj.cetus-net.org/no40.pdf" xr:uid="{00000000-0004-0000-0100-000020000000}"/>
    <hyperlink ref="P152" r:id="rId34" display="http://www.bav-astro.de/sfs/BAVM_link.php?BAVMnr=157" xr:uid="{00000000-0004-0000-0100-000021000000}"/>
    <hyperlink ref="P24" r:id="rId35" display="http://www.konkoly.hu/cgi-bin/IBVS?6114" xr:uid="{00000000-0004-0000-0100-000022000000}"/>
    <hyperlink ref="P25" r:id="rId36" display="http://www.konkoly.hu/cgi-bin/IBVS?6114" xr:uid="{00000000-0004-0000-0100-000023000000}"/>
    <hyperlink ref="P26" r:id="rId37" display="http://www.bav-astro.de/sfs/BAVM_link.php?BAVMnr=183" xr:uid="{00000000-0004-0000-0100-000024000000}"/>
    <hyperlink ref="P27" r:id="rId38" display="http://www.konkoly.hu/cgi-bin/IBVS?6114" xr:uid="{00000000-0004-0000-0100-000025000000}"/>
    <hyperlink ref="P28" r:id="rId39" display="http://www.konkoly.hu/cgi-bin/IBVS?6114" xr:uid="{00000000-0004-0000-0100-000026000000}"/>
    <hyperlink ref="P29" r:id="rId40" display="http://www.konkoly.hu/cgi-bin/IBVS?6114" xr:uid="{00000000-0004-0000-0100-000027000000}"/>
    <hyperlink ref="P30" r:id="rId41" display="http://www.konkoly.hu/cgi-bin/IBVS?6114" xr:uid="{00000000-0004-0000-0100-000028000000}"/>
    <hyperlink ref="P31" r:id="rId42" display="http://www.konkoly.hu/cgi-bin/IBVS?6114" xr:uid="{00000000-0004-0000-0100-000029000000}"/>
    <hyperlink ref="P32" r:id="rId43" display="http://www.konkoly.hu/cgi-bin/IBVS?6114" xr:uid="{00000000-0004-0000-0100-00002A000000}"/>
    <hyperlink ref="P33" r:id="rId44" display="http://www.konkoly.hu/cgi-bin/IBVS?6114" xr:uid="{00000000-0004-0000-0100-00002B000000}"/>
    <hyperlink ref="P34" r:id="rId45" display="http://www.konkoly.hu/cgi-bin/IBVS?6114" xr:uid="{00000000-0004-0000-0100-00002C000000}"/>
    <hyperlink ref="P35" r:id="rId46" display="http://www.konkoly.hu/cgi-bin/IBVS?6114" xr:uid="{00000000-0004-0000-0100-00002D000000}"/>
    <hyperlink ref="P36" r:id="rId47" display="http://www.konkoly.hu/cgi-bin/IBVS?6114" xr:uid="{00000000-0004-0000-0100-00002E000000}"/>
    <hyperlink ref="P37" r:id="rId48" display="http://www.konkoly.hu/cgi-bin/IBVS?6114" xr:uid="{00000000-0004-0000-0100-00002F000000}"/>
    <hyperlink ref="P38" r:id="rId49" display="http://www.konkoly.hu/cgi-bin/IBVS?6114" xr:uid="{00000000-0004-0000-0100-000030000000}"/>
    <hyperlink ref="P39" r:id="rId50" display="http://www.konkoly.hu/cgi-bin/IBVS?6114" xr:uid="{00000000-0004-0000-0100-000031000000}"/>
    <hyperlink ref="P40" r:id="rId51" display="http://www.konkoly.hu/cgi-bin/IBVS?6114" xr:uid="{00000000-0004-0000-0100-000032000000}"/>
    <hyperlink ref="P41" r:id="rId52" display="http://www.konkoly.hu/cgi-bin/IBVS?6114" xr:uid="{00000000-0004-0000-0100-000033000000}"/>
    <hyperlink ref="P42" r:id="rId53" display="http://www.konkoly.hu/cgi-bin/IBVS?6114" xr:uid="{00000000-0004-0000-0100-000034000000}"/>
    <hyperlink ref="P43" r:id="rId54" display="http://www.konkoly.hu/cgi-bin/IBVS?6114" xr:uid="{00000000-0004-0000-0100-000035000000}"/>
    <hyperlink ref="P44" r:id="rId55" display="http://www.konkoly.hu/cgi-bin/IBVS?6114" xr:uid="{00000000-0004-0000-0100-000036000000}"/>
    <hyperlink ref="P45" r:id="rId56" display="http://www.konkoly.hu/cgi-bin/IBVS?6114" xr:uid="{00000000-0004-0000-0100-000037000000}"/>
    <hyperlink ref="P46" r:id="rId57" display="http://www.konkoly.hu/cgi-bin/IBVS?6114" xr:uid="{00000000-0004-0000-0100-000038000000}"/>
    <hyperlink ref="P47" r:id="rId58" display="http://www.konkoly.hu/cgi-bin/IBVS?6114" xr:uid="{00000000-0004-0000-0100-000039000000}"/>
    <hyperlink ref="P48" r:id="rId59" display="http://www.konkoly.hu/cgi-bin/IBVS?6114" xr:uid="{00000000-0004-0000-0100-00003A000000}"/>
    <hyperlink ref="P49" r:id="rId60" display="http://www.konkoly.hu/cgi-bin/IBVS?6114" xr:uid="{00000000-0004-0000-0100-00003B000000}"/>
    <hyperlink ref="P50" r:id="rId61" display="http://www.konkoly.hu/cgi-bin/IBVS?6114" xr:uid="{00000000-0004-0000-0100-00003C000000}"/>
    <hyperlink ref="P51" r:id="rId62" display="http://www.konkoly.hu/cgi-bin/IBVS?6114" xr:uid="{00000000-0004-0000-0100-00003D000000}"/>
    <hyperlink ref="P52" r:id="rId63" display="http://www.konkoly.hu/cgi-bin/IBVS?6114" xr:uid="{00000000-0004-0000-0100-00003E000000}"/>
    <hyperlink ref="P53" r:id="rId64" display="http://www.konkoly.hu/cgi-bin/IBVS?6114" xr:uid="{00000000-0004-0000-0100-00003F000000}"/>
    <hyperlink ref="P54" r:id="rId65" display="http://www.konkoly.hu/cgi-bin/IBVS?6114" xr:uid="{00000000-0004-0000-0100-000040000000}"/>
    <hyperlink ref="P55" r:id="rId66" display="http://www.konkoly.hu/cgi-bin/IBVS?6114" xr:uid="{00000000-0004-0000-0100-000041000000}"/>
    <hyperlink ref="P56" r:id="rId67" display="http://www.konkoly.hu/cgi-bin/IBVS?6114" xr:uid="{00000000-0004-0000-0100-000042000000}"/>
    <hyperlink ref="P57" r:id="rId68" display="http://www.konkoly.hu/cgi-bin/IBVS?6114" xr:uid="{00000000-0004-0000-0100-000043000000}"/>
    <hyperlink ref="P58" r:id="rId69" display="http://www.konkoly.hu/cgi-bin/IBVS?6114" xr:uid="{00000000-0004-0000-0100-000044000000}"/>
    <hyperlink ref="P59" r:id="rId70" display="http://www.konkoly.hu/cgi-bin/IBVS?6114" xr:uid="{00000000-0004-0000-0100-000045000000}"/>
    <hyperlink ref="P60" r:id="rId71" display="http://www.konkoly.hu/cgi-bin/IBVS?6114" xr:uid="{00000000-0004-0000-0100-000046000000}"/>
    <hyperlink ref="P61" r:id="rId72" display="http://www.konkoly.hu/cgi-bin/IBVS?6114" xr:uid="{00000000-0004-0000-0100-000047000000}"/>
    <hyperlink ref="P62" r:id="rId73" display="http://www.konkoly.hu/cgi-bin/IBVS?6114" xr:uid="{00000000-0004-0000-0100-000048000000}"/>
    <hyperlink ref="P63" r:id="rId74" display="http://www.konkoly.hu/cgi-bin/IBVS?6114" xr:uid="{00000000-0004-0000-0100-000049000000}"/>
    <hyperlink ref="P64" r:id="rId75" display="http://www.konkoly.hu/cgi-bin/IBVS?6114" xr:uid="{00000000-0004-0000-0100-00004A000000}"/>
    <hyperlink ref="P65" r:id="rId76" display="http://www.konkoly.hu/cgi-bin/IBVS?6114" xr:uid="{00000000-0004-0000-0100-00004B000000}"/>
    <hyperlink ref="P153" r:id="rId77" display="http://var.astro.cz/oejv/issues/oejv0094.pdf" xr:uid="{00000000-0004-0000-0100-00004C000000}"/>
    <hyperlink ref="P154" r:id="rId78" display="http://var.astro.cz/oejv/issues/oejv0094.pdf" xr:uid="{00000000-0004-0000-0100-00004D000000}"/>
    <hyperlink ref="P155" r:id="rId79" display="http://var.astro.cz/oejv/issues/oejv0094.pdf" xr:uid="{00000000-0004-0000-0100-00004E000000}"/>
    <hyperlink ref="P156" r:id="rId80" display="http://var.astro.cz/oejv/issues/oejv0094.pdf" xr:uid="{00000000-0004-0000-0100-00004F000000}"/>
    <hyperlink ref="P157" r:id="rId81" display="http://var.astro.cz/oejv/issues/oejv0094.pdf" xr:uid="{00000000-0004-0000-0100-000050000000}"/>
    <hyperlink ref="P158" r:id="rId82" display="http://var.astro.cz/oejv/issues/oejv0094.pdf" xr:uid="{00000000-0004-0000-0100-000051000000}"/>
    <hyperlink ref="P66" r:id="rId83" display="http://www.bav-astro.de/sfs/BAVM_link.php?BAVMnr=214" xr:uid="{00000000-0004-0000-0100-000052000000}"/>
    <hyperlink ref="P67" r:id="rId84" display="http://www.bav-astro.de/sfs/BAVM_link.php?BAVMnr=220" xr:uid="{00000000-0004-0000-0100-000053000000}"/>
    <hyperlink ref="P159" r:id="rId85" display="http://www.bav-astro.de/sfs/BAVM_link.php?BAVMnr=225" xr:uid="{00000000-0004-0000-0100-000054000000}"/>
    <hyperlink ref="P68" r:id="rId86" display="http://www.bav-astro.de/sfs/BAVM_link.php?BAVMnr=231" xr:uid="{00000000-0004-0000-0100-000055000000}"/>
    <hyperlink ref="P69" r:id="rId87" display="http://www.bav-astro.de/sfs/BAVM_link.php?BAVMnr=232" xr:uid="{00000000-0004-0000-0100-000056000000}"/>
    <hyperlink ref="P70" r:id="rId88" display="http://var.astro.cz/oejv/issues/oejv0160.pdf" xr:uid="{00000000-0004-0000-0100-000057000000}"/>
    <hyperlink ref="P71" r:id="rId89" display="http://var.astro.cz/oejv/issues/oejv0160.pdf" xr:uid="{00000000-0004-0000-0100-000058000000}"/>
    <hyperlink ref="P72" r:id="rId90" display="http://var.astro.cz/oejv/issues/oejv0160.pdf" xr:uid="{00000000-0004-0000-0100-000059000000}"/>
    <hyperlink ref="P73" r:id="rId91" display="http://www.bav-astro.de/sfs/BAVM_link.php?BAVMnr=238" xr:uid="{00000000-0004-0000-0100-00005A000000}"/>
    <hyperlink ref="P160" r:id="rId92" display="http://www.bav-astro.de/sfs/BAVM_link.php?BAVMnr=241" xr:uid="{00000000-0004-0000-0100-00005B000000}"/>
    <hyperlink ref="P161" r:id="rId93" display="http://www.bav-astro.de/sfs/BAVM_link.php?BAVMnr=241" xr:uid="{00000000-0004-0000-0100-00005C000000}"/>
    <hyperlink ref="P162" r:id="rId94" display="http://www.bav-astro.de/sfs/BAVM_link.php?BAVMnr=241" xr:uid="{00000000-0004-0000-0100-00005D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2023-12-31T05:21:35Z</dcterms:modified>
</cp:coreProperties>
</file>