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<sst xmlns="http://schemas.openxmlformats.org/spreadsheetml/2006/main" count="158" uniqueCount="113">
  <si>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</si>
  <si>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</si>
  <si>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</si>
  <si>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</si>
  <si>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</si>
  <si>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</si>
  <si>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</si>
  <si>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</si>
  <si>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</si>
  <si>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</si>
  <si>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</si>
  <si>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</si>
  <si>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</si>
  <si>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</si>
  <si>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</si>
  <si>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</si>
  <si>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</si>
  <si>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</si>
  <si>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</si>
  <si>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</si>
  <si>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</si>
  <si>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</si>
  <si>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</si>
  <si>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</si>
  <si>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</si>
  <si>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</si>
  <si>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</si>
  <si>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</si>
  <si>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</si>
  <si>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</t>
  </si>
  <si>
    <t>Diethelm R</t>
  </si>
  <si>
    <t>BBSAG Bull.115</t>
  </si>
  <si>
    <t>B</t>
  </si>
  <si>
    <t>EA</t>
  </si>
  <si>
    <t>IBVS 5595</t>
  </si>
  <si>
    <t>I</t>
  </si>
  <si>
    <t>IBVS</t>
  </si>
  <si>
    <t># of data points:</t>
  </si>
  <si>
    <t>V873 Cyg / na</t>
  </si>
  <si>
    <t>19 29 20.8 +31 46 52</t>
  </si>
  <si>
    <t>My time zone &gt;&gt;&gt;&gt;&gt;</t>
  </si>
  <si>
    <t>(PST=8, PDT=MDT=7, MDT=CST=6, etc.)</t>
  </si>
  <si>
    <t>JD today</t>
  </si>
  <si>
    <t>New Cycle</t>
  </si>
  <si>
    <t>Next ToM</t>
  </si>
  <si>
    <t>IBVS 5745</t>
  </si>
  <si>
    <t>IBVS 5761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</si>
  <si>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</si>
  <si>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</si>
  <si>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</si>
  <si>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</si>
  <si>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</si>
  <si>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</si>
  <si>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</si>
  <si>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</si>
  <si>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</si>
  <si>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</si>
  <si>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</si>
  <si>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</si>
  <si>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2450580.8059 </t>
  </si>
  <si>
    <t> 12.05.1997 07:20 </t>
  </si>
  <si>
    <t> 0.0227 </t>
  </si>
  <si>
    <t>E </t>
  </si>
  <si>
    <t>?</t>
  </si>
  <si>
    <t> Caton &amp; Smith </t>
  </si>
  <si>
    <t>IBVS 5595 </t>
  </si>
  <si>
    <t>2450638.4754 </t>
  </si>
  <si>
    <t> 08.07.1997 23:24 </t>
  </si>
  <si>
    <t> 0.0146 </t>
  </si>
  <si>
    <t> R.Diethelm </t>
  </si>
  <si>
    <t> BBS 115 </t>
  </si>
  <si>
    <t>2452894.6914 </t>
  </si>
  <si>
    <t> 12.09.2003 04:35 </t>
  </si>
  <si>
    <t> 0.0202 </t>
  </si>
  <si>
    <t>2453598.7008 </t>
  </si>
  <si>
    <t> 16.08.2005 04:49 </t>
  </si>
  <si>
    <t> 0.0241 </t>
  </si>
  <si>
    <t> Smith &amp; Caton </t>
  </si>
  <si>
    <t>IBVS 5745 </t>
  </si>
  <si>
    <t>2454002.4467 </t>
  </si>
  <si>
    <t> 23.09.2006 22:43 </t>
  </si>
  <si>
    <t> 0.0271 </t>
  </si>
  <si>
    <t>C </t>
  </si>
  <si>
    <t>-I</t>
  </si>
  <si>
    <t> P. Frank </t>
  </si>
  <si>
    <t>BAVM 183 </t>
  </si>
  <si>
    <t>2454360.3840 </t>
  </si>
  <si>
    <t> 16.09.2007 21:12 </t>
  </si>
  <si>
    <t>22773</t>
  </si>
  <si>
    <t> 0.0243 </t>
  </si>
  <si>
    <t> P.Frank </t>
  </si>
  <si>
    <t>BAVM 193 </t>
  </si>
  <si>
    <t>2454996.5357 </t>
  </si>
  <si>
    <t> 14.06.2009 00:51 </t>
  </si>
  <si>
    <t>23523</t>
  </si>
  <si>
    <t> 0.0264 </t>
  </si>
  <si>
    <t>o</t>
  </si>
  <si>
    <t> U.Schmidt </t>
  </si>
  <si>
    <t>BAVM 212 </t>
  </si>
  <si>
    <t>2455838.3076 </t>
  </si>
  <si>
    <t> 03.10.2011 19:22 </t>
  </si>
  <si>
    <t>24515.5</t>
  </si>
  <si>
    <t> -0.0395 </t>
  </si>
  <si>
    <t>BAVM 225 </t>
  </si>
  <si>
    <t>2457242.5676 </t>
  </si>
  <si>
    <t> 08.08.2015 01:37 </t>
  </si>
  <si>
    <t>26171</t>
  </si>
  <si>
    <t>BAVM 241 (=IBVS 6157) </t>
  </si>
  <si>
    <t>II</t>
  </si>
  <si>
    <t>Start of linear fit &gt;&gt;&gt;&gt;&gt;&gt;&gt;&gt;&gt;&gt;&gt;&gt;&gt;&gt;&gt;&gt;&gt;&gt;&gt;&gt;&gt;</t>
  </si>
  <si>
    <t>Add cycle</t>
  </si>
  <si>
    <t>Old Cycle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</si>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</sst>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6" fillId="33" borderId="17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V873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475"/>
          <c:w val="0.902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0.0012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0.0032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125697"/>
        <c:axId val="28131274"/>
      </c:scatterChart>
      <c:val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1274"/>
        <c:crosses val="autoZero"/>
        <c:crossBetween val="midCat"/>
        <c:dispUnits/>
      </c:valAx>
      <c:valAx>
        <c:axId val="28131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8"/>
          <c:y val="0.9305"/>
          <c:w val="0.93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16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38675" y="0"/>
        <a:ext cx="5553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95" TargetMode="External" /><Relationship Id="rId2" Type="http://schemas.openxmlformats.org/officeDocument/2006/relationships/hyperlink" Target="http://www.konkoly.hu/cgi-bin/IBVS?5595" TargetMode="External" /><Relationship Id="rId3" Type="http://schemas.openxmlformats.org/officeDocument/2006/relationships/hyperlink" Target="http://www.konkoly.hu/cgi-bin/IBVS?5745" TargetMode="External" /><Relationship Id="rId4" Type="http://schemas.openxmlformats.org/officeDocument/2006/relationships/hyperlink" Target="http://www.bav-astro.de/sfs/BAVM_link.php?BAVMnr=183" TargetMode="External" /><Relationship Id="rId5" Type="http://schemas.openxmlformats.org/officeDocument/2006/relationships/hyperlink" Target="http://www.bav-astro.de/sfs/BAVM_link.php?BAVMnr=193" TargetMode="External" /><Relationship Id="rId6" Type="http://schemas.openxmlformats.org/officeDocument/2006/relationships/hyperlink" Target="http://www.bav-astro.de/sfs/BAVM_link.php?BAVMnr=212" TargetMode="External" /><Relationship Id="rId7" Type="http://schemas.openxmlformats.org/officeDocument/2006/relationships/hyperlink" Target="http://www.bav-astro.de/sfs/BAVM_link.php?BAVMnr=225" TargetMode="External" /><Relationship Id="rId8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07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38</v>
      </c>
      <c r="C1" s="14" t="s">
        <v>39</v>
      </c>
    </row>
    <row r="2" spans="1:2" ht="12.75">
      <c r="A2" t="s">
        <v>25</v>
      </c>
      <c r="B2" s="9" t="s">
        <v>33</v>
      </c>
    </row>
    <row r="3" ht="13.5" thickBot="1">
      <c r="C3" s="12"/>
    </row>
    <row r="4" spans="1:4" ht="14.25" thickBot="1" thickTop="1">
      <c r="A4" s="6" t="s">
        <v>0</v>
      </c>
      <c r="C4" s="3">
        <v>35044.315</v>
      </c>
      <c r="D4" s="4">
        <v>0.84819939</v>
      </c>
    </row>
    <row r="5" spans="1:4" ht="13.5" thickTop="1">
      <c r="A5" s="16" t="s">
        <v>40</v>
      </c>
      <c r="B5" s="9"/>
      <c r="C5" s="17">
        <v>-9.5</v>
      </c>
      <c r="D5" s="9" t="s">
        <v>41</v>
      </c>
    </row>
    <row r="6" ht="12.75">
      <c r="A6" s="6" t="s">
        <v>1</v>
      </c>
    </row>
    <row r="7" spans="1:3" ht="12.75">
      <c r="A7" t="s">
        <v>2</v>
      </c>
      <c r="C7">
        <f>+C4</f>
        <v>35044.315</v>
      </c>
    </row>
    <row r="8" spans="1:3" ht="12.75">
      <c r="A8" t="s">
        <v>3</v>
      </c>
      <c r="C8">
        <f>+D4</f>
        <v>0.84819939</v>
      </c>
    </row>
    <row r="9" spans="1:4" ht="12.75">
      <c r="A9" s="49" t="s">
        <v>109</v>
      </c>
      <c r="B9" s="50">
        <v>22</v>
      </c>
      <c r="C9" s="51" t="str">
        <f>"F"&amp;B9</f>
        <v>F22</v>
      </c>
      <c r="D9" s="30" t="str">
        <f>"G"&amp;B9</f>
        <v>G22</v>
      </c>
    </row>
    <row r="10" spans="1:5" ht="13.5" thickBot="1">
      <c r="A10" s="9"/>
      <c r="B10" s="9"/>
      <c r="C10" s="5" t="s">
        <v>21</v>
      </c>
      <c r="D10" s="5" t="s">
        <v>22</v>
      </c>
      <c r="E10" s="9"/>
    </row>
    <row r="11" spans="1:5" ht="12.75">
      <c r="A11" s="9" t="s">
        <v>16</v>
      </c>
      <c r="B11" s="9"/>
      <c r="C11" s="52">
        <f ca="1">INTERCEPT(INDIRECT($D$9):G978,INDIRECT($C$9):F978)</f>
        <v>-0.008578948521370477</v>
      </c>
      <c r="D11" s="18"/>
      <c r="E11" s="9"/>
    </row>
    <row r="12" spans="1:5" ht="12.75">
      <c r="A12" s="9" t="s">
        <v>17</v>
      </c>
      <c r="B12" s="9"/>
      <c r="C12" s="52">
        <f ca="1">SLOPE(INDIRECT($D$9):G978,INDIRECT($C$9):F978)</f>
        <v>1.4382667531427967E-06</v>
      </c>
      <c r="D12" s="18"/>
      <c r="E12" s="9"/>
    </row>
    <row r="13" spans="1:3" ht="12.75">
      <c r="A13" s="9" t="s">
        <v>20</v>
      </c>
      <c r="B13" s="9"/>
      <c r="C13" s="18" t="s">
        <v>14</v>
      </c>
    </row>
    <row r="14" spans="1:3" ht="12.75">
      <c r="A14" s="9"/>
      <c r="B14" s="9"/>
      <c r="C14" s="9"/>
    </row>
    <row r="15" spans="1:6" ht="12.75">
      <c r="A15" s="19" t="s">
        <v>18</v>
      </c>
      <c r="B15" s="9"/>
      <c r="C15" s="20">
        <f>(C7+C11)+(C8+C12)*INT(MAX(F21:F3533))</f>
        <v>57242.570297620674</v>
      </c>
      <c r="E15" s="21" t="s">
        <v>110</v>
      </c>
      <c r="F15" s="17">
        <v>1</v>
      </c>
    </row>
    <row r="16" spans="1:6" ht="12.75">
      <c r="A16" s="23" t="s">
        <v>4</v>
      </c>
      <c r="B16" s="9"/>
      <c r="C16" s="24">
        <f>+C8+C12</f>
        <v>0.8482008282667531</v>
      </c>
      <c r="E16" s="21" t="s">
        <v>42</v>
      </c>
      <c r="F16" s="22">
        <f ca="1">NOW()+15018.5+$C$5/24</f>
        <v>59896.820961805555</v>
      </c>
    </row>
    <row r="17" spans="1:6" ht="13.5" thickBot="1">
      <c r="A17" s="21" t="s">
        <v>37</v>
      </c>
      <c r="B17" s="9"/>
      <c r="C17" s="9">
        <f>COUNT(C21:C2191)</f>
        <v>11</v>
      </c>
      <c r="E17" s="21" t="s">
        <v>111</v>
      </c>
      <c r="F17" s="22">
        <f>ROUND(2*(F16-$C$7)/$C$8,0)/2+F15</f>
        <v>29301.5</v>
      </c>
    </row>
    <row r="18" spans="1:6" ht="14.25" thickBot="1" thickTop="1">
      <c r="A18" s="23" t="s">
        <v>5</v>
      </c>
      <c r="B18" s="9"/>
      <c r="C18" s="26">
        <f>+C15</f>
        <v>57242.570297620674</v>
      </c>
      <c r="D18" s="27">
        <f>+C16</f>
        <v>0.8482008282667531</v>
      </c>
      <c r="E18" s="21" t="s">
        <v>43</v>
      </c>
      <c r="F18" s="30">
        <f>ROUND(2*(F16-$C$15)/$C$16,0)/2+F15</f>
        <v>3130.5</v>
      </c>
    </row>
    <row r="19" spans="5:6" ht="13.5" thickTop="1">
      <c r="E19" s="21" t="s">
        <v>44</v>
      </c>
      <c r="F19" s="25">
        <f>+$C$15+$C$16*F18-15018.5-$C$5/24</f>
        <v>44879.75882384308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36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  <c r="U20" s="53" t="s">
        <v>112</v>
      </c>
    </row>
    <row r="21" spans="1:17" ht="12.75">
      <c r="A21" t="s">
        <v>12</v>
      </c>
      <c r="C21" s="15">
        <v>35044.315</v>
      </c>
      <c r="D21" s="15" t="s">
        <v>14</v>
      </c>
      <c r="E21">
        <f aca="true" t="shared" si="0" ref="E21:E31">+(C21-C$7)/C$8</f>
        <v>0</v>
      </c>
      <c r="F21">
        <f aca="true" t="shared" si="1" ref="F21:F31">ROUND(2*E21,0)/2</f>
        <v>0</v>
      </c>
      <c r="G21">
        <f aca="true" t="shared" si="2" ref="G21:G29">+C21-(C$7+F21*C$8)</f>
        <v>0</v>
      </c>
      <c r="H21" s="30">
        <v>0</v>
      </c>
      <c r="O21">
        <f aca="true" t="shared" si="3" ref="O21:O31">+C$11+C$12*F21</f>
        <v>-0.008578948521370477</v>
      </c>
      <c r="Q21" s="2">
        <f aca="true" t="shared" si="4" ref="Q21:Q31">+C21-15018.5</f>
        <v>20025.815000000002</v>
      </c>
    </row>
    <row r="22" spans="1:17" ht="12.75">
      <c r="A22" s="10" t="s">
        <v>34</v>
      </c>
      <c r="B22" s="11" t="s">
        <v>35</v>
      </c>
      <c r="C22" s="10">
        <v>50580.8059</v>
      </c>
      <c r="D22" s="10">
        <v>0.0012</v>
      </c>
      <c r="E22">
        <f t="shared" si="0"/>
        <v>18317.026731179325</v>
      </c>
      <c r="F22">
        <f t="shared" si="1"/>
        <v>18317</v>
      </c>
      <c r="G22">
        <f t="shared" si="2"/>
        <v>0.022673369996482506</v>
      </c>
      <c r="J22">
        <f>+G22</f>
        <v>0.022673369996482506</v>
      </c>
      <c r="O22">
        <f t="shared" si="3"/>
        <v>0.01776578359594613</v>
      </c>
      <c r="Q22" s="2">
        <f t="shared" si="4"/>
        <v>35562.3059</v>
      </c>
    </row>
    <row r="23" spans="1:31" ht="12.75">
      <c r="A23" t="s">
        <v>31</v>
      </c>
      <c r="C23" s="15">
        <v>50638.475</v>
      </c>
      <c r="D23" s="15">
        <v>0.0008</v>
      </c>
      <c r="E23">
        <f t="shared" si="0"/>
        <v>18385.0167588543</v>
      </c>
      <c r="F23">
        <f t="shared" si="1"/>
        <v>18385</v>
      </c>
      <c r="G23">
        <f t="shared" si="2"/>
        <v>0.014214849994459655</v>
      </c>
      <c r="I23">
        <f>+G23</f>
        <v>0.014214849994459655</v>
      </c>
      <c r="O23">
        <f t="shared" si="3"/>
        <v>0.01786358573515984</v>
      </c>
      <c r="Q23" s="2">
        <f t="shared" si="4"/>
        <v>35619.975</v>
      </c>
      <c r="AA23">
        <v>12</v>
      </c>
      <c r="AC23" t="s">
        <v>30</v>
      </c>
      <c r="AE23" t="s">
        <v>32</v>
      </c>
    </row>
    <row r="24" spans="1:17" ht="12.75">
      <c r="A24" s="46" t="s">
        <v>70</v>
      </c>
      <c r="B24" s="48" t="s">
        <v>35</v>
      </c>
      <c r="C24" s="47">
        <v>50638.4754</v>
      </c>
      <c r="D24" s="47" t="s">
        <v>58</v>
      </c>
      <c r="E24">
        <f t="shared" si="0"/>
        <v>18385.017230441536</v>
      </c>
      <c r="F24">
        <f t="shared" si="1"/>
        <v>18385</v>
      </c>
      <c r="G24">
        <f t="shared" si="2"/>
        <v>0.01461484999890672</v>
      </c>
      <c r="J24">
        <f aca="true" t="shared" si="5" ref="J24:J29">+G24</f>
        <v>0.01461484999890672</v>
      </c>
      <c r="O24">
        <f t="shared" si="3"/>
        <v>0.01786358573515984</v>
      </c>
      <c r="Q24" s="2">
        <f t="shared" si="4"/>
        <v>35619.9754</v>
      </c>
    </row>
    <row r="25" spans="1:17" ht="12.75">
      <c r="A25" s="10" t="s">
        <v>34</v>
      </c>
      <c r="B25" s="11" t="s">
        <v>35</v>
      </c>
      <c r="C25" s="10">
        <v>52894.6914</v>
      </c>
      <c r="D25" s="10">
        <v>0.0003</v>
      </c>
      <c r="E25">
        <f t="shared" si="0"/>
        <v>21045.02385930742</v>
      </c>
      <c r="F25">
        <f t="shared" si="1"/>
        <v>21045</v>
      </c>
      <c r="G25">
        <f t="shared" si="2"/>
        <v>0.02023745000042254</v>
      </c>
      <c r="J25">
        <f t="shared" si="5"/>
        <v>0.02023745000042254</v>
      </c>
      <c r="O25">
        <f t="shared" si="3"/>
        <v>0.021689375298519678</v>
      </c>
      <c r="Q25" s="2">
        <f t="shared" si="4"/>
        <v>37876.1914</v>
      </c>
    </row>
    <row r="26" spans="1:17" ht="12.75">
      <c r="A26" s="28" t="s">
        <v>45</v>
      </c>
      <c r="B26" s="18" t="s">
        <v>35</v>
      </c>
      <c r="C26" s="13">
        <v>53598.7008</v>
      </c>
      <c r="D26" s="13">
        <v>0.0002</v>
      </c>
      <c r="E26">
        <f t="shared" si="0"/>
        <v>21875.028464710398</v>
      </c>
      <c r="F26">
        <f t="shared" si="1"/>
        <v>21875</v>
      </c>
      <c r="G26">
        <f t="shared" si="2"/>
        <v>0.024143750000803266</v>
      </c>
      <c r="J26">
        <f t="shared" si="5"/>
        <v>0.024143750000803266</v>
      </c>
      <c r="O26">
        <f t="shared" si="3"/>
        <v>0.022883136703628203</v>
      </c>
      <c r="Q26" s="2">
        <f t="shared" si="4"/>
        <v>38580.2008</v>
      </c>
    </row>
    <row r="27" spans="1:17" ht="12.75">
      <c r="A27" s="28" t="s">
        <v>46</v>
      </c>
      <c r="B27" s="29" t="s">
        <v>35</v>
      </c>
      <c r="C27" s="13">
        <v>54002.4467</v>
      </c>
      <c r="D27" s="13">
        <v>0.0032</v>
      </c>
      <c r="E27">
        <f t="shared" si="0"/>
        <v>22351.031990249365</v>
      </c>
      <c r="F27">
        <f t="shared" si="1"/>
        <v>22351</v>
      </c>
      <c r="G27">
        <f t="shared" si="2"/>
        <v>0.027134110001497902</v>
      </c>
      <c r="J27">
        <f t="shared" si="5"/>
        <v>0.027134110001497902</v>
      </c>
      <c r="O27">
        <f t="shared" si="3"/>
        <v>0.023567751678124173</v>
      </c>
      <c r="Q27" s="2">
        <f t="shared" si="4"/>
        <v>38983.9467</v>
      </c>
    </row>
    <row r="28" spans="1:17" ht="12.75">
      <c r="A28" s="46" t="s">
        <v>91</v>
      </c>
      <c r="B28" s="48" t="s">
        <v>35</v>
      </c>
      <c r="C28" s="47">
        <v>54360.384</v>
      </c>
      <c r="D28" s="47" t="s">
        <v>58</v>
      </c>
      <c r="E28">
        <f t="shared" si="0"/>
        <v>22773.0286389383</v>
      </c>
      <c r="F28">
        <f t="shared" si="1"/>
        <v>22773</v>
      </c>
      <c r="G28">
        <f t="shared" si="2"/>
        <v>0.024291529996844474</v>
      </c>
      <c r="J28">
        <f t="shared" si="5"/>
        <v>0.024291529996844474</v>
      </c>
      <c r="O28">
        <f t="shared" si="3"/>
        <v>0.02417470024795043</v>
      </c>
      <c r="Q28" s="2">
        <f t="shared" si="4"/>
        <v>39341.884</v>
      </c>
    </row>
    <row r="29" spans="1:17" ht="12.75">
      <c r="A29" s="46" t="s">
        <v>98</v>
      </c>
      <c r="B29" s="48" t="s">
        <v>35</v>
      </c>
      <c r="C29" s="47">
        <v>54996.5357</v>
      </c>
      <c r="D29" s="47" t="s">
        <v>58</v>
      </c>
      <c r="E29">
        <f t="shared" si="0"/>
        <v>23523.031182561917</v>
      </c>
      <c r="F29">
        <f t="shared" si="1"/>
        <v>23523</v>
      </c>
      <c r="G29">
        <f t="shared" si="2"/>
        <v>0.026449029996001627</v>
      </c>
      <c r="J29">
        <f t="shared" si="5"/>
        <v>0.026449029996001627</v>
      </c>
      <c r="O29">
        <f t="shared" si="3"/>
        <v>0.025253400312807532</v>
      </c>
      <c r="Q29" s="2">
        <f t="shared" si="4"/>
        <v>39978.0357</v>
      </c>
    </row>
    <row r="30" spans="1:21" ht="12.75">
      <c r="A30" s="46" t="s">
        <v>103</v>
      </c>
      <c r="B30" s="48" t="s">
        <v>108</v>
      </c>
      <c r="C30" s="47">
        <v>55838.3076</v>
      </c>
      <c r="D30" s="47" t="s">
        <v>58</v>
      </c>
      <c r="E30">
        <f t="shared" si="0"/>
        <v>24515.45337706503</v>
      </c>
      <c r="F30">
        <f t="shared" si="1"/>
        <v>24515.5</v>
      </c>
      <c r="O30">
        <f t="shared" si="3"/>
        <v>0.026680880065301754</v>
      </c>
      <c r="Q30" s="2">
        <f t="shared" si="4"/>
        <v>40819.8076</v>
      </c>
      <c r="U30">
        <f>+C30-(C$7+F30*C$8)</f>
        <v>-0.039545545005239546</v>
      </c>
    </row>
    <row r="31" spans="1:17" ht="12.75">
      <c r="A31" s="31" t="s">
        <v>47</v>
      </c>
      <c r="B31" s="32"/>
      <c r="C31" s="31">
        <v>57242.5676</v>
      </c>
      <c r="D31" s="31">
        <v>0.0007</v>
      </c>
      <c r="E31">
        <f t="shared" si="0"/>
        <v>26171.031082679747</v>
      </c>
      <c r="F31">
        <f t="shared" si="1"/>
        <v>26171</v>
      </c>
      <c r="G31">
        <f>+C31-(C$7+F31*C$8)</f>
        <v>0.026364309997006785</v>
      </c>
      <c r="J31">
        <f>+G31</f>
        <v>0.026364309997006785</v>
      </c>
      <c r="O31">
        <f t="shared" si="3"/>
        <v>0.029061930675129653</v>
      </c>
      <c r="Q31" s="2">
        <f t="shared" si="4"/>
        <v>42224.0676</v>
      </c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2"/>
  <sheetViews>
    <sheetView zoomScalePageLayoutView="0" workbookViewId="0" topLeftCell="A1">
      <selection activeCell="A16" sqref="A16:D19"/>
    </sheetView>
  </sheetViews>
  <sheetFormatPr defaultColWidth="9.140625" defaultRowHeight="12.75"/>
  <cols>
    <col min="1" max="1" width="19.7109375" style="13" customWidth="1"/>
    <col min="2" max="2" width="4.421875" style="9" customWidth="1"/>
    <col min="3" max="3" width="12.7109375" style="13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13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33" t="s">
        <v>48</v>
      </c>
      <c r="I1" s="34" t="s">
        <v>49</v>
      </c>
      <c r="J1" s="35" t="s">
        <v>50</v>
      </c>
    </row>
    <row r="2" spans="9:10" ht="12.75">
      <c r="I2" s="36" t="s">
        <v>51</v>
      </c>
      <c r="J2" s="37" t="s">
        <v>52</v>
      </c>
    </row>
    <row r="3" spans="1:10" ht="12.75">
      <c r="A3" s="38" t="s">
        <v>53</v>
      </c>
      <c r="I3" s="36" t="s">
        <v>54</v>
      </c>
      <c r="J3" s="37" t="s">
        <v>55</v>
      </c>
    </row>
    <row r="4" spans="9:10" ht="12.75">
      <c r="I4" s="36" t="s">
        <v>56</v>
      </c>
      <c r="J4" s="37" t="s">
        <v>55</v>
      </c>
    </row>
    <row r="5" spans="9:10" ht="13.5" thickBot="1">
      <c r="I5" s="39" t="s">
        <v>57</v>
      </c>
      <c r="J5" s="40" t="s">
        <v>58</v>
      </c>
    </row>
    <row r="10" ht="13.5" thickBot="1"/>
    <row r="11" spans="1:16" ht="12.75" customHeight="1" thickBot="1">
      <c r="A11" s="13" t="str">
        <f aca="true" t="shared" si="0" ref="A11:A19">P11</f>
        <v>IBVS 5595 </v>
      </c>
      <c r="B11" s="18" t="str">
        <f aca="true" t="shared" si="1" ref="B11:B19">IF(H11=INT(H11),"I","II")</f>
        <v>I</v>
      </c>
      <c r="C11" s="13">
        <f aca="true" t="shared" si="2" ref="C11:C19">1*G11</f>
        <v>50580.8059</v>
      </c>
      <c r="D11" s="9" t="str">
        <f aca="true" t="shared" si="3" ref="D11:D19">VLOOKUP(F11,I$1:J$5,2,FALSE)</f>
        <v>vis</v>
      </c>
      <c r="E11" s="41">
        <f>VLOOKUP(C11,A!C$21:E$973,3,FALSE)</f>
        <v>18317.026731179325</v>
      </c>
      <c r="F11" s="18" t="s">
        <v>57</v>
      </c>
      <c r="G11" s="9" t="str">
        <f aca="true" t="shared" si="4" ref="G11:G19">MID(I11,3,LEN(I11)-3)</f>
        <v>50580.8059</v>
      </c>
      <c r="H11" s="13">
        <f aca="true" t="shared" si="5" ref="H11:H19">1*K11</f>
        <v>18317</v>
      </c>
      <c r="I11" s="42" t="s">
        <v>59</v>
      </c>
      <c r="J11" s="43" t="s">
        <v>60</v>
      </c>
      <c r="K11" s="42">
        <v>18317</v>
      </c>
      <c r="L11" s="42" t="s">
        <v>61</v>
      </c>
      <c r="M11" s="43" t="s">
        <v>62</v>
      </c>
      <c r="N11" s="43" t="s">
        <v>63</v>
      </c>
      <c r="O11" s="44" t="s">
        <v>64</v>
      </c>
      <c r="P11" s="45" t="s">
        <v>65</v>
      </c>
    </row>
    <row r="12" spans="1:16" ht="12.75" customHeight="1" thickBot="1">
      <c r="A12" s="13" t="str">
        <f t="shared" si="0"/>
        <v>BAVM 241 (=IBVS 6157) </v>
      </c>
      <c r="B12" s="18" t="str">
        <f t="shared" si="1"/>
        <v>I</v>
      </c>
      <c r="C12" s="13">
        <f t="shared" si="2"/>
        <v>57242.5676</v>
      </c>
      <c r="D12" s="9" t="str">
        <f t="shared" si="3"/>
        <v>vis</v>
      </c>
      <c r="E12" s="41">
        <f>VLOOKUP(C12,A!C$21:E$973,3,FALSE)</f>
        <v>26171.031082679747</v>
      </c>
      <c r="F12" s="18" t="s">
        <v>57</v>
      </c>
      <c r="G12" s="9" t="str">
        <f t="shared" si="4"/>
        <v>57242.5676</v>
      </c>
      <c r="H12" s="13">
        <f t="shared" si="5"/>
        <v>26171</v>
      </c>
      <c r="I12" s="42" t="s">
        <v>104</v>
      </c>
      <c r="J12" s="43" t="s">
        <v>105</v>
      </c>
      <c r="K12" s="42" t="s">
        <v>106</v>
      </c>
      <c r="L12" s="42" t="s">
        <v>95</v>
      </c>
      <c r="M12" s="43" t="s">
        <v>82</v>
      </c>
      <c r="N12" s="43" t="s">
        <v>83</v>
      </c>
      <c r="O12" s="44" t="s">
        <v>90</v>
      </c>
      <c r="P12" s="45" t="s">
        <v>107</v>
      </c>
    </row>
    <row r="13" spans="1:16" ht="12.75" customHeight="1" thickBot="1">
      <c r="A13" s="13" t="str">
        <f t="shared" si="0"/>
        <v>IBVS 5595 </v>
      </c>
      <c r="B13" s="18" t="str">
        <f t="shared" si="1"/>
        <v>I</v>
      </c>
      <c r="C13" s="13">
        <f t="shared" si="2"/>
        <v>52894.6914</v>
      </c>
      <c r="D13" s="9" t="str">
        <f t="shared" si="3"/>
        <v>vis</v>
      </c>
      <c r="E13" s="41">
        <f>VLOOKUP(C13,A!C$21:E$973,3,FALSE)</f>
        <v>21045.02385930742</v>
      </c>
      <c r="F13" s="18" t="s">
        <v>57</v>
      </c>
      <c r="G13" s="9" t="str">
        <f t="shared" si="4"/>
        <v>52894.6914</v>
      </c>
      <c r="H13" s="13">
        <f t="shared" si="5"/>
        <v>21045</v>
      </c>
      <c r="I13" s="42" t="s">
        <v>71</v>
      </c>
      <c r="J13" s="43" t="s">
        <v>72</v>
      </c>
      <c r="K13" s="42">
        <v>21045</v>
      </c>
      <c r="L13" s="42" t="s">
        <v>73</v>
      </c>
      <c r="M13" s="43" t="s">
        <v>62</v>
      </c>
      <c r="N13" s="43" t="s">
        <v>63</v>
      </c>
      <c r="O13" s="44" t="s">
        <v>64</v>
      </c>
      <c r="P13" s="45" t="s">
        <v>65</v>
      </c>
    </row>
    <row r="14" spans="1:16" ht="12.75" customHeight="1" thickBot="1">
      <c r="A14" s="13" t="str">
        <f t="shared" si="0"/>
        <v>IBVS 5745 </v>
      </c>
      <c r="B14" s="18" t="str">
        <f t="shared" si="1"/>
        <v>I</v>
      </c>
      <c r="C14" s="13">
        <f t="shared" si="2"/>
        <v>53598.7008</v>
      </c>
      <c r="D14" s="9" t="str">
        <f t="shared" si="3"/>
        <v>vis</v>
      </c>
      <c r="E14" s="41">
        <f>VLOOKUP(C14,A!C$21:E$973,3,FALSE)</f>
        <v>21875.028464710398</v>
      </c>
      <c r="F14" s="18" t="s">
        <v>57</v>
      </c>
      <c r="G14" s="9" t="str">
        <f t="shared" si="4"/>
        <v>53598.7008</v>
      </c>
      <c r="H14" s="13">
        <f t="shared" si="5"/>
        <v>21875</v>
      </c>
      <c r="I14" s="42" t="s">
        <v>74</v>
      </c>
      <c r="J14" s="43" t="s">
        <v>75</v>
      </c>
      <c r="K14" s="42">
        <v>21875</v>
      </c>
      <c r="L14" s="42" t="s">
        <v>76</v>
      </c>
      <c r="M14" s="43" t="s">
        <v>62</v>
      </c>
      <c r="N14" s="43" t="s">
        <v>63</v>
      </c>
      <c r="O14" s="44" t="s">
        <v>77</v>
      </c>
      <c r="P14" s="45" t="s">
        <v>78</v>
      </c>
    </row>
    <row r="15" spans="1:16" ht="12.75" customHeight="1" thickBot="1">
      <c r="A15" s="13" t="str">
        <f t="shared" si="0"/>
        <v>BAVM 183 </v>
      </c>
      <c r="B15" s="18" t="str">
        <f t="shared" si="1"/>
        <v>I</v>
      </c>
      <c r="C15" s="13">
        <f t="shared" si="2"/>
        <v>54002.4467</v>
      </c>
      <c r="D15" s="9" t="str">
        <f t="shared" si="3"/>
        <v>vis</v>
      </c>
      <c r="E15" s="41">
        <f>VLOOKUP(C15,A!C$21:E$973,3,FALSE)</f>
        <v>22351.031990249365</v>
      </c>
      <c r="F15" s="18" t="s">
        <v>57</v>
      </c>
      <c r="G15" s="9" t="str">
        <f t="shared" si="4"/>
        <v>54002.4467</v>
      </c>
      <c r="H15" s="13">
        <f t="shared" si="5"/>
        <v>22351</v>
      </c>
      <c r="I15" s="42" t="s">
        <v>79</v>
      </c>
      <c r="J15" s="43" t="s">
        <v>80</v>
      </c>
      <c r="K15" s="42">
        <v>22351</v>
      </c>
      <c r="L15" s="42" t="s">
        <v>81</v>
      </c>
      <c r="M15" s="43" t="s">
        <v>82</v>
      </c>
      <c r="N15" s="43" t="s">
        <v>83</v>
      </c>
      <c r="O15" s="44" t="s">
        <v>84</v>
      </c>
      <c r="P15" s="45" t="s">
        <v>85</v>
      </c>
    </row>
    <row r="16" spans="1:16" ht="12.75" customHeight="1" thickBot="1">
      <c r="A16" s="13" t="str">
        <f t="shared" si="0"/>
        <v> BBS 115 </v>
      </c>
      <c r="B16" s="18" t="str">
        <f t="shared" si="1"/>
        <v>I</v>
      </c>
      <c r="C16" s="13">
        <f t="shared" si="2"/>
        <v>50638.4754</v>
      </c>
      <c r="D16" s="9" t="str">
        <f t="shared" si="3"/>
        <v>vis</v>
      </c>
      <c r="E16" s="41">
        <f>VLOOKUP(C16,A!C$21:E$973,3,FALSE)</f>
        <v>18385.017230441536</v>
      </c>
      <c r="F16" s="18" t="s">
        <v>57</v>
      </c>
      <c r="G16" s="9" t="str">
        <f t="shared" si="4"/>
        <v>50638.4754</v>
      </c>
      <c r="H16" s="13">
        <f t="shared" si="5"/>
        <v>18385</v>
      </c>
      <c r="I16" s="42" t="s">
        <v>66</v>
      </c>
      <c r="J16" s="43" t="s">
        <v>67</v>
      </c>
      <c r="K16" s="42">
        <v>18385</v>
      </c>
      <c r="L16" s="42" t="s">
        <v>68</v>
      </c>
      <c r="M16" s="43" t="s">
        <v>62</v>
      </c>
      <c r="N16" s="43" t="s">
        <v>63</v>
      </c>
      <c r="O16" s="44" t="s">
        <v>69</v>
      </c>
      <c r="P16" s="44" t="s">
        <v>70</v>
      </c>
    </row>
    <row r="17" spans="1:16" ht="12.75" customHeight="1" thickBot="1">
      <c r="A17" s="13" t="str">
        <f t="shared" si="0"/>
        <v>BAVM 193 </v>
      </c>
      <c r="B17" s="18" t="str">
        <f t="shared" si="1"/>
        <v>I</v>
      </c>
      <c r="C17" s="13">
        <f t="shared" si="2"/>
        <v>54360.384</v>
      </c>
      <c r="D17" s="9" t="str">
        <f t="shared" si="3"/>
        <v>vis</v>
      </c>
      <c r="E17" s="41">
        <f>VLOOKUP(C17,A!C$21:E$973,3,FALSE)</f>
        <v>22773.0286389383</v>
      </c>
      <c r="F17" s="18" t="s">
        <v>57</v>
      </c>
      <c r="G17" s="9" t="str">
        <f t="shared" si="4"/>
        <v>54360.3840</v>
      </c>
      <c r="H17" s="13">
        <f t="shared" si="5"/>
        <v>22773</v>
      </c>
      <c r="I17" s="42" t="s">
        <v>86</v>
      </c>
      <c r="J17" s="43" t="s">
        <v>87</v>
      </c>
      <c r="K17" s="42" t="s">
        <v>88</v>
      </c>
      <c r="L17" s="42" t="s">
        <v>89</v>
      </c>
      <c r="M17" s="43" t="s">
        <v>82</v>
      </c>
      <c r="N17" s="43" t="s">
        <v>57</v>
      </c>
      <c r="O17" s="44" t="s">
        <v>90</v>
      </c>
      <c r="P17" s="45" t="s">
        <v>91</v>
      </c>
    </row>
    <row r="18" spans="1:16" ht="12.75" customHeight="1" thickBot="1">
      <c r="A18" s="13" t="str">
        <f t="shared" si="0"/>
        <v>BAVM 212 </v>
      </c>
      <c r="B18" s="18" t="str">
        <f t="shared" si="1"/>
        <v>I</v>
      </c>
      <c r="C18" s="13">
        <f t="shared" si="2"/>
        <v>54996.5357</v>
      </c>
      <c r="D18" s="9" t="str">
        <f t="shared" si="3"/>
        <v>vis</v>
      </c>
      <c r="E18" s="41">
        <f>VLOOKUP(C18,A!C$21:E$973,3,FALSE)</f>
        <v>23523.031182561917</v>
      </c>
      <c r="F18" s="18" t="s">
        <v>57</v>
      </c>
      <c r="G18" s="9" t="str">
        <f t="shared" si="4"/>
        <v>54996.5357</v>
      </c>
      <c r="H18" s="13">
        <f t="shared" si="5"/>
        <v>23523</v>
      </c>
      <c r="I18" s="42" t="s">
        <v>92</v>
      </c>
      <c r="J18" s="43" t="s">
        <v>93</v>
      </c>
      <c r="K18" s="42" t="s">
        <v>94</v>
      </c>
      <c r="L18" s="42" t="s">
        <v>95</v>
      </c>
      <c r="M18" s="43" t="s">
        <v>82</v>
      </c>
      <c r="N18" s="43" t="s">
        <v>96</v>
      </c>
      <c r="O18" s="44" t="s">
        <v>97</v>
      </c>
      <c r="P18" s="45" t="s">
        <v>98</v>
      </c>
    </row>
    <row r="19" spans="1:16" ht="12.75" customHeight="1" thickBot="1">
      <c r="A19" s="13" t="str">
        <f t="shared" si="0"/>
        <v>BAVM 225 </v>
      </c>
      <c r="B19" s="18" t="str">
        <f t="shared" si="1"/>
        <v>II</v>
      </c>
      <c r="C19" s="13">
        <f t="shared" si="2"/>
        <v>55838.3076</v>
      </c>
      <c r="D19" s="9" t="str">
        <f t="shared" si="3"/>
        <v>vis</v>
      </c>
      <c r="E19" s="41">
        <f>VLOOKUP(C19,A!C$21:E$973,3,FALSE)</f>
        <v>24515.45337706503</v>
      </c>
      <c r="F19" s="18" t="s">
        <v>57</v>
      </c>
      <c r="G19" s="9" t="str">
        <f t="shared" si="4"/>
        <v>55838.3076</v>
      </c>
      <c r="H19" s="13">
        <f t="shared" si="5"/>
        <v>24515.5</v>
      </c>
      <c r="I19" s="42" t="s">
        <v>99</v>
      </c>
      <c r="J19" s="43" t="s">
        <v>100</v>
      </c>
      <c r="K19" s="42" t="s">
        <v>101</v>
      </c>
      <c r="L19" s="42" t="s">
        <v>102</v>
      </c>
      <c r="M19" s="43" t="s">
        <v>82</v>
      </c>
      <c r="N19" s="43" t="s">
        <v>83</v>
      </c>
      <c r="O19" s="44" t="s">
        <v>90</v>
      </c>
      <c r="P19" s="45" t="s">
        <v>103</v>
      </c>
    </row>
    <row r="20" spans="2:6" ht="12.75">
      <c r="B20" s="18"/>
      <c r="E20" s="41"/>
      <c r="F20" s="18"/>
    </row>
    <row r="21" spans="2:6" ht="12.75">
      <c r="B21" s="18"/>
      <c r="E21" s="41"/>
      <c r="F21" s="18"/>
    </row>
    <row r="22" spans="2:6" ht="12.75">
      <c r="B22" s="18"/>
      <c r="E22" s="41"/>
      <c r="F22" s="18"/>
    </row>
    <row r="23" spans="2:6" ht="12.75">
      <c r="B23" s="18"/>
      <c r="E23" s="41"/>
      <c r="F23" s="18"/>
    </row>
    <row r="24" spans="2:6" ht="12.75">
      <c r="B24" s="18"/>
      <c r="E24" s="41"/>
      <c r="F24" s="18"/>
    </row>
    <row r="25" spans="2:6" ht="12.75">
      <c r="B25" s="18"/>
      <c r="E25" s="41"/>
      <c r="F25" s="18"/>
    </row>
    <row r="26" spans="2:6" ht="12.75">
      <c r="B26" s="18"/>
      <c r="E26" s="41"/>
      <c r="F26" s="18"/>
    </row>
    <row r="27" spans="2:6" ht="12.75">
      <c r="B27" s="18"/>
      <c r="E27" s="41"/>
      <c r="F27" s="18"/>
    </row>
    <row r="28" spans="2:6" ht="12.75">
      <c r="B28" s="18"/>
      <c r="E28" s="41"/>
      <c r="F28" s="18"/>
    </row>
    <row r="29" spans="2:6" ht="12.75">
      <c r="B29" s="18"/>
      <c r="E29" s="41"/>
      <c r="F29" s="18"/>
    </row>
    <row r="30" spans="2:6" ht="12.75">
      <c r="B30" s="18"/>
      <c r="E30" s="41"/>
      <c r="F30" s="18"/>
    </row>
    <row r="31" spans="2:6" ht="12.75">
      <c r="B31" s="18"/>
      <c r="E31" s="41"/>
      <c r="F31" s="18"/>
    </row>
    <row r="32" spans="2:6" ht="12.75">
      <c r="B32" s="18"/>
      <c r="E32" s="41"/>
      <c r="F32" s="18"/>
    </row>
    <row r="33" spans="2:6" ht="12.75">
      <c r="B33" s="18"/>
      <c r="E33" s="41"/>
      <c r="F33" s="18"/>
    </row>
    <row r="34" spans="2:6" ht="12.75">
      <c r="B34" s="18"/>
      <c r="E34" s="41"/>
      <c r="F34" s="18"/>
    </row>
    <row r="35" spans="2:6" ht="12.75">
      <c r="B35" s="18"/>
      <c r="E35" s="41"/>
      <c r="F35" s="18"/>
    </row>
    <row r="36" spans="2:6" ht="12.75">
      <c r="B36" s="18"/>
      <c r="E36" s="41"/>
      <c r="F36" s="18"/>
    </row>
    <row r="37" spans="2:6" ht="12.75">
      <c r="B37" s="18"/>
      <c r="E37" s="41"/>
      <c r="F37" s="18"/>
    </row>
    <row r="38" spans="2:6" ht="12.75">
      <c r="B38" s="18"/>
      <c r="E38" s="41"/>
      <c r="F38" s="18"/>
    </row>
    <row r="39" spans="2:6" ht="12.75">
      <c r="B39" s="18"/>
      <c r="E39" s="41"/>
      <c r="F39" s="18"/>
    </row>
    <row r="40" spans="2:6" ht="12.75">
      <c r="B40" s="18"/>
      <c r="E40" s="41"/>
      <c r="F40" s="18"/>
    </row>
    <row r="41" spans="2:6" ht="12.75">
      <c r="B41" s="18"/>
      <c r="E41" s="41"/>
      <c r="F41" s="18"/>
    </row>
    <row r="42" spans="2:6" ht="12.75">
      <c r="B42" s="18"/>
      <c r="E42" s="41"/>
      <c r="F42" s="18"/>
    </row>
    <row r="43" spans="2:6" ht="12.75">
      <c r="B43" s="18"/>
      <c r="E43" s="41"/>
      <c r="F43" s="18"/>
    </row>
    <row r="44" spans="2:6" ht="12.75">
      <c r="B44" s="18"/>
      <c r="E44" s="41"/>
      <c r="F44" s="18"/>
    </row>
    <row r="45" spans="2:6" ht="12.75">
      <c r="B45" s="18"/>
      <c r="E45" s="41"/>
      <c r="F45" s="18"/>
    </row>
    <row r="46" spans="2:6" ht="12.75">
      <c r="B46" s="18"/>
      <c r="E46" s="41"/>
      <c r="F46" s="18"/>
    </row>
    <row r="47" spans="2:6" ht="12.75">
      <c r="B47" s="18"/>
      <c r="E47" s="41"/>
      <c r="F47" s="18"/>
    </row>
    <row r="48" spans="2:6" ht="12.75">
      <c r="B48" s="18"/>
      <c r="E48" s="41"/>
      <c r="F48" s="18"/>
    </row>
    <row r="49" spans="2:6" ht="12.75">
      <c r="B49" s="18"/>
      <c r="E49" s="41"/>
      <c r="F49" s="18"/>
    </row>
    <row r="50" spans="2:6" ht="12.75">
      <c r="B50" s="18"/>
      <c r="E50" s="41"/>
      <c r="F50" s="18"/>
    </row>
    <row r="51" spans="2:6" ht="12.75">
      <c r="B51" s="18"/>
      <c r="E51" s="41"/>
      <c r="F51" s="18"/>
    </row>
    <row r="52" spans="2:6" ht="12.75">
      <c r="B52" s="18"/>
      <c r="E52" s="41"/>
      <c r="F52" s="18"/>
    </row>
    <row r="53" spans="2:6" ht="12.75">
      <c r="B53" s="18"/>
      <c r="E53" s="41"/>
      <c r="F53" s="18"/>
    </row>
    <row r="54" spans="2:6" ht="12.75">
      <c r="B54" s="18"/>
      <c r="E54" s="41"/>
      <c r="F54" s="18"/>
    </row>
    <row r="55" spans="2:6" ht="12.75">
      <c r="B55" s="18"/>
      <c r="E55" s="41"/>
      <c r="F55" s="18"/>
    </row>
    <row r="56" spans="2:6" ht="12.75">
      <c r="B56" s="18"/>
      <c r="E56" s="41"/>
      <c r="F56" s="18"/>
    </row>
    <row r="57" spans="2:6" ht="12.75">
      <c r="B57" s="18"/>
      <c r="E57" s="41"/>
      <c r="F57" s="18"/>
    </row>
    <row r="58" spans="2:6" ht="12.75">
      <c r="B58" s="18"/>
      <c r="E58" s="41"/>
      <c r="F58" s="18"/>
    </row>
    <row r="59" spans="2:6" ht="12.75">
      <c r="B59" s="18"/>
      <c r="E59" s="41"/>
      <c r="F59" s="18"/>
    </row>
    <row r="60" spans="2:6" ht="12.75">
      <c r="B60" s="18"/>
      <c r="E60" s="41"/>
      <c r="F60" s="18"/>
    </row>
    <row r="61" spans="2:6" ht="12.75">
      <c r="B61" s="18"/>
      <c r="E61" s="41"/>
      <c r="F61" s="18"/>
    </row>
    <row r="62" spans="2:6" ht="12.75">
      <c r="B62" s="18"/>
      <c r="E62" s="41"/>
      <c r="F62" s="18"/>
    </row>
    <row r="63" spans="2:6" ht="12.75">
      <c r="B63" s="18"/>
      <c r="E63" s="41"/>
      <c r="F63" s="18"/>
    </row>
    <row r="64" spans="2:6" ht="12.75">
      <c r="B64" s="18"/>
      <c r="E64" s="41"/>
      <c r="F64" s="18"/>
    </row>
    <row r="65" spans="2:6" ht="12.75">
      <c r="B65" s="18"/>
      <c r="E65" s="41"/>
      <c r="F65" s="18"/>
    </row>
    <row r="66" spans="2:6" ht="12.75">
      <c r="B66" s="18"/>
      <c r="E66" s="41"/>
      <c r="F66" s="18"/>
    </row>
    <row r="67" spans="2:6" ht="12.75">
      <c r="B67" s="18"/>
      <c r="E67" s="41"/>
      <c r="F67" s="18"/>
    </row>
    <row r="68" spans="2:6" ht="12.75">
      <c r="B68" s="18"/>
      <c r="E68" s="41"/>
      <c r="F68" s="18"/>
    </row>
    <row r="69" spans="2:6" ht="12.75">
      <c r="B69" s="18"/>
      <c r="E69" s="41"/>
      <c r="F69" s="18"/>
    </row>
    <row r="70" spans="2:6" ht="12.75">
      <c r="B70" s="18"/>
      <c r="E70" s="41"/>
      <c r="F70" s="18"/>
    </row>
    <row r="71" spans="2:6" ht="12.75">
      <c r="B71" s="18"/>
      <c r="E71" s="41"/>
      <c r="F71" s="18"/>
    </row>
    <row r="72" spans="2:6" ht="12.75">
      <c r="B72" s="18"/>
      <c r="E72" s="41"/>
      <c r="F72" s="18"/>
    </row>
    <row r="73" spans="2:6" ht="12.75">
      <c r="B73" s="18"/>
      <c r="E73" s="41"/>
      <c r="F73" s="18"/>
    </row>
    <row r="74" spans="2:6" ht="12.75">
      <c r="B74" s="18"/>
      <c r="E74" s="41"/>
      <c r="F74" s="18"/>
    </row>
    <row r="75" spans="2:6" ht="12.75">
      <c r="B75" s="18"/>
      <c r="E75" s="41"/>
      <c r="F75" s="18"/>
    </row>
    <row r="76" spans="2:6" ht="12.75">
      <c r="B76" s="18"/>
      <c r="E76" s="41"/>
      <c r="F76" s="18"/>
    </row>
    <row r="77" spans="2:6" ht="12.75">
      <c r="B77" s="18"/>
      <c r="E77" s="41"/>
      <c r="F77" s="18"/>
    </row>
    <row r="78" spans="2:6" ht="12.75">
      <c r="B78" s="18"/>
      <c r="E78" s="41"/>
      <c r="F78" s="18"/>
    </row>
    <row r="79" spans="2:6" ht="12.75">
      <c r="B79" s="18"/>
      <c r="E79" s="41"/>
      <c r="F79" s="18"/>
    </row>
    <row r="80" spans="2:6" ht="12.75">
      <c r="B80" s="18"/>
      <c r="E80" s="41"/>
      <c r="F80" s="18"/>
    </row>
    <row r="81" spans="2:6" ht="12.75">
      <c r="B81" s="18"/>
      <c r="E81" s="41"/>
      <c r="F81" s="18"/>
    </row>
    <row r="82" spans="2:6" ht="12.75">
      <c r="B82" s="18"/>
      <c r="E82" s="41"/>
      <c r="F82" s="18"/>
    </row>
    <row r="83" spans="2:6" ht="12.75">
      <c r="B83" s="18"/>
      <c r="E83" s="41"/>
      <c r="F83" s="18"/>
    </row>
    <row r="84" spans="2:6" ht="12.75">
      <c r="B84" s="18"/>
      <c r="E84" s="41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  <row r="799" spans="2:6" ht="12.75">
      <c r="B799" s="18"/>
      <c r="F799" s="18"/>
    </row>
    <row r="800" spans="2:6" ht="12.75">
      <c r="B800" s="18"/>
      <c r="F800" s="18"/>
    </row>
    <row r="801" spans="2:6" ht="12.75">
      <c r="B801" s="18"/>
      <c r="F801" s="18"/>
    </row>
    <row r="802" spans="2:6" ht="12.75">
      <c r="B802" s="18"/>
      <c r="F802" s="18"/>
    </row>
    <row r="803" spans="2:6" ht="12.75">
      <c r="B803" s="18"/>
      <c r="F803" s="18"/>
    </row>
    <row r="804" spans="2:6" ht="12.75">
      <c r="B804" s="18"/>
      <c r="F804" s="18"/>
    </row>
    <row r="805" spans="2:6" ht="12.75">
      <c r="B805" s="18"/>
      <c r="F805" s="18"/>
    </row>
    <row r="806" spans="2:6" ht="12.75">
      <c r="B806" s="18"/>
      <c r="F806" s="18"/>
    </row>
    <row r="807" spans="2:6" ht="12.75">
      <c r="B807" s="18"/>
      <c r="F807" s="18"/>
    </row>
    <row r="808" spans="2:6" ht="12.75">
      <c r="B808" s="18"/>
      <c r="F808" s="18"/>
    </row>
    <row r="809" spans="2:6" ht="12.75">
      <c r="B809" s="18"/>
      <c r="F809" s="18"/>
    </row>
    <row r="810" spans="2:6" ht="12.75">
      <c r="B810" s="18"/>
      <c r="F810" s="18"/>
    </row>
    <row r="811" spans="2:6" ht="12.75">
      <c r="B811" s="18"/>
      <c r="F811" s="18"/>
    </row>
    <row r="812" spans="2:6" ht="12.75">
      <c r="B812" s="18"/>
      <c r="F812" s="18"/>
    </row>
    <row r="813" spans="2:6" ht="12.75">
      <c r="B813" s="18"/>
      <c r="F813" s="18"/>
    </row>
    <row r="814" spans="2:6" ht="12.75">
      <c r="B814" s="18"/>
      <c r="F814" s="18"/>
    </row>
    <row r="815" spans="2:6" ht="12.75">
      <c r="B815" s="18"/>
      <c r="F815" s="18"/>
    </row>
    <row r="816" spans="2:6" ht="12.75">
      <c r="B816" s="18"/>
      <c r="F816" s="18"/>
    </row>
    <row r="817" spans="2:6" ht="12.75">
      <c r="B817" s="18"/>
      <c r="F817" s="18"/>
    </row>
    <row r="818" spans="2:6" ht="12.75">
      <c r="B818" s="18"/>
      <c r="F818" s="18"/>
    </row>
    <row r="819" spans="2:6" ht="12.75">
      <c r="B819" s="18"/>
      <c r="F819" s="18"/>
    </row>
    <row r="820" spans="2:6" ht="12.75">
      <c r="B820" s="18"/>
      <c r="F820" s="18"/>
    </row>
    <row r="821" spans="2:6" ht="12.75">
      <c r="B821" s="18"/>
      <c r="F821" s="18"/>
    </row>
    <row r="822" spans="2:6" ht="12.75">
      <c r="B822" s="18"/>
      <c r="F822" s="18"/>
    </row>
    <row r="823" spans="2:6" ht="12.75">
      <c r="B823" s="18"/>
      <c r="F823" s="18"/>
    </row>
    <row r="824" spans="2:6" ht="12.75">
      <c r="B824" s="18"/>
      <c r="F824" s="18"/>
    </row>
    <row r="825" spans="2:6" ht="12.75">
      <c r="B825" s="18"/>
      <c r="F825" s="18"/>
    </row>
    <row r="826" spans="2:6" ht="12.75">
      <c r="B826" s="18"/>
      <c r="F826" s="18"/>
    </row>
    <row r="827" spans="2:6" ht="12.75">
      <c r="B827" s="18"/>
      <c r="F827" s="18"/>
    </row>
    <row r="828" spans="2:6" ht="12.75">
      <c r="B828" s="18"/>
      <c r="F828" s="18"/>
    </row>
    <row r="829" spans="2:6" ht="12.75">
      <c r="B829" s="18"/>
      <c r="F829" s="18"/>
    </row>
    <row r="830" spans="2:6" ht="12.75">
      <c r="B830" s="18"/>
      <c r="F830" s="18"/>
    </row>
    <row r="831" spans="2:6" ht="12.75">
      <c r="B831" s="18"/>
      <c r="F831" s="18"/>
    </row>
    <row r="832" spans="2:6" ht="12.75">
      <c r="B832" s="18"/>
      <c r="F832" s="18"/>
    </row>
    <row r="833" spans="2:6" ht="12.75">
      <c r="B833" s="18"/>
      <c r="F833" s="18"/>
    </row>
    <row r="834" spans="2:6" ht="12.75">
      <c r="B834" s="18"/>
      <c r="F834" s="18"/>
    </row>
    <row r="835" spans="2:6" ht="12.75">
      <c r="B835" s="18"/>
      <c r="F835" s="18"/>
    </row>
    <row r="836" spans="2:6" ht="12.75">
      <c r="B836" s="18"/>
      <c r="F836" s="18"/>
    </row>
    <row r="837" spans="2:6" ht="12.75">
      <c r="B837" s="18"/>
      <c r="F837" s="18"/>
    </row>
    <row r="838" spans="2:6" ht="12.75">
      <c r="B838" s="18"/>
      <c r="F838" s="18"/>
    </row>
    <row r="839" spans="2:6" ht="12.75">
      <c r="B839" s="18"/>
      <c r="F839" s="18"/>
    </row>
    <row r="840" spans="2:6" ht="12.75">
      <c r="B840" s="18"/>
      <c r="F840" s="18"/>
    </row>
    <row r="841" spans="2:6" ht="12.75">
      <c r="B841" s="18"/>
      <c r="F841" s="18"/>
    </row>
    <row r="842" spans="2:6" ht="12.75">
      <c r="B842" s="18"/>
      <c r="F842" s="18"/>
    </row>
    <row r="843" spans="2:6" ht="12.75">
      <c r="B843" s="18"/>
      <c r="F843" s="18"/>
    </row>
    <row r="844" spans="2:6" ht="12.75">
      <c r="B844" s="18"/>
      <c r="F844" s="18"/>
    </row>
    <row r="845" spans="2:6" ht="12.75">
      <c r="B845" s="18"/>
      <c r="F845" s="18"/>
    </row>
    <row r="846" spans="2:6" ht="12.75">
      <c r="B846" s="18"/>
      <c r="F846" s="18"/>
    </row>
    <row r="847" spans="2:6" ht="12.75">
      <c r="B847" s="18"/>
      <c r="F847" s="18"/>
    </row>
    <row r="848" spans="2:6" ht="12.75">
      <c r="B848" s="18"/>
      <c r="F848" s="18"/>
    </row>
    <row r="849" spans="2:6" ht="12.75">
      <c r="B849" s="18"/>
      <c r="F849" s="18"/>
    </row>
    <row r="850" spans="2:6" ht="12.75">
      <c r="B850" s="18"/>
      <c r="F850" s="18"/>
    </row>
    <row r="851" spans="2:6" ht="12.75">
      <c r="B851" s="18"/>
      <c r="F851" s="18"/>
    </row>
    <row r="852" spans="2:6" ht="12.75">
      <c r="B852" s="18"/>
      <c r="F852" s="18"/>
    </row>
    <row r="853" spans="2:6" ht="12.75">
      <c r="B853" s="18"/>
      <c r="F853" s="18"/>
    </row>
    <row r="854" spans="2:6" ht="12.75">
      <c r="B854" s="18"/>
      <c r="F854" s="18"/>
    </row>
    <row r="855" spans="2:6" ht="12.75">
      <c r="B855" s="18"/>
      <c r="F855" s="18"/>
    </row>
    <row r="856" spans="2:6" ht="12.75">
      <c r="B856" s="18"/>
      <c r="F856" s="18"/>
    </row>
    <row r="857" spans="2:6" ht="12.75">
      <c r="B857" s="18"/>
      <c r="F857" s="18"/>
    </row>
    <row r="858" spans="2:6" ht="12.75">
      <c r="B858" s="18"/>
      <c r="F858" s="18"/>
    </row>
    <row r="859" spans="2:6" ht="12.75">
      <c r="B859" s="18"/>
      <c r="F859" s="18"/>
    </row>
    <row r="860" spans="2:6" ht="12.75">
      <c r="B860" s="18"/>
      <c r="F860" s="18"/>
    </row>
    <row r="861" spans="2:6" ht="12.75">
      <c r="B861" s="18"/>
      <c r="F861" s="18"/>
    </row>
    <row r="862" spans="2:6" ht="12.75">
      <c r="B862" s="18"/>
      <c r="F862" s="18"/>
    </row>
    <row r="863" spans="2:6" ht="12.75">
      <c r="B863" s="18"/>
      <c r="F863" s="18"/>
    </row>
    <row r="864" spans="2:6" ht="12.75">
      <c r="B864" s="18"/>
      <c r="F864" s="18"/>
    </row>
    <row r="865" spans="2:6" ht="12.75">
      <c r="B865" s="18"/>
      <c r="F865" s="18"/>
    </row>
    <row r="866" spans="2:6" ht="12.75">
      <c r="B866" s="18"/>
      <c r="F866" s="18"/>
    </row>
    <row r="867" spans="2:6" ht="12.75">
      <c r="B867" s="18"/>
      <c r="F867" s="18"/>
    </row>
    <row r="868" spans="2:6" ht="12.75">
      <c r="B868" s="18"/>
      <c r="F868" s="18"/>
    </row>
    <row r="869" spans="2:6" ht="12.75">
      <c r="B869" s="18"/>
      <c r="F869" s="18"/>
    </row>
    <row r="870" spans="2:6" ht="12.75">
      <c r="B870" s="18"/>
      <c r="F870" s="18"/>
    </row>
    <row r="871" spans="2:6" ht="12.75">
      <c r="B871" s="18"/>
      <c r="F871" s="18"/>
    </row>
    <row r="872" spans="2:6" ht="12.75">
      <c r="B872" s="18"/>
      <c r="F872" s="18"/>
    </row>
  </sheetData>
  <sheetProtection/>
  <hyperlinks>
    <hyperlink ref="P11" r:id="rId1" display="http://www.konkoly.hu/cgi-bin/IBVS?5595"/>
    <hyperlink ref="P13" r:id="rId2" display="http://www.konkoly.hu/cgi-bin/IBVS?5595"/>
    <hyperlink ref="P14" r:id="rId3" display="http://www.konkoly.hu/cgi-bin/IBVS?5745"/>
    <hyperlink ref="P15" r:id="rId4" display="http://www.bav-astro.de/sfs/BAVM_link.php?BAVMnr=183"/>
    <hyperlink ref="P17" r:id="rId5" display="http://www.bav-astro.de/sfs/BAVM_link.php?BAVMnr=193"/>
    <hyperlink ref="P18" r:id="rId6" display="http://www.bav-astro.de/sfs/BAVM_link.php?BAVMnr=212"/>
    <hyperlink ref="P19" r:id="rId7" display="http://www.bav-astro.de/sfs/BAVM_link.php?BAVMnr=225"/>
    <hyperlink ref="P12" r:id="rId8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