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<sst xmlns="http://schemas.openxmlformats.org/spreadsheetml/2006/main" count="53" uniqueCount="48">
  <si>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</si>
  <si>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</si>
  <si>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</si>
  <si>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</si>
  <si>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</si>
  <si>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</si>
  <si>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</si>
  <si>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</si>
  <si>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</si>
  <si>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</si>
  <si>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</si>
  <si>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</si>
  <si>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</si>
  <si>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</si>
  <si>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</si>
  <si>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</si>
  <si>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</si>
  <si>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</si>
  <si>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</si>
  <si>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</si>
  <si>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</si>
  <si>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</si>
  <si>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</si>
  <si>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</si>
  <si>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</si>
  <si>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</si>
  <si>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</si>
  <si>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</si>
  <si>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</si>
  <si>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</si>
  <si>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</si>
  <si>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Bull.83</t>
  </si>
  <si>
    <t>B</t>
  </si>
  <si>
    <t>BBSAG Bull.89</t>
  </si>
  <si>
    <t>BBSAG</t>
  </si>
  <si>
    <t>IBVS 5595</t>
  </si>
  <si>
    <t>II</t>
  </si>
  <si>
    <t>I</t>
  </si>
  <si>
    <t>IBVS</t>
  </si>
  <si>
    <t># of data points:</t>
  </si>
  <si>
    <t>V886 Cyg / ??</t>
  </si>
  <si>
    <t>Add cycle</t>
  </si>
  <si>
    <t>JD today</t>
  </si>
  <si>
    <t>Old Cycle</t>
  </si>
  <si>
    <t>New Cycle</t>
  </si>
  <si>
    <t>Next ToM</t>
  </si>
  <si>
    <t>Local time</t>
  </si>
  <si>
    <t>My time zone 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</si>
</sst>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V886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0.0027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crossBetween val="midCat"/>
        <c:dispUnits/>
      </c:valAx>
      <c:valAx>
        <c:axId val="7725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14</xdr:col>
      <xdr:colOff>219075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482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7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ht="12.75">
      <c r="A2" t="s">
        <v>26</v>
      </c>
    </row>
    <row r="4" spans="1:4" ht="12.75">
      <c r="A4" s="8" t="s">
        <v>0</v>
      </c>
      <c r="C4" s="3">
        <v>34628.603</v>
      </c>
      <c r="D4" s="4">
        <v>2.409524</v>
      </c>
    </row>
    <row r="5" spans="1:3" ht="12.75">
      <c r="A5" s="25" t="s">
        <v>47</v>
      </c>
      <c r="C5" s="26">
        <v>-9.5</v>
      </c>
    </row>
    <row r="6" ht="12.75">
      <c r="A6" s="8" t="s">
        <v>1</v>
      </c>
    </row>
    <row r="7" spans="1:3" ht="12.75">
      <c r="A7" t="s">
        <v>2</v>
      </c>
      <c r="C7">
        <f>+C4</f>
        <v>34628.603</v>
      </c>
    </row>
    <row r="8" spans="1:3" ht="12.75">
      <c r="A8" t="s">
        <v>3</v>
      </c>
      <c r="C8">
        <f>+D4</f>
        <v>2.409524</v>
      </c>
    </row>
    <row r="10" spans="3:4" ht="13.5" thickBot="1">
      <c r="C10" s="7" t="s">
        <v>21</v>
      </c>
      <c r="D10" s="7" t="s">
        <v>22</v>
      </c>
    </row>
    <row r="11" spans="1:6" ht="12.75">
      <c r="A11" t="s">
        <v>16</v>
      </c>
      <c r="C11">
        <f>INTERCEPT(G21:G993,F21:F993)</f>
        <v>-0.01035288329337511</v>
      </c>
      <c r="D11" s="6"/>
      <c r="E11" s="18" t="s">
        <v>41</v>
      </c>
      <c r="F11" s="19">
        <v>1</v>
      </c>
    </row>
    <row r="12" spans="1:6" ht="12.75">
      <c r="A12" t="s">
        <v>17</v>
      </c>
      <c r="C12">
        <f>SLOPE(G21:G993,F21:F993)</f>
        <v>2.8137656496170467E-05</v>
      </c>
      <c r="D12" s="6"/>
      <c r="E12" s="18" t="s">
        <v>42</v>
      </c>
      <c r="F12" s="20">
        <f ca="1">NOW()+15018.5+$C$5/24</f>
        <v>59896.82257071759</v>
      </c>
    </row>
    <row r="13" spans="1:6" ht="12.75">
      <c r="A13" t="s">
        <v>20</v>
      </c>
      <c r="C13" s="6" t="s">
        <v>14</v>
      </c>
      <c r="D13" s="6"/>
      <c r="E13" s="18" t="s">
        <v>43</v>
      </c>
      <c r="F13" s="21">
        <f>ROUND(2*(F12-$C$7)/$C$8,0)/2+F11</f>
        <v>10488</v>
      </c>
    </row>
    <row r="14" spans="1:6" ht="12.75">
      <c r="A14" t="s">
        <v>25</v>
      </c>
      <c r="E14" s="18" t="s">
        <v>44</v>
      </c>
      <c r="F14" s="22">
        <f>ROUND(2*(F12-$C$15)/$C$16,0)/2+F11</f>
        <v>2730.5</v>
      </c>
    </row>
    <row r="15" spans="1:6" ht="12.75">
      <c r="A15" s="5" t="s">
        <v>18</v>
      </c>
      <c r="C15" s="13">
        <f>(C7+C11)+(C8+C12)*INT(MAX(F21:F3533))</f>
        <v>53319.48857891816</v>
      </c>
      <c r="E15" s="18" t="s">
        <v>45</v>
      </c>
      <c r="F15" s="23">
        <f>+$C$15+$C$16*F14-15018.5-$C$5/24</f>
        <v>44880.66652412256</v>
      </c>
    </row>
    <row r="16" spans="1:6" ht="12.75">
      <c r="A16" s="8" t="s">
        <v>4</v>
      </c>
      <c r="C16" s="14">
        <f>+C8+C12</f>
        <v>2.4095521376564966</v>
      </c>
      <c r="F16" s="24" t="s">
        <v>46</v>
      </c>
    </row>
    <row r="17" spans="1:3" ht="13.5" thickBot="1">
      <c r="A17" s="15" t="s">
        <v>39</v>
      </c>
      <c r="C17">
        <f>COUNT(C21:C2191)</f>
        <v>5</v>
      </c>
    </row>
    <row r="18" spans="1:4" ht="12.75">
      <c r="A18" s="8" t="s">
        <v>5</v>
      </c>
      <c r="C18" s="3">
        <f>+C15</f>
        <v>53319.48857891816</v>
      </c>
      <c r="D18" s="4">
        <f>+C16</f>
        <v>2.4095521376564966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38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6">
        <v>34628.603</v>
      </c>
      <c r="D21" s="1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-0.01035288329337511</v>
      </c>
      <c r="Q21" s="2">
        <f>+C21-15018.5</f>
        <v>19610.103000000003</v>
      </c>
    </row>
    <row r="22" spans="1:30" ht="12.75">
      <c r="A22" t="s">
        <v>31</v>
      </c>
      <c r="C22" s="17">
        <v>46907.641</v>
      </c>
      <c r="D22" s="16"/>
      <c r="E22">
        <f>+(C22-C$7)/C$8</f>
        <v>5096.043035885926</v>
      </c>
      <c r="F22">
        <f>ROUND(2*E22,0)/2</f>
        <v>5096</v>
      </c>
      <c r="G22">
        <f>+C22-(C$7+F22*C$8)</f>
        <v>0.10369599999830825</v>
      </c>
      <c r="I22">
        <f>+G22</f>
        <v>0.10369599999830825</v>
      </c>
      <c r="O22">
        <f>+C$11+C$12*F22</f>
        <v>0.1330366142111096</v>
      </c>
      <c r="Q22" s="2">
        <f>+C22-15018.5</f>
        <v>31889.141000000003</v>
      </c>
      <c r="AA22">
        <v>6</v>
      </c>
      <c r="AB22" t="s">
        <v>30</v>
      </c>
      <c r="AD22" t="s">
        <v>32</v>
      </c>
    </row>
    <row r="23" spans="1:30" ht="12.75">
      <c r="A23" t="s">
        <v>33</v>
      </c>
      <c r="C23" s="17">
        <v>47382.351</v>
      </c>
      <c r="D23" s="16"/>
      <c r="E23">
        <f>+(C23-C$7)/C$8</f>
        <v>5293.057051932248</v>
      </c>
      <c r="F23">
        <f>ROUND(2*E23,0)/2</f>
        <v>5293</v>
      </c>
      <c r="G23">
        <f>+C23-(C$7+F23*C$8)</f>
        <v>0.1374680000008084</v>
      </c>
      <c r="I23">
        <f>+G23</f>
        <v>0.1374680000008084</v>
      </c>
      <c r="O23">
        <f>+C$11+C$12*F23</f>
        <v>0.13857973254085518</v>
      </c>
      <c r="Q23" s="2">
        <f>+C23-15018.5</f>
        <v>32363.851000000002</v>
      </c>
      <c r="AA23">
        <v>10</v>
      </c>
      <c r="AB23" t="s">
        <v>30</v>
      </c>
      <c r="AD23" t="s">
        <v>32</v>
      </c>
    </row>
    <row r="24" spans="1:17" ht="12.75">
      <c r="A24" s="11" t="s">
        <v>35</v>
      </c>
      <c r="B24" s="12" t="s">
        <v>36</v>
      </c>
      <c r="C24" s="11">
        <v>53226.734</v>
      </c>
      <c r="D24" s="11">
        <v>0.0027</v>
      </c>
      <c r="E24">
        <f>+(C24-C$7)/C$8</f>
        <v>7718.591306830724</v>
      </c>
      <c r="F24">
        <f>ROUND(2*E24,0)/2</f>
        <v>7718.5</v>
      </c>
      <c r="G24">
        <f>+C24-(C$7+F24*C$8)</f>
        <v>0.22000599998864345</v>
      </c>
      <c r="J24">
        <f>+G24</f>
        <v>0.22000599998864345</v>
      </c>
      <c r="O24">
        <f>+C$11+C$12*F24</f>
        <v>0.20682761837231664</v>
      </c>
      <c r="Q24" s="2">
        <f>+C24-15018.5</f>
        <v>38208.234</v>
      </c>
    </row>
    <row r="25" spans="1:17" ht="12.75">
      <c r="A25" s="11" t="s">
        <v>35</v>
      </c>
      <c r="B25" s="12" t="s">
        <v>37</v>
      </c>
      <c r="C25" s="11">
        <v>53319.4955</v>
      </c>
      <c r="D25" s="11">
        <v>0.0006</v>
      </c>
      <c r="E25">
        <f>+(C25-C$7)/C$8</f>
        <v>7757.08915951864</v>
      </c>
      <c r="F25">
        <f>ROUND(2*E25,0)/2</f>
        <v>7757</v>
      </c>
      <c r="G25">
        <f>+C25-(C$7+F25*C$8)</f>
        <v>0.21483199999056524</v>
      </c>
      <c r="J25">
        <f>+G25</f>
        <v>0.21483199999056524</v>
      </c>
      <c r="O25">
        <f>+C$11+C$12*F25</f>
        <v>0.2079109181474192</v>
      </c>
      <c r="Q25" s="2">
        <f>+C25-15018.5</f>
        <v>38300.9955</v>
      </c>
    </row>
    <row r="26" spans="3:17" ht="12.75">
      <c r="C26" s="16"/>
      <c r="D26" s="16"/>
      <c r="Q26" s="2"/>
    </row>
    <row r="27" spans="3:17" ht="12.75">
      <c r="C27" s="16"/>
      <c r="D27" s="16"/>
      <c r="Q27" s="2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2022-11-13T06:44:48Z</dcterms:modified>
  <cp:category/>
  <cp:version/>
  <cp:contentType/>
  <cp:contentStatus/>
</cp:coreProperties>
</file>