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32760" windowWidth="7740" windowHeight="1315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<sst xmlns="http://schemas.openxmlformats.org/spreadsheetml/2006/main" count="56" uniqueCount="52">
  <si>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</si>
  <si>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</si>
  <si>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</si>
  <si>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</si>
  <si>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</si>
  <si>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</si>
  <si>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</si>
  <si>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</si>
  <si>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</si>
  <si>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</si>
  <si>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</si>
  <si>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</si>
  <si>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</si>
  <si>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</si>
  <si>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</si>
  <si>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</si>
  <si>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</si>
  <si>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</si>
  <si>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</si>
  <si>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</si>
  <si>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</si>
  <si>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</si>
  <si>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</si>
  <si>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</si>
  <si>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</si>
  <si>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</si>
  <si>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</si>
  <si>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</si>
  <si>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</si>
  <si>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</si>
  <si>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</si>
  <si>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EA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</si>
  <si>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</si>
  <si>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</si>
  <si>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</si>
  <si>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</si>
  <si>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</si>
  <si>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</si>
  <si>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</si>
  <si>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</si>
  <si>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OEJV 0074</t>
  </si>
  <si>
    <t>I</t>
  </si>
  <si>
    <t>CCD</t>
  </si>
  <si>
    <t>OEJV</t>
  </si>
  <si>
    <t>Add cycle</t>
  </si>
  <si>
    <t>Old Cycle</t>
  </si>
  <si>
    <t>OEJV 0137</t>
  </si>
  <si>
    <t>IBVS 6070</t>
  </si>
  <si>
    <t>II</t>
  </si>
  <si>
    <t>BAD?</t>
  </si>
  <si>
    <t>V0887 Cyg / na</t>
  </si>
  <si>
    <t>OEJV 0168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</si>
</sst>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3" fillId="0" borderId="8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V887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0.001</c:v>
                  </c:pt>
                  <c:pt idx="4">
                    <c:v>0.003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0.001</c:v>
                  </c:pt>
                  <c:pt idx="4">
                    <c:v>0.003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0.001</c:v>
                  </c:pt>
                  <c:pt idx="4">
                    <c:v>0.003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0.001</c:v>
                  </c:pt>
                  <c:pt idx="4">
                    <c:v>0.003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0.001</c:v>
                  </c:pt>
                  <c:pt idx="4">
                    <c:v>0.003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0.001</c:v>
                  </c:pt>
                  <c:pt idx="4">
                    <c:v>0.003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0.001</c:v>
                  </c:pt>
                  <c:pt idx="4">
                    <c:v>0.003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0.001</c:v>
                  </c:pt>
                  <c:pt idx="4">
                    <c:v>0.003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0.001</c:v>
                  </c:pt>
                  <c:pt idx="4">
                    <c:v>0.003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0.001</c:v>
                  </c:pt>
                  <c:pt idx="4">
                    <c:v>0.003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0.001</c:v>
                  </c:pt>
                  <c:pt idx="4">
                    <c:v>0.003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0.008</c:v>
                  </c:pt>
                  <c:pt idx="3">
                    <c:v>0.001</c:v>
                  </c:pt>
                  <c:pt idx="4">
                    <c:v>0.003</c:v>
                  </c:pt>
                  <c:pt idx="5">
                    <c:v>0.0002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53293159"/>
        <c:axId val="9876384"/>
      </c:scatterChart>
      <c:valAx>
        <c:axId val="53293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76384"/>
        <c:crosses val="autoZero"/>
        <c:crossBetween val="midCat"/>
        <c:dispUnits/>
      </c:valAx>
      <c:valAx>
        <c:axId val="9876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29315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275"/>
          <c:y val="0.93075"/>
          <c:w val="0.8607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9525</xdr:rowOff>
    </xdr:from>
    <xdr:to>
      <xdr:col>15</xdr:col>
      <xdr:colOff>266700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3924300" y="9525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7.14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50</v>
      </c>
    </row>
    <row r="2" spans="1:4" ht="12.75">
      <c r="A2" t="s">
        <v>24</v>
      </c>
      <c r="B2" t="s">
        <v>31</v>
      </c>
      <c r="C2" s="3"/>
      <c r="D2" s="3"/>
    </row>
    <row r="3" ht="13.5" thickBot="1"/>
    <row r="4" spans="1:4" ht="14.25" thickBot="1" thickTop="1">
      <c r="A4" s="5" t="s">
        <v>0</v>
      </c>
      <c r="C4" s="8">
        <v>32887.3979</v>
      </c>
      <c r="D4" s="9">
        <v>2.03807136</v>
      </c>
    </row>
    <row r="6" ht="12.75">
      <c r="A6" s="5" t="s">
        <v>1</v>
      </c>
    </row>
    <row r="7" spans="1:3" ht="12.75">
      <c r="A7" t="s">
        <v>2</v>
      </c>
      <c r="C7">
        <f>+C4</f>
        <v>32887.3979</v>
      </c>
    </row>
    <row r="8" spans="1:3" ht="12.75">
      <c r="A8" t="s">
        <v>3</v>
      </c>
      <c r="C8">
        <f>+D4</f>
        <v>2.03807136</v>
      </c>
    </row>
    <row r="9" spans="1:5" ht="12.75">
      <c r="A9" s="14" t="s">
        <v>33</v>
      </c>
      <c r="B9" s="15"/>
      <c r="C9" s="16">
        <v>-9.5</v>
      </c>
      <c r="D9" s="15" t="s">
        <v>34</v>
      </c>
      <c r="E9" s="15"/>
    </row>
    <row r="10" spans="1:5" ht="13.5" thickBot="1">
      <c r="A10" s="15"/>
      <c r="B10" s="15"/>
      <c r="C10" s="4" t="s">
        <v>20</v>
      </c>
      <c r="D10" s="4" t="s">
        <v>21</v>
      </c>
      <c r="E10" s="15"/>
    </row>
    <row r="11" spans="1:7" ht="12.75">
      <c r="A11" s="15" t="s">
        <v>16</v>
      </c>
      <c r="B11" s="15"/>
      <c r="C11" s="17">
        <f ca="1">INTERCEPT(INDIRECT($G$11):G992,INDIRECT($F$11):F992)</f>
        <v>0.12284661594491206</v>
      </c>
      <c r="D11" s="3"/>
      <c r="E11" s="15"/>
      <c r="F11" s="18" t="str">
        <f>"F"&amp;E19</f>
        <v>F22</v>
      </c>
      <c r="G11" s="19" t="str">
        <f>"G"&amp;E19</f>
        <v>G22</v>
      </c>
    </row>
    <row r="12" spans="1:5" ht="12.75">
      <c r="A12" s="15" t="s">
        <v>17</v>
      </c>
      <c r="B12" s="15"/>
      <c r="C12" s="17">
        <f ca="1">SLOPE(INDIRECT($G$11):G992,INDIRECT($F$11):F992)</f>
        <v>-1.8572162136769588E-05</v>
      </c>
      <c r="D12" s="3"/>
      <c r="E12" s="15"/>
    </row>
    <row r="13" spans="1:5" ht="12.75">
      <c r="A13" s="15" t="s">
        <v>19</v>
      </c>
      <c r="B13" s="15"/>
      <c r="C13" s="3" t="s">
        <v>14</v>
      </c>
      <c r="D13" s="22" t="s">
        <v>44</v>
      </c>
      <c r="E13" s="16">
        <v>1</v>
      </c>
    </row>
    <row r="14" spans="1:5" ht="12.75">
      <c r="A14" s="15"/>
      <c r="B14" s="15"/>
      <c r="C14" s="15"/>
      <c r="D14" s="22" t="s">
        <v>35</v>
      </c>
      <c r="E14" s="23">
        <f ca="1">NOW()+15018.5+$C$9/24</f>
        <v>59896.823087384255</v>
      </c>
    </row>
    <row r="15" spans="1:5" ht="12.75">
      <c r="A15" s="20" t="s">
        <v>18</v>
      </c>
      <c r="B15" s="15"/>
      <c r="C15" s="21">
        <f>(C7+C11)+(C8+C12)*INT(MAX(F21:F3533))</f>
        <v>56824.45073977165</v>
      </c>
      <c r="D15" s="22" t="s">
        <v>45</v>
      </c>
      <c r="E15" s="23">
        <f>ROUND(2*(E14-$C$7)/$C$8,0)/2+E13</f>
        <v>13253.5</v>
      </c>
    </row>
    <row r="16" spans="1:5" ht="12.75">
      <c r="A16" s="24" t="s">
        <v>4</v>
      </c>
      <c r="B16" s="15"/>
      <c r="C16" s="25">
        <f>+C8+C12</f>
        <v>2.0380527878378634</v>
      </c>
      <c r="D16" s="22" t="s">
        <v>36</v>
      </c>
      <c r="E16" s="19">
        <f>ROUND(2*(E14-$C$15)/$C$16,0)/2+E13</f>
        <v>1508.5</v>
      </c>
    </row>
    <row r="17" spans="1:18" ht="13.5" thickBot="1">
      <c r="A17" s="22" t="s">
        <v>30</v>
      </c>
      <c r="B17" s="15"/>
      <c r="C17" s="15">
        <f>COUNT(C21:C2191)</f>
        <v>6</v>
      </c>
      <c r="D17" s="22" t="s">
        <v>37</v>
      </c>
      <c r="E17" s="26">
        <f>+$C$15+$C$16*E16-15018.5-$C$9/24</f>
        <v>44880.74920355841</v>
      </c>
      <c r="R17" s="41"/>
    </row>
    <row r="18" spans="1:5" ht="14.25" thickBot="1" thickTop="1">
      <c r="A18" s="24" t="s">
        <v>5</v>
      </c>
      <c r="B18" s="15"/>
      <c r="C18" s="27">
        <f>+C15</f>
        <v>56824.45073977165</v>
      </c>
      <c r="D18" s="28">
        <f>+C16</f>
        <v>2.0380527878378634</v>
      </c>
      <c r="E18" s="29" t="s">
        <v>38</v>
      </c>
    </row>
    <row r="19" spans="1:5" ht="13.5" thickTop="1">
      <c r="A19" s="30" t="s">
        <v>39</v>
      </c>
      <c r="E19" s="31">
        <v>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12</v>
      </c>
      <c r="I20" s="7" t="s">
        <v>29</v>
      </c>
      <c r="J20" s="7" t="s">
        <v>43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15</v>
      </c>
      <c r="R20" s="40" t="s">
        <v>49</v>
      </c>
    </row>
    <row r="21" spans="1:17" ht="12.75">
      <c r="A21" t="s">
        <v>12</v>
      </c>
      <c r="C21" s="13">
        <f>+C4</f>
        <v>32887.3979</v>
      </c>
      <c r="D21" s="13" t="s">
        <v>14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>+C21-(C$7+F21*C$8)</f>
        <v>0</v>
      </c>
      <c r="H21">
        <f>+G21</f>
        <v>0</v>
      </c>
      <c r="O21">
        <f aca="true" t="shared" si="2" ref="O21:O26">+C$11+C$12*$F21</f>
        <v>0.12284661594491206</v>
      </c>
      <c r="Q21" s="2">
        <f aca="true" t="shared" si="3" ref="Q21:Q26">+C21-15018.5</f>
        <v>17868.897900000004</v>
      </c>
    </row>
    <row r="22" spans="1:17" ht="12.75">
      <c r="A22" s="32" t="s">
        <v>40</v>
      </c>
      <c r="B22" s="33" t="s">
        <v>41</v>
      </c>
      <c r="C22" s="34">
        <v>52485.4377</v>
      </c>
      <c r="D22" s="34" t="s">
        <v>42</v>
      </c>
      <c r="E22">
        <f t="shared" si="0"/>
        <v>9615.973309197574</v>
      </c>
      <c r="F22">
        <f t="shared" si="1"/>
        <v>9616</v>
      </c>
      <c r="G22">
        <f>+C22-(C$7+F22*C$8)</f>
        <v>-0.05439776000275742</v>
      </c>
      <c r="J22">
        <f>+G22</f>
        <v>-0.05439776000275742</v>
      </c>
      <c r="O22">
        <f t="shared" si="2"/>
        <v>-0.055743295162264284</v>
      </c>
      <c r="Q22" s="2">
        <f t="shared" si="3"/>
        <v>37466.9377</v>
      </c>
    </row>
    <row r="23" spans="1:17" ht="12.75">
      <c r="A23" s="10" t="s">
        <v>32</v>
      </c>
      <c r="B23" s="11"/>
      <c r="C23" s="12">
        <v>53661.3926</v>
      </c>
      <c r="D23" s="12">
        <v>0.008</v>
      </c>
      <c r="E23">
        <f t="shared" si="0"/>
        <v>10192.96728648402</v>
      </c>
      <c r="F23">
        <f t="shared" si="1"/>
        <v>10193</v>
      </c>
      <c r="G23">
        <f>+C23-(C$7+F23*C$8)</f>
        <v>-0.06667248000303516</v>
      </c>
      <c r="I23">
        <f>+G23</f>
        <v>-0.06667248000303516</v>
      </c>
      <c r="O23">
        <f t="shared" si="2"/>
        <v>-0.06645943271518034</v>
      </c>
      <c r="Q23" s="2">
        <f t="shared" si="3"/>
        <v>38642.8926</v>
      </c>
    </row>
    <row r="24" spans="1:17" ht="12.75">
      <c r="A24" s="10" t="s">
        <v>46</v>
      </c>
      <c r="B24" s="38" t="s">
        <v>41</v>
      </c>
      <c r="C24" s="12">
        <v>55057.45605</v>
      </c>
      <c r="D24" s="12">
        <v>0.001</v>
      </c>
      <c r="E24">
        <f t="shared" si="0"/>
        <v>10877.959714815872</v>
      </c>
      <c r="F24">
        <f t="shared" si="1"/>
        <v>10878</v>
      </c>
      <c r="G24">
        <f>+C24-(C$7+F24*C$8)</f>
        <v>-0.08210408000013558</v>
      </c>
      <c r="J24">
        <f>+G24</f>
        <v>-0.08210408000013558</v>
      </c>
      <c r="O24">
        <f t="shared" si="2"/>
        <v>-0.0791813637788675</v>
      </c>
      <c r="Q24" s="2">
        <f t="shared" si="3"/>
        <v>40038.95605</v>
      </c>
    </row>
    <row r="25" spans="1:18" ht="12.75">
      <c r="A25" s="35" t="s">
        <v>47</v>
      </c>
      <c r="B25" s="36" t="s">
        <v>48</v>
      </c>
      <c r="C25" s="37">
        <v>56179.4772</v>
      </c>
      <c r="D25" s="37">
        <v>0.003</v>
      </c>
      <c r="E25">
        <f t="shared" si="0"/>
        <v>11428.49056080156</v>
      </c>
      <c r="F25">
        <f t="shared" si="1"/>
        <v>11428.5</v>
      </c>
      <c r="O25">
        <f t="shared" si="2"/>
        <v>-0.08940533903515918</v>
      </c>
      <c r="Q25" s="2">
        <f t="shared" si="3"/>
        <v>41160.9772</v>
      </c>
      <c r="R25">
        <f>+C25-(C$7+F25*C$8)</f>
        <v>-0.019237760003306903</v>
      </c>
    </row>
    <row r="26" spans="1:17" ht="12.75">
      <c r="A26" s="42" t="s">
        <v>51</v>
      </c>
      <c r="B26" s="43" t="s">
        <v>41</v>
      </c>
      <c r="C26" s="44">
        <v>56824.45253</v>
      </c>
      <c r="D26" s="42">
        <v>0.0002</v>
      </c>
      <c r="E26">
        <f t="shared" si="0"/>
        <v>11744.954126630777</v>
      </c>
      <c r="F26">
        <f t="shared" si="1"/>
        <v>11745</v>
      </c>
      <c r="G26">
        <f>+C26-(C$7+F26*C$8)</f>
        <v>-0.0934932000018307</v>
      </c>
      <c r="J26">
        <f>+G26</f>
        <v>-0.0934932000018307</v>
      </c>
      <c r="O26">
        <f t="shared" si="2"/>
        <v>-0.09528342835144674</v>
      </c>
      <c r="Q26" s="2">
        <f t="shared" si="3"/>
        <v>41805.95253</v>
      </c>
    </row>
    <row r="27" spans="1:17" ht="12.75">
      <c r="A27" s="39"/>
      <c r="B27" s="39"/>
      <c r="C27" s="12"/>
      <c r="D27" s="12"/>
      <c r="Q27" s="2"/>
    </row>
    <row r="28" spans="3:17" ht="12.75">
      <c r="C28" s="13"/>
      <c r="D28" s="13"/>
      <c r="Q28" s="2"/>
    </row>
    <row r="29" spans="3:17" ht="12.75">
      <c r="C29" s="13"/>
      <c r="D29" s="13"/>
      <c r="Q29" s="2"/>
    </row>
    <row r="30" spans="3:17" ht="12.75">
      <c r="C30" s="13"/>
      <c r="D30" s="13"/>
      <c r="Q30" s="2"/>
    </row>
    <row r="31" spans="3:17" ht="12.75">
      <c r="C31" s="13"/>
      <c r="D31" s="13"/>
      <c r="Q31" s="2"/>
    </row>
    <row r="32" spans="3:17" ht="12.75">
      <c r="C32" s="13"/>
      <c r="D32" s="13"/>
      <c r="Q32" s="2"/>
    </row>
    <row r="33" spans="3:17" ht="12.75">
      <c r="C33" s="13"/>
      <c r="D33" s="13"/>
      <c r="Q33" s="2"/>
    </row>
    <row r="34" spans="3:4" ht="12.75">
      <c r="C34" s="13"/>
      <c r="D34" s="13"/>
    </row>
    <row r="35" spans="3:4" ht="12.75">
      <c r="C35" s="13"/>
      <c r="D35" s="13"/>
    </row>
    <row r="36" spans="3:4" ht="12.75">
      <c r="C36" s="13"/>
      <c r="D36" s="13"/>
    </row>
    <row r="37" spans="3:4" ht="12.75">
      <c r="C37" s="13"/>
      <c r="D37" s="13"/>
    </row>
    <row r="38" spans="3:4" ht="12.75">
      <c r="C38" s="13"/>
      <c r="D38" s="13"/>
    </row>
    <row r="39" spans="3:4" ht="12.75">
      <c r="C39" s="13"/>
      <c r="D39" s="13"/>
    </row>
    <row r="40" spans="3:4" ht="12.75">
      <c r="C40" s="13"/>
      <c r="D40" s="13"/>
    </row>
    <row r="41" spans="3:4" ht="12.75">
      <c r="C41" s="13"/>
      <c r="D41" s="13"/>
    </row>
    <row r="42" spans="3:4" ht="12.75">
      <c r="C42" s="13"/>
      <c r="D42" s="13"/>
    </row>
    <row r="43" spans="3:4" ht="12.75">
      <c r="C43" s="13"/>
      <c r="D43" s="13"/>
    </row>
    <row r="44" spans="3:4" ht="12.75">
      <c r="C44" s="13"/>
      <c r="D44" s="13"/>
    </row>
    <row r="45" spans="3:4" ht="12.75">
      <c r="C45" s="13"/>
      <c r="D45" s="13"/>
    </row>
    <row r="46" spans="3:4" ht="12.75">
      <c r="C46" s="13"/>
      <c r="D46" s="13"/>
    </row>
    <row r="47" spans="3:4" ht="12.75">
      <c r="C47" s="13"/>
      <c r="D47" s="13"/>
    </row>
    <row r="48" spans="3:4" ht="12.75">
      <c r="C48" s="13"/>
      <c r="D48" s="13"/>
    </row>
    <row r="49" spans="3:4" ht="12.75">
      <c r="C49" s="13"/>
      <c r="D49" s="13"/>
    </row>
    <row r="50" spans="3:4" ht="12.75">
      <c r="C50" s="13"/>
      <c r="D50" s="13"/>
    </row>
    <row r="51" spans="3:4" ht="12.75">
      <c r="C51" s="13"/>
      <c r="D51" s="13"/>
    </row>
    <row r="52" spans="3:4" ht="12.75">
      <c r="C52" s="13"/>
      <c r="D52" s="13"/>
    </row>
    <row r="53" spans="3:4" ht="12.75">
      <c r="C53" s="13"/>
      <c r="D53" s="13"/>
    </row>
    <row r="54" spans="3:4" ht="12.75">
      <c r="C54" s="13"/>
      <c r="D54" s="13"/>
    </row>
    <row r="55" spans="3:4" ht="12.75">
      <c r="C55" s="13"/>
      <c r="D55" s="13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2022-11-13T06:45:14Z</dcterms:modified>
  <cp:category/>
  <cp:version/>
  <cp:contentType/>
  <cp:contentStatus/>
</cp:coreProperties>
</file>