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0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<sst xmlns="http://schemas.openxmlformats.org/spreadsheetml/2006/main" count="727" uniqueCount="311">
  <si>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</si>
  <si>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</si>
  <si>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</si>
  <si>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</si>
  <si>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</si>
  <si>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</si>
  <si>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</si>
  <si>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</si>
  <si>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</si>
  <si>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</si>
  <si>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</si>
  <si>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</si>
  <si>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</si>
  <si>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</si>
  <si>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</si>
  <si>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</si>
  <si>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</si>
  <si>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</si>
  <si>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</si>
  <si>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</si>
  <si>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</si>
  <si>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</si>
  <si>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</si>
  <si>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</si>
  <si>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</si>
  <si>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</si>
  <si>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I</t>
  </si>
  <si>
    <t>na</t>
  </si>
  <si>
    <t>Misc</t>
  </si>
  <si>
    <t>EW/KW</t>
  </si>
  <si>
    <t>Correct coords are 19 46 27 +32 08 35</t>
  </si>
  <si>
    <t>II</t>
  </si>
  <si>
    <t>IBVS 5643</t>
  </si>
  <si>
    <t>IBVS 5657</t>
  </si>
  <si>
    <t>IBVS 5690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</si>
  <si>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</si>
  <si>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</si>
  <si>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</si>
  <si>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</si>
  <si>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</si>
  <si>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</si>
  <si>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</si>
  <si>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</si>
  <si>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Start of linear fit &gt;&gt;&gt;&gt;&gt;&gt;&gt;&gt;&gt;&gt;&gt;&gt;&gt;&gt;&gt;&gt;&gt;&gt;&gt;&gt;&gt;</t>
  </si>
  <si>
    <t>OEJV 0074</t>
  </si>
  <si>
    <t>Add cycle</t>
  </si>
  <si>
    <t>Old Cycle</t>
  </si>
  <si>
    <t>OEJV 0001</t>
  </si>
  <si>
    <t>vis</t>
  </si>
  <si>
    <t>OEJV 0160</t>
  </si>
  <si>
    <t>IBVS 6070</t>
  </si>
  <si>
    <t>IBVS 6094</t>
  </si>
  <si>
    <t>ii</t>
  </si>
  <si>
    <t>V979 Cyg / gsc 2660-2182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</si>
  <si>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</si>
  <si>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</si>
  <si>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</si>
  <si>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</si>
  <si>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</si>
  <si>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</si>
  <si>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</si>
  <si>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</si>
  <si>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</si>
  <si>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</si>
  <si>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F </t>
  </si>
  <si>
    <t>2447763.373 </t>
  </si>
  <si>
    <t> 24.08.1989 20:57 </t>
  </si>
  <si>
    <t> 0.110 </t>
  </si>
  <si>
    <t> P.Frank </t>
  </si>
  <si>
    <t>BAVM 174 </t>
  </si>
  <si>
    <t>2447769.531 </t>
  </si>
  <si>
    <t> 31.08.1989 00:44 </t>
  </si>
  <si>
    <t> -0.086 </t>
  </si>
  <si>
    <t>2448015.411 </t>
  </si>
  <si>
    <t> 03.05.1990 21:51 </t>
  </si>
  <si>
    <t> -0.105 </t>
  </si>
  <si>
    <t>2450671.5194 </t>
  </si>
  <si>
    <t> 11.08.1997 00:27 </t>
  </si>
  <si>
    <t> -2.3616 </t>
  </si>
  <si>
    <t>E </t>
  </si>
  <si>
    <t>o</t>
  </si>
  <si>
    <t>BAVM 172 </t>
  </si>
  <si>
    <t>2451704.4360 </t>
  </si>
  <si>
    <t> 08.06.2000 22:27 </t>
  </si>
  <si>
    <t> -2.3713 </t>
  </si>
  <si>
    <t>2451713.4059 </t>
  </si>
  <si>
    <t> 17.06.2000 21:44 </t>
  </si>
  <si>
    <t> -2.3704 </t>
  </si>
  <si>
    <t>2451714.5319 </t>
  </si>
  <si>
    <t> 19.06.2000 00:45 </t>
  </si>
  <si>
    <t> -2.3655 </t>
  </si>
  <si>
    <t>2451757.5048 </t>
  </si>
  <si>
    <t> 01.08.2000 00:06 </t>
  </si>
  <si>
    <t> -2.3689 </t>
  </si>
  <si>
    <t>2451758.4369 </t>
  </si>
  <si>
    <t> 01.08.2000 22:29 </t>
  </si>
  <si>
    <t> -2.3711 </t>
  </si>
  <si>
    <t> W.Quester </t>
  </si>
  <si>
    <t>2451758.4398 </t>
  </si>
  <si>
    <t> 01.08.2000 22:33 </t>
  </si>
  <si>
    <t> -2.3682 </t>
  </si>
  <si>
    <t>2451776.3741 </t>
  </si>
  <si>
    <t> 19.08.2000 20:58 </t>
  </si>
  <si>
    <t> -2.3718 </t>
  </si>
  <si>
    <t>2451780.4884 </t>
  </si>
  <si>
    <t> 23.08.2000 23:43 </t>
  </si>
  <si>
    <t> -2.3683 </t>
  </si>
  <si>
    <t>2451782.5400 </t>
  </si>
  <si>
    <t> 26.08.2000 00:57 </t>
  </si>
  <si>
    <t> -2.3721 </t>
  </si>
  <si>
    <t>2451783.4753 </t>
  </si>
  <si>
    <t> 26.08.2000 23:24 </t>
  </si>
  <si>
    <t>2451796.3671 </t>
  </si>
  <si>
    <t> 08.09.2000 20:48 </t>
  </si>
  <si>
    <t> -2.3722 </t>
  </si>
  <si>
    <t>2451796.5565 </t>
  </si>
  <si>
    <t> 09.09.2000 01:21 </t>
  </si>
  <si>
    <t> -2.3696 </t>
  </si>
  <si>
    <t>2451798.4224 </t>
  </si>
  <si>
    <t> 10.09.2000 22:08 </t>
  </si>
  <si>
    <t> -2.3723 </t>
  </si>
  <si>
    <t>2451799.3561 </t>
  </si>
  <si>
    <t> 11.09.2000 20:32 </t>
  </si>
  <si>
    <t> -2.3728 </t>
  </si>
  <si>
    <t>2451806.4585 </t>
  </si>
  <si>
    <t> 18.09.2000 23:00 </t>
  </si>
  <si>
    <t> -2.3709 </t>
  </si>
  <si>
    <t>2451807.3922 </t>
  </si>
  <si>
    <t> 19.09.2000 21:24 </t>
  </si>
  <si>
    <t> -2.3714 </t>
  </si>
  <si>
    <t>2451811.3127 </t>
  </si>
  <si>
    <t> 23.09.2000 19:30 </t>
  </si>
  <si>
    <t> -2.3748 </t>
  </si>
  <si>
    <t>2451811.5029 </t>
  </si>
  <si>
    <t> 24.09.2000 00:04 </t>
  </si>
  <si>
    <t> -2.3715 </t>
  </si>
  <si>
    <t>2451812.4343 </t>
  </si>
  <si>
    <t> 24.09.2000 22:25 </t>
  </si>
  <si>
    <t> -2.3744 </t>
  </si>
  <si>
    <t>2451817.2923 </t>
  </si>
  <si>
    <t> 29.09.2000 19:00 </t>
  </si>
  <si>
    <t> -2.3746 </t>
  </si>
  <si>
    <t>2451817.4851 </t>
  </si>
  <si>
    <t> 29.09.2000 23:38 </t>
  </si>
  <si>
    <t> -2.3686 </t>
  </si>
  <si>
    <t>2452042.4500 </t>
  </si>
  <si>
    <t> 12.05.2001 22:48 </t>
  </si>
  <si>
    <t> -2.3754 </t>
  </si>
  <si>
    <t>2452085.4250 </t>
  </si>
  <si>
    <t> 24.06.2001 22:12 </t>
  </si>
  <si>
    <t> -2.3767 </t>
  </si>
  <si>
    <t>2452086.5476 </t>
  </si>
  <si>
    <t> 26.06.2001 01:08 </t>
  </si>
  <si>
    <t> -2.3752 </t>
  </si>
  <si>
    <t>2452096.4521 </t>
  </si>
  <si>
    <t> 05.07.2001 22:51 </t>
  </si>
  <si>
    <t> -2.3739 </t>
  </si>
  <si>
    <t>2452100.5611 </t>
  </si>
  <si>
    <t> 10.07.2001 01:27 </t>
  </si>
  <si>
    <t> -2.3757 </t>
  </si>
  <si>
    <t>2452116.4439 </t>
  </si>
  <si>
    <t> 25.07.2001 22:39 </t>
  </si>
  <si>
    <t> -2.3755 </t>
  </si>
  <si>
    <t>2452133.4504 </t>
  </si>
  <si>
    <t> 11.08.2001 22:48 </t>
  </si>
  <si>
    <t> -2.3726 </t>
  </si>
  <si>
    <t>2452137.3729 </t>
  </si>
  <si>
    <t> 15.08.2001 20:56 </t>
  </si>
  <si>
    <t> -2.3741 </t>
  </si>
  <si>
    <t>2452503.4140 </t>
  </si>
  <si>
    <t> 16.08.2002 21:56 </t>
  </si>
  <si>
    <t> -2.3790 </t>
  </si>
  <si>
    <t>2452546.3889 </t>
  </si>
  <si>
    <t> 28.09.2002 21:20 </t>
  </si>
  <si>
    <t> -2.3805 </t>
  </si>
  <si>
    <t>2452548.4420 </t>
  </si>
  <si>
    <t> 30.09.2002 22:36 </t>
  </si>
  <si>
    <t> -2.3827 </t>
  </si>
  <si>
    <t>2452549.3796 </t>
  </si>
  <si>
    <t> 01.10.2002 21:06 </t>
  </si>
  <si>
    <t> -2.3794 </t>
  </si>
  <si>
    <t>2452596.2790 </t>
  </si>
  <si>
    <t> 17.11.2002 18:41 </t>
  </si>
  <si>
    <t> -2.3802 </t>
  </si>
  <si>
    <t>2452896.3611 </t>
  </si>
  <si>
    <t> 13.09.2003 20:39 </t>
  </si>
  <si>
    <t> -2.3849 </t>
  </si>
  <si>
    <t>2452901.4057 </t>
  </si>
  <si>
    <t> 18.09.2003 21:44 </t>
  </si>
  <si>
    <t> -2.3854 </t>
  </si>
  <si>
    <t> F.Agerer </t>
  </si>
  <si>
    <t>2452901.5904 </t>
  </si>
  <si>
    <t> 19.09.2003 02:10 </t>
  </si>
  <si>
    <t> -2.3875 </t>
  </si>
  <si>
    <t>2452908.3200 </t>
  </si>
  <si>
    <t> 25.09.2003 19:40 </t>
  </si>
  <si>
    <t> -2.3846 </t>
  </si>
  <si>
    <t>2452908.5012 </t>
  </si>
  <si>
    <t> 26.09.2003 00:01 </t>
  </si>
  <si>
    <t> -2.3903 </t>
  </si>
  <si>
    <t>2453233.4410 </t>
  </si>
  <si>
    <t> 15.08.2004 22:35 </t>
  </si>
  <si>
    <t> -2.3888 </t>
  </si>
  <si>
    <t>-I</t>
  </si>
  <si>
    <t>BAVM 173 </t>
  </si>
  <si>
    <t>2453245.3991 </t>
  </si>
  <si>
    <t> 27.08.2004 21:34 </t>
  </si>
  <si>
    <t>56964</t>
  </si>
  <si>
    <t> -2.3893 </t>
  </si>
  <si>
    <t>2453286.6933 </t>
  </si>
  <si>
    <t> 08.10.2004 04:38 </t>
  </si>
  <si>
    <t>57074.5</t>
  </si>
  <si>
    <t> -2.3898 </t>
  </si>
  <si>
    <t>?</t>
  </si>
  <si>
    <t> T.Krajci </t>
  </si>
  <si>
    <t>IBVS 5690 </t>
  </si>
  <si>
    <t>2453290.6178 </t>
  </si>
  <si>
    <t> 12.10.2004 02:49 </t>
  </si>
  <si>
    <t>57085</t>
  </si>
  <si>
    <t> -2.3892 </t>
  </si>
  <si>
    <t>2453534.4593 </t>
  </si>
  <si>
    <t> 12.06.2005 23:01 </t>
  </si>
  <si>
    <t>57737.5</t>
  </si>
  <si>
    <t> -2.3915 </t>
  </si>
  <si>
    <t>C </t>
  </si>
  <si>
    <t> Frank </t>
  </si>
  <si>
    <t>BAVM 178 </t>
  </si>
  <si>
    <t>2453635.3579 </t>
  </si>
  <si>
    <t> 21.09.2005 20:35 </t>
  </si>
  <si>
    <t>58007.5</t>
  </si>
  <si>
    <t> -2.3938 </t>
  </si>
  <si>
    <t> P. Frank </t>
  </si>
  <si>
    <t>BAVM 183 </t>
  </si>
  <si>
    <t>2453656.2856 </t>
  </si>
  <si>
    <t> 12.10.2005 18:51 </t>
  </si>
  <si>
    <t>58063.5</t>
  </si>
  <si>
    <t> -2.3937 </t>
  </si>
  <si>
    <t>2453656.4696 </t>
  </si>
  <si>
    <t> 12.10.2005 23:16 </t>
  </si>
  <si>
    <t>58064</t>
  </si>
  <si>
    <t> -2.3966 </t>
  </si>
  <si>
    <t>2453833.60755 </t>
  </si>
  <si>
    <t> 08.04.2006 02:34 </t>
  </si>
  <si>
    <t>58538</t>
  </si>
  <si>
    <t> -2.39580 </t>
  </si>
  <si>
    <t>R</t>
  </si>
  <si>
    <t> L.Brát </t>
  </si>
  <si>
    <t>OEJV 0074 </t>
  </si>
  <si>
    <t>2454055.4011 </t>
  </si>
  <si>
    <t> 15.11.2006 21:37 </t>
  </si>
  <si>
    <t>59131.5</t>
  </si>
  <si>
    <t> -2.3974 </t>
  </si>
  <si>
    <t>2454327.4578 </t>
  </si>
  <si>
    <t> 14.08.2007 22:59 </t>
  </si>
  <si>
    <t>59859.5</t>
  </si>
  <si>
    <t> -2.3994 </t>
  </si>
  <si>
    <t>BAVM 193 </t>
  </si>
  <si>
    <t>2454365.3892 </t>
  </si>
  <si>
    <t> 21.09.2007 21:20 </t>
  </si>
  <si>
    <t>59961</t>
  </si>
  <si>
    <t> -2.3993 </t>
  </si>
  <si>
    <t>2454365.5703 </t>
  </si>
  <si>
    <t> 22.09.2007 01:41 </t>
  </si>
  <si>
    <t>59961.5</t>
  </si>
  <si>
    <t> -2.4051 </t>
  </si>
  <si>
    <t>2454367.4442 </t>
  </si>
  <si>
    <t> 23.09.2007 22:39 </t>
  </si>
  <si>
    <t>59966.5</t>
  </si>
  <si>
    <t> -2.3997 </t>
  </si>
  <si>
    <t>2455837.41397 </t>
  </si>
  <si>
    <t> 02.10.2011 21:56 </t>
  </si>
  <si>
    <t>63900</t>
  </si>
  <si>
    <t> -2.40668 </t>
  </si>
  <si>
    <t> K.Ho?kova </t>
  </si>
  <si>
    <t>OEJV 0160 </t>
  </si>
  <si>
    <t>2455852.36394 </t>
  </si>
  <si>
    <t> 17.10.2011 20:44 </t>
  </si>
  <si>
    <t>63940</t>
  </si>
  <si>
    <t> -2.40499 </t>
  </si>
  <si>
    <t>2455872.35944 </t>
  </si>
  <si>
    <t> 06.11.2011 20:37 </t>
  </si>
  <si>
    <t>63993.5</t>
  </si>
  <si>
    <t> -2.40282 </t>
  </si>
  <si>
    <t>2456101.43931 </t>
  </si>
  <si>
    <t> 22.06.2012 22:32 </t>
  </si>
  <si>
    <t>64606.5</t>
  </si>
  <si>
    <t> -2.40538 </t>
  </si>
  <si>
    <t>2456154.31836 </t>
  </si>
  <si>
    <t> 14.08.2012 19:38 </t>
  </si>
  <si>
    <t>64748</t>
  </si>
  <si>
    <t> -2.40588 </t>
  </si>
  <si>
    <t>2456154.50484 </t>
  </si>
  <si>
    <t> 15.08.2012 00:06 </t>
  </si>
  <si>
    <t>64748.5</t>
  </si>
  <si>
    <t> -2.40625 </t>
  </si>
  <si>
    <t>2456175.43414 </t>
  </si>
  <si>
    <t> 04.09.2012 22:25 </t>
  </si>
  <si>
    <t>64804.5</t>
  </si>
  <si>
    <t> -2.40455 </t>
  </si>
  <si>
    <t>2456203.4550 </t>
  </si>
  <si>
    <t> 02.10.2012 22:55 </t>
  </si>
  <si>
    <t>64879.5</t>
  </si>
  <si>
    <t> -2.4117 </t>
  </si>
  <si>
    <t>BAVM 231 </t>
  </si>
  <si>
    <t>2456454.4075 </t>
  </si>
  <si>
    <t> 10.06.2013 21:46 </t>
  </si>
  <si>
    <t>65551</t>
  </si>
  <si>
    <t> -2.4035 </t>
  </si>
  <si>
    <t> F.Salvaggio </t>
  </si>
  <si>
    <t>IBVS 6094 </t>
  </si>
  <si>
    <t>BAD?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</si>
</sst>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76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3" fillId="34" borderId="0" xfId="0" applyFont="1" applyFill="1" applyAlignment="1">
      <alignment/>
    </xf>
    <xf numFmtId="0" fontId="0" fillId="0" borderId="8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V979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A!$C$21:$C$1969</c:f>
                <c:numCache>
                  <c:ptCount val="973"/>
                  <c:pt idx="0">
                    <c:v>31959.939</c:v>
                  </c:pt>
                  <c:pt idx="1">
                    <c:v>47763.373</c:v>
                  </c:pt>
                  <c:pt idx="2">
                    <c:v>47769.531</c:v>
                  </c:pt>
                  <c:pt idx="3">
                    <c:v>48015.411</c:v>
                  </c:pt>
                  <c:pt idx="4">
                    <c:v>50671.5194</c:v>
                  </c:pt>
                  <c:pt idx="5">
                    <c:v>51704.436</c:v>
                  </c:pt>
                  <c:pt idx="6">
                    <c:v>51713.4059</c:v>
                  </c:pt>
                  <c:pt idx="7">
                    <c:v>51714.5319</c:v>
                  </c:pt>
                  <c:pt idx="8">
                    <c:v>51757.5048</c:v>
                  </c:pt>
                  <c:pt idx="9">
                    <c:v>51758.4369</c:v>
                  </c:pt>
                  <c:pt idx="10">
                    <c:v>51758.4398</c:v>
                  </c:pt>
                  <c:pt idx="11">
                    <c:v>51776.3741</c:v>
                  </c:pt>
                  <c:pt idx="12">
                    <c:v>51780.4884</c:v>
                  </c:pt>
                  <c:pt idx="13">
                    <c:v>51782.54</c:v>
                  </c:pt>
                  <c:pt idx="14">
                    <c:v>51783.4753</c:v>
                  </c:pt>
                  <c:pt idx="15">
                    <c:v>51796.3671</c:v>
                  </c:pt>
                  <c:pt idx="16">
                    <c:v>51796.5565</c:v>
                  </c:pt>
                  <c:pt idx="17">
                    <c:v>51798.4224</c:v>
                  </c:pt>
                  <c:pt idx="18">
                    <c:v>51799.3561</c:v>
                  </c:pt>
                  <c:pt idx="19">
                    <c:v>51806.4585</c:v>
                  </c:pt>
                  <c:pt idx="20">
                    <c:v>51807.3922</c:v>
                  </c:pt>
                  <c:pt idx="21">
                    <c:v>51811.3126</c:v>
                  </c:pt>
                  <c:pt idx="22">
                    <c:v>51811.3127</c:v>
                  </c:pt>
                  <c:pt idx="23">
                    <c:v>51811.5029</c:v>
                  </c:pt>
                  <c:pt idx="24">
                    <c:v>51812.4343</c:v>
                  </c:pt>
                  <c:pt idx="25">
                    <c:v>51817.2923</c:v>
                  </c:pt>
                  <c:pt idx="26">
                    <c:v>51817.2924</c:v>
                  </c:pt>
                  <c:pt idx="27">
                    <c:v>51817.4851</c:v>
                  </c:pt>
                  <c:pt idx="28">
                    <c:v>52042.45</c:v>
                  </c:pt>
                  <c:pt idx="29">
                    <c:v>52085.425</c:v>
                  </c:pt>
                  <c:pt idx="30">
                    <c:v>52086.5476</c:v>
                  </c:pt>
                  <c:pt idx="31">
                    <c:v>52096.4521</c:v>
                  </c:pt>
                  <c:pt idx="32">
                    <c:v>52100.5611</c:v>
                  </c:pt>
                  <c:pt idx="33">
                    <c:v>52116.4439</c:v>
                  </c:pt>
                  <c:pt idx="34">
                    <c:v>52133.4504</c:v>
                  </c:pt>
                  <c:pt idx="35">
                    <c:v>52137.3729</c:v>
                  </c:pt>
                  <c:pt idx="36">
                    <c:v>52503.414</c:v>
                  </c:pt>
                  <c:pt idx="37">
                    <c:v>52546.3889</c:v>
                  </c:pt>
                  <c:pt idx="38">
                    <c:v>52548.442</c:v>
                  </c:pt>
                  <c:pt idx="39">
                    <c:v>52549.3796</c:v>
                  </c:pt>
                  <c:pt idx="40">
                    <c:v>52596.279</c:v>
                  </c:pt>
                  <c:pt idx="41">
                    <c:v>52896.3611</c:v>
                  </c:pt>
                  <c:pt idx="42">
                    <c:v>52901.4057</c:v>
                  </c:pt>
                  <c:pt idx="43">
                    <c:v>52901.5904</c:v>
                  </c:pt>
                  <c:pt idx="44">
                    <c:v>52908.32</c:v>
                  </c:pt>
                  <c:pt idx="45">
                    <c:v>52908.5012</c:v>
                  </c:pt>
                  <c:pt idx="46">
                    <c:v>53233.441</c:v>
                  </c:pt>
                  <c:pt idx="47">
                    <c:v>53245.3991</c:v>
                  </c:pt>
                  <c:pt idx="48">
                    <c:v>53286.6933</c:v>
                  </c:pt>
                  <c:pt idx="49">
                    <c:v>53290.6178</c:v>
                  </c:pt>
                  <c:pt idx="50">
                    <c:v>53534.4593</c:v>
                  </c:pt>
                  <c:pt idx="51">
                    <c:v>53635.3579</c:v>
                  </c:pt>
                  <c:pt idx="52">
                    <c:v>53656.2856</c:v>
                  </c:pt>
                  <c:pt idx="53">
                    <c:v>53656.4696</c:v>
                  </c:pt>
                  <c:pt idx="54">
                    <c:v>53833.60755</c:v>
                  </c:pt>
                  <c:pt idx="55">
                    <c:v>54055.4011</c:v>
                  </c:pt>
                  <c:pt idx="56">
                    <c:v>54327.4578</c:v>
                  </c:pt>
                  <c:pt idx="57">
                    <c:v>54365.3892</c:v>
                  </c:pt>
                  <c:pt idx="58">
                    <c:v>54365.5703</c:v>
                  </c:pt>
                  <c:pt idx="59">
                    <c:v>54367.4442</c:v>
                  </c:pt>
                  <c:pt idx="60">
                    <c:v>55837.41397</c:v>
                  </c:pt>
                  <c:pt idx="61">
                    <c:v>55852.36394</c:v>
                  </c:pt>
                  <c:pt idx="62">
                    <c:v>55872.35944</c:v>
                  </c:pt>
                  <c:pt idx="63">
                    <c:v>56101.43931</c:v>
                  </c:pt>
                  <c:pt idx="64">
                    <c:v>56154.31836</c:v>
                  </c:pt>
                  <c:pt idx="65">
                    <c:v>56154.50484</c:v>
                  </c:pt>
                  <c:pt idx="66">
                    <c:v>56175.43414</c:v>
                  </c:pt>
                  <c:pt idx="67">
                    <c:v>56203.455</c:v>
                  </c:pt>
                  <c:pt idx="68">
                    <c:v>56454.4075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A!$C$21:$C$1969</c:f>
                <c:numCache>
                  <c:ptCount val="973"/>
                  <c:pt idx="0">
                    <c:v>31959.939</c:v>
                  </c:pt>
                  <c:pt idx="1">
                    <c:v>47763.373</c:v>
                  </c:pt>
                  <c:pt idx="2">
                    <c:v>47769.531</c:v>
                  </c:pt>
                  <c:pt idx="3">
                    <c:v>48015.411</c:v>
                  </c:pt>
                  <c:pt idx="4">
                    <c:v>50671.5194</c:v>
                  </c:pt>
                  <c:pt idx="5">
                    <c:v>51704.436</c:v>
                  </c:pt>
                  <c:pt idx="6">
                    <c:v>51713.4059</c:v>
                  </c:pt>
                  <c:pt idx="7">
                    <c:v>51714.5319</c:v>
                  </c:pt>
                  <c:pt idx="8">
                    <c:v>51757.5048</c:v>
                  </c:pt>
                  <c:pt idx="9">
                    <c:v>51758.4369</c:v>
                  </c:pt>
                  <c:pt idx="10">
                    <c:v>51758.4398</c:v>
                  </c:pt>
                  <c:pt idx="11">
                    <c:v>51776.3741</c:v>
                  </c:pt>
                  <c:pt idx="12">
                    <c:v>51780.4884</c:v>
                  </c:pt>
                  <c:pt idx="13">
                    <c:v>51782.54</c:v>
                  </c:pt>
                  <c:pt idx="14">
                    <c:v>51783.4753</c:v>
                  </c:pt>
                  <c:pt idx="15">
                    <c:v>51796.3671</c:v>
                  </c:pt>
                  <c:pt idx="16">
                    <c:v>51796.5565</c:v>
                  </c:pt>
                  <c:pt idx="17">
                    <c:v>51798.4224</c:v>
                  </c:pt>
                  <c:pt idx="18">
                    <c:v>51799.3561</c:v>
                  </c:pt>
                  <c:pt idx="19">
                    <c:v>51806.4585</c:v>
                  </c:pt>
                  <c:pt idx="20">
                    <c:v>51807.3922</c:v>
                  </c:pt>
                  <c:pt idx="21">
                    <c:v>51811.3126</c:v>
                  </c:pt>
                  <c:pt idx="22">
                    <c:v>51811.3127</c:v>
                  </c:pt>
                  <c:pt idx="23">
                    <c:v>51811.5029</c:v>
                  </c:pt>
                  <c:pt idx="24">
                    <c:v>51812.4343</c:v>
                  </c:pt>
                  <c:pt idx="25">
                    <c:v>51817.2923</c:v>
                  </c:pt>
                  <c:pt idx="26">
                    <c:v>51817.2924</c:v>
                  </c:pt>
                  <c:pt idx="27">
                    <c:v>51817.4851</c:v>
                  </c:pt>
                  <c:pt idx="28">
                    <c:v>52042.45</c:v>
                  </c:pt>
                  <c:pt idx="29">
                    <c:v>52085.425</c:v>
                  </c:pt>
                  <c:pt idx="30">
                    <c:v>52086.5476</c:v>
                  </c:pt>
                  <c:pt idx="31">
                    <c:v>52096.4521</c:v>
                  </c:pt>
                  <c:pt idx="32">
                    <c:v>52100.5611</c:v>
                  </c:pt>
                  <c:pt idx="33">
                    <c:v>52116.4439</c:v>
                  </c:pt>
                  <c:pt idx="34">
                    <c:v>52133.4504</c:v>
                  </c:pt>
                  <c:pt idx="35">
                    <c:v>52137.3729</c:v>
                  </c:pt>
                  <c:pt idx="36">
                    <c:v>52503.414</c:v>
                  </c:pt>
                  <c:pt idx="37">
                    <c:v>52546.3889</c:v>
                  </c:pt>
                  <c:pt idx="38">
                    <c:v>52548.442</c:v>
                  </c:pt>
                  <c:pt idx="39">
                    <c:v>52549.3796</c:v>
                  </c:pt>
                  <c:pt idx="40">
                    <c:v>52596.279</c:v>
                  </c:pt>
                  <c:pt idx="41">
                    <c:v>52896.3611</c:v>
                  </c:pt>
                  <c:pt idx="42">
                    <c:v>52901.4057</c:v>
                  </c:pt>
                  <c:pt idx="43">
                    <c:v>52901.5904</c:v>
                  </c:pt>
                  <c:pt idx="44">
                    <c:v>52908.32</c:v>
                  </c:pt>
                  <c:pt idx="45">
                    <c:v>52908.5012</c:v>
                  </c:pt>
                  <c:pt idx="46">
                    <c:v>53233.441</c:v>
                  </c:pt>
                  <c:pt idx="47">
                    <c:v>53245.3991</c:v>
                  </c:pt>
                  <c:pt idx="48">
                    <c:v>53286.6933</c:v>
                  </c:pt>
                  <c:pt idx="49">
                    <c:v>53290.6178</c:v>
                  </c:pt>
                  <c:pt idx="50">
                    <c:v>53534.4593</c:v>
                  </c:pt>
                  <c:pt idx="51">
                    <c:v>53635.3579</c:v>
                  </c:pt>
                  <c:pt idx="52">
                    <c:v>53656.2856</c:v>
                  </c:pt>
                  <c:pt idx="53">
                    <c:v>53656.4696</c:v>
                  </c:pt>
                  <c:pt idx="54">
                    <c:v>53833.60755</c:v>
                  </c:pt>
                  <c:pt idx="55">
                    <c:v>54055.4011</c:v>
                  </c:pt>
                  <c:pt idx="56">
                    <c:v>54327.4578</c:v>
                  </c:pt>
                  <c:pt idx="57">
                    <c:v>54365.3892</c:v>
                  </c:pt>
                  <c:pt idx="58">
                    <c:v>54365.5703</c:v>
                  </c:pt>
                  <c:pt idx="59">
                    <c:v>54367.4442</c:v>
                  </c:pt>
                  <c:pt idx="60">
                    <c:v>55837.41397</c:v>
                  </c:pt>
                  <c:pt idx="61">
                    <c:v>55852.36394</c:v>
                  </c:pt>
                  <c:pt idx="62">
                    <c:v>55872.35944</c:v>
                  </c:pt>
                  <c:pt idx="63">
                    <c:v>56101.43931</c:v>
                  </c:pt>
                  <c:pt idx="64">
                    <c:v>56154.31836</c:v>
                  </c:pt>
                  <c:pt idx="65">
                    <c:v>56154.50484</c:v>
                  </c:pt>
                  <c:pt idx="66">
                    <c:v>56175.43414</c:v>
                  </c:pt>
                  <c:pt idx="67">
                    <c:v>56203.455</c:v>
                  </c:pt>
                  <c:pt idx="68">
                    <c:v>56454.4075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A!$F$21:$F$968</c:f>
              <c:numCache/>
            </c:numRef>
          </c:xVal>
          <c:yVal>
            <c:numRef>
              <c:f>A!$H$21:$H$968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0.0002</c:v>
                  </c:pt>
                  <c:pt idx="7">
                    <c:v>0.0012</c:v>
                  </c:pt>
                  <c:pt idx="8">
                    <c:v>0.0018</c:v>
                  </c:pt>
                  <c:pt idx="9">
                    <c:v>0.0004</c:v>
                  </c:pt>
                  <c:pt idx="10">
                    <c:v>0.0006</c:v>
                  </c:pt>
                  <c:pt idx="11">
                    <c:v>0.001</c:v>
                  </c:pt>
                  <c:pt idx="12">
                    <c:v>0.002</c:v>
                  </c:pt>
                  <c:pt idx="13">
                    <c:v>0.0016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0.0004</c:v>
                  </c:pt>
                  <c:pt idx="17">
                    <c:v>0.0004</c:v>
                  </c:pt>
                  <c:pt idx="18">
                    <c:v>0.0003</c:v>
                  </c:pt>
                  <c:pt idx="19">
                    <c:v>0.0004</c:v>
                  </c:pt>
                  <c:pt idx="20">
                    <c:v>0.0007</c:v>
                  </c:pt>
                  <c:pt idx="21">
                    <c:v>0.0005</c:v>
                  </c:pt>
                  <c:pt idx="22">
                    <c:v>0</c:v>
                  </c:pt>
                  <c:pt idx="23">
                    <c:v>0.0009</c:v>
                  </c:pt>
                  <c:pt idx="24">
                    <c:v>0.001</c:v>
                  </c:pt>
                  <c:pt idx="25">
                    <c:v>0</c:v>
                  </c:pt>
                  <c:pt idx="26">
                    <c:v>0.0007</c:v>
                  </c:pt>
                  <c:pt idx="27">
                    <c:v>0.0009</c:v>
                  </c:pt>
                  <c:pt idx="28">
                    <c:v>0.0007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0.0007</c:v>
                  </c:pt>
                  <c:pt idx="34">
                    <c:v>0.0007</c:v>
                  </c:pt>
                  <c:pt idx="35">
                    <c:v>0.0008</c:v>
                  </c:pt>
                  <c:pt idx="36">
                    <c:v>0.001</c:v>
                  </c:pt>
                  <c:pt idx="37">
                    <c:v>0.0007</c:v>
                  </c:pt>
                  <c:pt idx="38">
                    <c:v>0.0007</c:v>
                  </c:pt>
                  <c:pt idx="39">
                    <c:v>0.0007</c:v>
                  </c:pt>
                  <c:pt idx="40">
                    <c:v>0.001</c:v>
                  </c:pt>
                  <c:pt idx="41">
                    <c:v>0.001</c:v>
                  </c:pt>
                  <c:pt idx="42">
                    <c:v>0.0009</c:v>
                  </c:pt>
                  <c:pt idx="43">
                    <c:v>0.0054</c:v>
                  </c:pt>
                  <c:pt idx="44">
                    <c:v>0.001</c:v>
                  </c:pt>
                  <c:pt idx="45">
                    <c:v>0.001</c:v>
                  </c:pt>
                  <c:pt idx="46">
                    <c:v>0.0006</c:v>
                  </c:pt>
                  <c:pt idx="47">
                    <c:v>0.0009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0.001</c:v>
                  </c:pt>
                  <c:pt idx="51">
                    <c:v>0.0005</c:v>
                  </c:pt>
                  <c:pt idx="52">
                    <c:v>0.0043</c:v>
                  </c:pt>
                  <c:pt idx="53">
                    <c:v>0.0024</c:v>
                  </c:pt>
                  <c:pt idx="54">
                    <c:v>0.0005</c:v>
                  </c:pt>
                  <c:pt idx="55">
                    <c:v>0.003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0.0002</c:v>
                  </c:pt>
                  <c:pt idx="61">
                    <c:v>0.0002</c:v>
                  </c:pt>
                  <c:pt idx="62">
                    <c:v>0.0004</c:v>
                  </c:pt>
                  <c:pt idx="63">
                    <c:v>0.0004</c:v>
                  </c:pt>
                  <c:pt idx="64">
                    <c:v>0.0003</c:v>
                  </c:pt>
                  <c:pt idx="65">
                    <c:v>0.0004</c:v>
                  </c:pt>
                  <c:pt idx="66">
                    <c:v>0.0005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0.0002</c:v>
                  </c:pt>
                  <c:pt idx="7">
                    <c:v>0.0012</c:v>
                  </c:pt>
                  <c:pt idx="8">
                    <c:v>0.0018</c:v>
                  </c:pt>
                  <c:pt idx="9">
                    <c:v>0.0004</c:v>
                  </c:pt>
                  <c:pt idx="10">
                    <c:v>0.0006</c:v>
                  </c:pt>
                  <c:pt idx="11">
                    <c:v>0.001</c:v>
                  </c:pt>
                  <c:pt idx="12">
                    <c:v>0.002</c:v>
                  </c:pt>
                  <c:pt idx="13">
                    <c:v>0.0016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0.0004</c:v>
                  </c:pt>
                  <c:pt idx="17">
                    <c:v>0.0004</c:v>
                  </c:pt>
                  <c:pt idx="18">
                    <c:v>0.0003</c:v>
                  </c:pt>
                  <c:pt idx="19">
                    <c:v>0.0004</c:v>
                  </c:pt>
                  <c:pt idx="20">
                    <c:v>0.0007</c:v>
                  </c:pt>
                  <c:pt idx="21">
                    <c:v>0.0005</c:v>
                  </c:pt>
                  <c:pt idx="22">
                    <c:v>0</c:v>
                  </c:pt>
                  <c:pt idx="23">
                    <c:v>0.0009</c:v>
                  </c:pt>
                  <c:pt idx="24">
                    <c:v>0.001</c:v>
                  </c:pt>
                  <c:pt idx="25">
                    <c:v>0</c:v>
                  </c:pt>
                  <c:pt idx="26">
                    <c:v>0.0007</c:v>
                  </c:pt>
                  <c:pt idx="27">
                    <c:v>0.0009</c:v>
                  </c:pt>
                  <c:pt idx="28">
                    <c:v>0.0007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0.0007</c:v>
                  </c:pt>
                  <c:pt idx="34">
                    <c:v>0.0007</c:v>
                  </c:pt>
                  <c:pt idx="35">
                    <c:v>0.0008</c:v>
                  </c:pt>
                  <c:pt idx="36">
                    <c:v>0.001</c:v>
                  </c:pt>
                  <c:pt idx="37">
                    <c:v>0.0007</c:v>
                  </c:pt>
                  <c:pt idx="38">
                    <c:v>0.0007</c:v>
                  </c:pt>
                  <c:pt idx="39">
                    <c:v>0.0007</c:v>
                  </c:pt>
                  <c:pt idx="40">
                    <c:v>0.001</c:v>
                  </c:pt>
                  <c:pt idx="41">
                    <c:v>0.001</c:v>
                  </c:pt>
                  <c:pt idx="42">
                    <c:v>0.0009</c:v>
                  </c:pt>
                  <c:pt idx="43">
                    <c:v>0.0054</c:v>
                  </c:pt>
                  <c:pt idx="44">
                    <c:v>0.001</c:v>
                  </c:pt>
                  <c:pt idx="45">
                    <c:v>0.001</c:v>
                  </c:pt>
                  <c:pt idx="46">
                    <c:v>0.0006</c:v>
                  </c:pt>
                  <c:pt idx="47">
                    <c:v>0.0009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0.001</c:v>
                  </c:pt>
                  <c:pt idx="51">
                    <c:v>0.0005</c:v>
                  </c:pt>
                  <c:pt idx="52">
                    <c:v>0.0043</c:v>
                  </c:pt>
                  <c:pt idx="53">
                    <c:v>0.0024</c:v>
                  </c:pt>
                  <c:pt idx="54">
                    <c:v>0.0005</c:v>
                  </c:pt>
                  <c:pt idx="55">
                    <c:v>0.003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0.0002</c:v>
                  </c:pt>
                  <c:pt idx="61">
                    <c:v>0.0002</c:v>
                  </c:pt>
                  <c:pt idx="62">
                    <c:v>0.0004</c:v>
                  </c:pt>
                  <c:pt idx="63">
                    <c:v>0.0004</c:v>
                  </c:pt>
                  <c:pt idx="64">
                    <c:v>0.0003</c:v>
                  </c:pt>
                  <c:pt idx="65">
                    <c:v>0.0004</c:v>
                  </c:pt>
                  <c:pt idx="66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A!$F$21:$F$968</c:f>
              <c:numCache/>
            </c:numRef>
          </c:xVal>
          <c:yVal>
            <c:numRef>
              <c:f>A!$I$21:$I$968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A!$F$21:$F$968</c:f>
              <c:numCache/>
            </c:numRef>
          </c:xVal>
          <c:yVal>
            <c:numRef>
              <c:f>A!$J$21:$J$968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A!$F$21:$F$968</c:f>
              <c:numCache/>
            </c:numRef>
          </c:xVal>
          <c:yVal>
            <c:numRef>
              <c:f>A!$K$21:$K$968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A!$F$21:$F$968</c:f>
              <c:numCache/>
            </c:numRef>
          </c:xVal>
          <c:yVal>
            <c:numRef>
              <c:f>A!$L$21:$L$968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A!$F$21:$F$968</c:f>
              <c:numCache/>
            </c:numRef>
          </c:xVal>
          <c:yVal>
            <c:numRef>
              <c:f>A!$M$21:$M$968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A!$F$21:$F$968</c:f>
              <c:numCache/>
            </c:numRef>
          </c:xVal>
          <c:yVal>
            <c:numRef>
              <c:f>A!$N$21:$N$968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A!$F$21:$F$968</c:f>
              <c:numCache/>
            </c:numRef>
          </c:xVal>
          <c:yVal>
            <c:numRef>
              <c:f>A!$O$21:$O$968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66258174"/>
        <c:axId val="59452655"/>
      </c:scatterChart>
      <c:valAx>
        <c:axId val="66258174"/>
        <c:scaling>
          <c:orientation val="minMax"/>
          <c:min val="49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2655"/>
        <c:crosses val="autoZero"/>
        <c:crossBetween val="midCat"/>
        <c:dispUnits/>
      </c:valAx>
      <c:valAx>
        <c:axId val="59452655"/>
        <c:scaling>
          <c:orientation val="minMax"/>
          <c:max val="0.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1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5"/>
          <c:y val="0.931"/>
          <c:w val="0.788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V979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"/>
          <c:w val="0.90625"/>
          <c:h val="0.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A!$F$21:$F$968</c:f>
              <c:numCache/>
            </c:numRef>
          </c:xVal>
          <c:yVal>
            <c:numRef>
              <c:f>A!$H$21:$H$968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0.0002</c:v>
                  </c:pt>
                  <c:pt idx="7">
                    <c:v>0.0012</c:v>
                  </c:pt>
                  <c:pt idx="8">
                    <c:v>0.0018</c:v>
                  </c:pt>
                  <c:pt idx="9">
                    <c:v>0.0004</c:v>
                  </c:pt>
                  <c:pt idx="10">
                    <c:v>0.0006</c:v>
                  </c:pt>
                  <c:pt idx="11">
                    <c:v>0.001</c:v>
                  </c:pt>
                  <c:pt idx="12">
                    <c:v>0.002</c:v>
                  </c:pt>
                  <c:pt idx="13">
                    <c:v>0.0016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0.0004</c:v>
                  </c:pt>
                  <c:pt idx="17">
                    <c:v>0.0004</c:v>
                  </c:pt>
                  <c:pt idx="18">
                    <c:v>0.0003</c:v>
                  </c:pt>
                  <c:pt idx="19">
                    <c:v>0.0004</c:v>
                  </c:pt>
                  <c:pt idx="20">
                    <c:v>0.0007</c:v>
                  </c:pt>
                  <c:pt idx="21">
                    <c:v>0.0005</c:v>
                  </c:pt>
                  <c:pt idx="22">
                    <c:v>0</c:v>
                  </c:pt>
                  <c:pt idx="23">
                    <c:v>0.0009</c:v>
                  </c:pt>
                  <c:pt idx="24">
                    <c:v>0.001</c:v>
                  </c:pt>
                  <c:pt idx="25">
                    <c:v>0</c:v>
                  </c:pt>
                  <c:pt idx="26">
                    <c:v>0.0007</c:v>
                  </c:pt>
                  <c:pt idx="27">
                    <c:v>0.0009</c:v>
                  </c:pt>
                  <c:pt idx="28">
                    <c:v>0.0007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0.0007</c:v>
                  </c:pt>
                  <c:pt idx="34">
                    <c:v>0.0007</c:v>
                  </c:pt>
                  <c:pt idx="35">
                    <c:v>0.0008</c:v>
                  </c:pt>
                  <c:pt idx="36">
                    <c:v>0.001</c:v>
                  </c:pt>
                  <c:pt idx="37">
                    <c:v>0.0007</c:v>
                  </c:pt>
                  <c:pt idx="38">
                    <c:v>0.0007</c:v>
                  </c:pt>
                  <c:pt idx="39">
                    <c:v>0.0007</c:v>
                  </c:pt>
                  <c:pt idx="40">
                    <c:v>0.001</c:v>
                  </c:pt>
                  <c:pt idx="41">
                    <c:v>0.001</c:v>
                  </c:pt>
                  <c:pt idx="42">
                    <c:v>0.0009</c:v>
                  </c:pt>
                  <c:pt idx="43">
                    <c:v>0.0054</c:v>
                  </c:pt>
                  <c:pt idx="44">
                    <c:v>0.001</c:v>
                  </c:pt>
                  <c:pt idx="45">
                    <c:v>0.001</c:v>
                  </c:pt>
                  <c:pt idx="46">
                    <c:v>0.0006</c:v>
                  </c:pt>
                  <c:pt idx="47">
                    <c:v>0.0009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0.001</c:v>
                  </c:pt>
                  <c:pt idx="51">
                    <c:v>0.0005</c:v>
                  </c:pt>
                  <c:pt idx="52">
                    <c:v>0.0043</c:v>
                  </c:pt>
                  <c:pt idx="53">
                    <c:v>0.0024</c:v>
                  </c:pt>
                  <c:pt idx="54">
                    <c:v>0.0005</c:v>
                  </c:pt>
                  <c:pt idx="55">
                    <c:v>0.003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0.0002</c:v>
                  </c:pt>
                  <c:pt idx="61">
                    <c:v>0.0002</c:v>
                  </c:pt>
                  <c:pt idx="62">
                    <c:v>0.0004</c:v>
                  </c:pt>
                  <c:pt idx="63">
                    <c:v>0.0004</c:v>
                  </c:pt>
                  <c:pt idx="64">
                    <c:v>0.0003</c:v>
                  </c:pt>
                  <c:pt idx="65">
                    <c:v>0.0004</c:v>
                  </c:pt>
                  <c:pt idx="66">
                    <c:v>0.0005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0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0.0002</c:v>
                  </c:pt>
                  <c:pt idx="7">
                    <c:v>0.0012</c:v>
                  </c:pt>
                  <c:pt idx="8">
                    <c:v>0.0018</c:v>
                  </c:pt>
                  <c:pt idx="9">
                    <c:v>0.0004</c:v>
                  </c:pt>
                  <c:pt idx="10">
                    <c:v>0.0006</c:v>
                  </c:pt>
                  <c:pt idx="11">
                    <c:v>0.001</c:v>
                  </c:pt>
                  <c:pt idx="12">
                    <c:v>0.002</c:v>
                  </c:pt>
                  <c:pt idx="13">
                    <c:v>0.0016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0.0004</c:v>
                  </c:pt>
                  <c:pt idx="17">
                    <c:v>0.0004</c:v>
                  </c:pt>
                  <c:pt idx="18">
                    <c:v>0.0003</c:v>
                  </c:pt>
                  <c:pt idx="19">
                    <c:v>0.0004</c:v>
                  </c:pt>
                  <c:pt idx="20">
                    <c:v>0.0007</c:v>
                  </c:pt>
                  <c:pt idx="21">
                    <c:v>0.0005</c:v>
                  </c:pt>
                  <c:pt idx="22">
                    <c:v>0</c:v>
                  </c:pt>
                  <c:pt idx="23">
                    <c:v>0.0009</c:v>
                  </c:pt>
                  <c:pt idx="24">
                    <c:v>0.001</c:v>
                  </c:pt>
                  <c:pt idx="25">
                    <c:v>0</c:v>
                  </c:pt>
                  <c:pt idx="26">
                    <c:v>0.0007</c:v>
                  </c:pt>
                  <c:pt idx="27">
                    <c:v>0.0009</c:v>
                  </c:pt>
                  <c:pt idx="28">
                    <c:v>0.0007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0.0007</c:v>
                  </c:pt>
                  <c:pt idx="34">
                    <c:v>0.0007</c:v>
                  </c:pt>
                  <c:pt idx="35">
                    <c:v>0.0008</c:v>
                  </c:pt>
                  <c:pt idx="36">
                    <c:v>0.001</c:v>
                  </c:pt>
                  <c:pt idx="37">
                    <c:v>0.0007</c:v>
                  </c:pt>
                  <c:pt idx="38">
                    <c:v>0.0007</c:v>
                  </c:pt>
                  <c:pt idx="39">
                    <c:v>0.0007</c:v>
                  </c:pt>
                  <c:pt idx="40">
                    <c:v>0.001</c:v>
                  </c:pt>
                  <c:pt idx="41">
                    <c:v>0.001</c:v>
                  </c:pt>
                  <c:pt idx="42">
                    <c:v>0.0009</c:v>
                  </c:pt>
                  <c:pt idx="43">
                    <c:v>0.0054</c:v>
                  </c:pt>
                  <c:pt idx="44">
                    <c:v>0.001</c:v>
                  </c:pt>
                  <c:pt idx="45">
                    <c:v>0.001</c:v>
                  </c:pt>
                  <c:pt idx="46">
                    <c:v>0.0006</c:v>
                  </c:pt>
                  <c:pt idx="47">
                    <c:v>0.0009</c:v>
                  </c:pt>
                  <c:pt idx="48">
                    <c:v>0.0003</c:v>
                  </c:pt>
                  <c:pt idx="49">
                    <c:v>0.0003</c:v>
                  </c:pt>
                  <c:pt idx="50">
                    <c:v>0.001</c:v>
                  </c:pt>
                  <c:pt idx="51">
                    <c:v>0.0005</c:v>
                  </c:pt>
                  <c:pt idx="52">
                    <c:v>0.0043</c:v>
                  </c:pt>
                  <c:pt idx="53">
                    <c:v>0.0024</c:v>
                  </c:pt>
                  <c:pt idx="54">
                    <c:v>0.0005</c:v>
                  </c:pt>
                  <c:pt idx="55">
                    <c:v>0.003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0.0002</c:v>
                  </c:pt>
                  <c:pt idx="61">
                    <c:v>0.0002</c:v>
                  </c:pt>
                  <c:pt idx="62">
                    <c:v>0.0004</c:v>
                  </c:pt>
                  <c:pt idx="63">
                    <c:v>0.0004</c:v>
                  </c:pt>
                  <c:pt idx="64">
                    <c:v>0.0003</c:v>
                  </c:pt>
                  <c:pt idx="65">
                    <c:v>0.0004</c:v>
                  </c:pt>
                  <c:pt idx="66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A!$F$21:$F$968</c:f>
              <c:numCache/>
            </c:numRef>
          </c:xVal>
          <c:yVal>
            <c:numRef>
              <c:f>A!$I$21:$I$968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A!$F$21:$F$968</c:f>
              <c:numCache/>
            </c:numRef>
          </c:xVal>
          <c:yVal>
            <c:numRef>
              <c:f>A!$J$21:$J$968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A!$F$21:$F$968</c:f>
              <c:numCache/>
            </c:numRef>
          </c:xVal>
          <c:yVal>
            <c:numRef>
              <c:f>A!$K$21:$K$968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A!$F$21:$F$968</c:f>
              <c:numCache/>
            </c:numRef>
          </c:xVal>
          <c:yVal>
            <c:numRef>
              <c:f>A!$L$21:$L$968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A!$F$21:$F$968</c:f>
              <c:numCache/>
            </c:numRef>
          </c:xVal>
          <c:yVal>
            <c:numRef>
              <c:f>A!$M$21:$M$968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A!$F$21:$F$968</c:f>
              <c:numCache/>
            </c:numRef>
          </c:xVal>
          <c:yVal>
            <c:numRef>
              <c:f>A!$N$21:$N$968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A!$F$21:$F$968</c:f>
              <c:numCache/>
            </c:numRef>
          </c:xVal>
          <c:yVal>
            <c:numRef>
              <c:f>A!$O$21:$O$968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65311848"/>
        <c:axId val="50935721"/>
      </c:scatterChart>
      <c:valAx>
        <c:axId val="6531184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5721"/>
        <c:crosses val="autoZero"/>
        <c:crossBetween val="midCat"/>
        <c:dispUnits/>
      </c:valAx>
      <c:valAx>
        <c:axId val="50935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18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875"/>
          <c:y val="0.93125"/>
          <c:w val="0.787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38100</xdr:rowOff>
    </xdr:from>
    <xdr:to>
      <xdr:col>16</xdr:col>
      <xdr:colOff>323850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4591050" y="3810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400050</xdr:colOff>
      <xdr:row>0</xdr:row>
      <xdr:rowOff>0</xdr:rowOff>
    </xdr:from>
    <xdr:to>
      <xdr:col>25</xdr:col>
      <xdr:colOff>161925</xdr:colOff>
      <xdr:row>18</xdr:row>
      <xdr:rowOff>47625</xdr:rowOff>
    </xdr:to>
    <xdr:graphicFrame>
      <xdr:nvGraphicFramePr>
        <xdr:cNvPr id="2" name="Chart 4"/>
        <xdr:cNvGraphicFramePr/>
      </xdr:nvGraphicFramePr>
      <xdr:xfrm>
        <a:off x="10563225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4" TargetMode="External" /><Relationship Id="rId2" Type="http://schemas.openxmlformats.org/officeDocument/2006/relationships/hyperlink" Target="http://www.bav-astro.de/sfs/BAVM_link.php?BAVMnr=174" TargetMode="External" /><Relationship Id="rId3" Type="http://schemas.openxmlformats.org/officeDocument/2006/relationships/hyperlink" Target="http://www.bav-astro.de/sfs/BAVM_link.php?BAVMnr=174" TargetMode="External" /><Relationship Id="rId4" Type="http://schemas.openxmlformats.org/officeDocument/2006/relationships/hyperlink" Target="http://www.bav-astro.de/sfs/BAVM_link.php?BAVMnr=172" TargetMode="External" /><Relationship Id="rId5" Type="http://schemas.openxmlformats.org/officeDocument/2006/relationships/hyperlink" Target="http://www.bav-astro.de/sfs/BAVM_link.php?BAVMnr=172" TargetMode="External" /><Relationship Id="rId6" Type="http://schemas.openxmlformats.org/officeDocument/2006/relationships/hyperlink" Target="http://www.bav-astro.de/sfs/BAVM_link.php?BAVMnr=172" TargetMode="External" /><Relationship Id="rId7" Type="http://schemas.openxmlformats.org/officeDocument/2006/relationships/hyperlink" Target="http://www.bav-astro.de/sfs/BAVM_link.php?BAVMnr=172" TargetMode="External" /><Relationship Id="rId8" Type="http://schemas.openxmlformats.org/officeDocument/2006/relationships/hyperlink" Target="http://www.bav-astro.de/sfs/BAVM_link.php?BAVMnr=172" TargetMode="External" /><Relationship Id="rId9" Type="http://schemas.openxmlformats.org/officeDocument/2006/relationships/hyperlink" Target="http://www.bav-astro.de/sfs/BAVM_link.php?BAVMnr=172" TargetMode="External" /><Relationship Id="rId10" Type="http://schemas.openxmlformats.org/officeDocument/2006/relationships/hyperlink" Target="http://www.bav-astro.de/sfs/BAVM_link.php?BAVMnr=172" TargetMode="External" /><Relationship Id="rId11" Type="http://schemas.openxmlformats.org/officeDocument/2006/relationships/hyperlink" Target="http://www.bav-astro.de/sfs/BAVM_link.php?BAVMnr=172" TargetMode="External" /><Relationship Id="rId12" Type="http://schemas.openxmlformats.org/officeDocument/2006/relationships/hyperlink" Target="http://www.bav-astro.de/sfs/BAVM_link.php?BAVMnr=172" TargetMode="External" /><Relationship Id="rId13" Type="http://schemas.openxmlformats.org/officeDocument/2006/relationships/hyperlink" Target="http://www.bav-astro.de/sfs/BAVM_link.php?BAVMnr=172" TargetMode="External" /><Relationship Id="rId14" Type="http://schemas.openxmlformats.org/officeDocument/2006/relationships/hyperlink" Target="http://www.bav-astro.de/sfs/BAVM_link.php?BAVMnr=172" TargetMode="External" /><Relationship Id="rId15" Type="http://schemas.openxmlformats.org/officeDocument/2006/relationships/hyperlink" Target="http://www.bav-astro.de/sfs/BAVM_link.php?BAVMnr=172" TargetMode="External" /><Relationship Id="rId16" Type="http://schemas.openxmlformats.org/officeDocument/2006/relationships/hyperlink" Target="http://www.bav-astro.de/sfs/BAVM_link.php?BAVMnr=172" TargetMode="External" /><Relationship Id="rId17" Type="http://schemas.openxmlformats.org/officeDocument/2006/relationships/hyperlink" Target="http://www.bav-astro.de/sfs/BAVM_link.php?BAVMnr=172" TargetMode="External" /><Relationship Id="rId18" Type="http://schemas.openxmlformats.org/officeDocument/2006/relationships/hyperlink" Target="http://www.bav-astro.de/sfs/BAVM_link.php?BAVMnr=172" TargetMode="External" /><Relationship Id="rId19" Type="http://schemas.openxmlformats.org/officeDocument/2006/relationships/hyperlink" Target="http://www.bav-astro.de/sfs/BAVM_link.php?BAVMnr=172" TargetMode="External" /><Relationship Id="rId20" Type="http://schemas.openxmlformats.org/officeDocument/2006/relationships/hyperlink" Target="http://www.bav-astro.de/sfs/BAVM_link.php?BAVMnr=172" TargetMode="External" /><Relationship Id="rId21" Type="http://schemas.openxmlformats.org/officeDocument/2006/relationships/hyperlink" Target="http://www.bav-astro.de/sfs/BAVM_link.php?BAVMnr=172" TargetMode="External" /><Relationship Id="rId22" Type="http://schemas.openxmlformats.org/officeDocument/2006/relationships/hyperlink" Target="http://www.bav-astro.de/sfs/BAVM_link.php?BAVMnr=172" TargetMode="External" /><Relationship Id="rId23" Type="http://schemas.openxmlformats.org/officeDocument/2006/relationships/hyperlink" Target="http://www.bav-astro.de/sfs/BAVM_link.php?BAVMnr=172" TargetMode="External" /><Relationship Id="rId24" Type="http://schemas.openxmlformats.org/officeDocument/2006/relationships/hyperlink" Target="http://www.bav-astro.de/sfs/BAVM_link.php?BAVMnr=172" TargetMode="External" /><Relationship Id="rId25" Type="http://schemas.openxmlformats.org/officeDocument/2006/relationships/hyperlink" Target="http://www.bav-astro.de/sfs/BAVM_link.php?BAVMnr=172" TargetMode="External" /><Relationship Id="rId26" Type="http://schemas.openxmlformats.org/officeDocument/2006/relationships/hyperlink" Target="http://www.bav-astro.de/sfs/BAVM_link.php?BAVMnr=172" TargetMode="External" /><Relationship Id="rId27" Type="http://schemas.openxmlformats.org/officeDocument/2006/relationships/hyperlink" Target="http://www.bav-astro.de/sfs/BAVM_link.php?BAVMnr=172" TargetMode="External" /><Relationship Id="rId28" Type="http://schemas.openxmlformats.org/officeDocument/2006/relationships/hyperlink" Target="http://www.bav-astro.de/sfs/BAVM_link.php?BAVMnr=172" TargetMode="External" /><Relationship Id="rId29" Type="http://schemas.openxmlformats.org/officeDocument/2006/relationships/hyperlink" Target="http://www.bav-astro.de/sfs/BAVM_link.php?BAVMnr=172" TargetMode="External" /><Relationship Id="rId30" Type="http://schemas.openxmlformats.org/officeDocument/2006/relationships/hyperlink" Target="http://www.bav-astro.de/sfs/BAVM_link.php?BAVMnr=172" TargetMode="External" /><Relationship Id="rId31" Type="http://schemas.openxmlformats.org/officeDocument/2006/relationships/hyperlink" Target="http://www.bav-astro.de/sfs/BAVM_link.php?BAVMnr=172" TargetMode="External" /><Relationship Id="rId32" Type="http://schemas.openxmlformats.org/officeDocument/2006/relationships/hyperlink" Target="http://www.bav-astro.de/sfs/BAVM_link.php?BAVMnr=172" TargetMode="External" /><Relationship Id="rId33" Type="http://schemas.openxmlformats.org/officeDocument/2006/relationships/hyperlink" Target="http://www.bav-astro.de/sfs/BAVM_link.php?BAVMnr=172" TargetMode="External" /><Relationship Id="rId34" Type="http://schemas.openxmlformats.org/officeDocument/2006/relationships/hyperlink" Target="http://www.bav-astro.de/sfs/BAVM_link.php?BAVMnr=172" TargetMode="External" /><Relationship Id="rId35" Type="http://schemas.openxmlformats.org/officeDocument/2006/relationships/hyperlink" Target="http://www.bav-astro.de/sfs/BAVM_link.php?BAVMnr=172" TargetMode="External" /><Relationship Id="rId36" Type="http://schemas.openxmlformats.org/officeDocument/2006/relationships/hyperlink" Target="http://www.bav-astro.de/sfs/BAVM_link.php?BAVMnr=172" TargetMode="External" /><Relationship Id="rId37" Type="http://schemas.openxmlformats.org/officeDocument/2006/relationships/hyperlink" Target="http://www.bav-astro.de/sfs/BAVM_link.php?BAVMnr=172" TargetMode="External" /><Relationship Id="rId38" Type="http://schemas.openxmlformats.org/officeDocument/2006/relationships/hyperlink" Target="http://www.bav-astro.de/sfs/BAVM_link.php?BAVMnr=172" TargetMode="External" /><Relationship Id="rId39" Type="http://schemas.openxmlformats.org/officeDocument/2006/relationships/hyperlink" Target="http://www.bav-astro.de/sfs/BAVM_link.php?BAVMnr=172" TargetMode="External" /><Relationship Id="rId40" Type="http://schemas.openxmlformats.org/officeDocument/2006/relationships/hyperlink" Target="http://www.bav-astro.de/sfs/BAVM_link.php?BAVMnr=172" TargetMode="External" /><Relationship Id="rId41" Type="http://schemas.openxmlformats.org/officeDocument/2006/relationships/hyperlink" Target="http://www.bav-astro.de/sfs/BAVM_link.php?BAVMnr=172" TargetMode="External" /><Relationship Id="rId42" Type="http://schemas.openxmlformats.org/officeDocument/2006/relationships/hyperlink" Target="http://www.bav-astro.de/sfs/BAVM_link.php?BAVMnr=172" TargetMode="External" /><Relationship Id="rId43" Type="http://schemas.openxmlformats.org/officeDocument/2006/relationships/hyperlink" Target="http://www.bav-astro.de/sfs/BAVM_link.php?BAVMnr=172" TargetMode="External" /><Relationship Id="rId44" Type="http://schemas.openxmlformats.org/officeDocument/2006/relationships/hyperlink" Target="http://www.bav-astro.de/sfs/BAVM_link.php?BAVMnr=173" TargetMode="External" /><Relationship Id="rId45" Type="http://schemas.openxmlformats.org/officeDocument/2006/relationships/hyperlink" Target="http://www.bav-astro.de/sfs/BAVM_link.php?BAVMnr=173" TargetMode="External" /><Relationship Id="rId46" Type="http://schemas.openxmlformats.org/officeDocument/2006/relationships/hyperlink" Target="http://www.konkoly.hu/cgi-bin/IBVS?5690" TargetMode="External" /><Relationship Id="rId47" Type="http://schemas.openxmlformats.org/officeDocument/2006/relationships/hyperlink" Target="http://www.konkoly.hu/cgi-bin/IBVS?5690" TargetMode="External" /><Relationship Id="rId48" Type="http://schemas.openxmlformats.org/officeDocument/2006/relationships/hyperlink" Target="http://www.bav-astro.de/sfs/BAVM_link.php?BAVMnr=178" TargetMode="External" /><Relationship Id="rId49" Type="http://schemas.openxmlformats.org/officeDocument/2006/relationships/hyperlink" Target="http://www.bav-astro.de/sfs/BAVM_link.php?BAVMnr=183" TargetMode="External" /><Relationship Id="rId50" Type="http://schemas.openxmlformats.org/officeDocument/2006/relationships/hyperlink" Target="http://www.bav-astro.de/sfs/BAVM_link.php?BAVMnr=178" TargetMode="External" /><Relationship Id="rId51" Type="http://schemas.openxmlformats.org/officeDocument/2006/relationships/hyperlink" Target="http://www.bav-astro.de/sfs/BAVM_link.php?BAVMnr=178" TargetMode="External" /><Relationship Id="rId52" Type="http://schemas.openxmlformats.org/officeDocument/2006/relationships/hyperlink" Target="http://var.astro.cz/oejv/issues/oejv0074.pdf" TargetMode="External" /><Relationship Id="rId53" Type="http://schemas.openxmlformats.org/officeDocument/2006/relationships/hyperlink" Target="http://www.bav-astro.de/sfs/BAVM_link.php?BAVMnr=183" TargetMode="External" /><Relationship Id="rId54" Type="http://schemas.openxmlformats.org/officeDocument/2006/relationships/hyperlink" Target="http://www.bav-astro.de/sfs/BAVM_link.php?BAVMnr=193" TargetMode="External" /><Relationship Id="rId55" Type="http://schemas.openxmlformats.org/officeDocument/2006/relationships/hyperlink" Target="http://www.bav-astro.de/sfs/BAVM_link.php?BAVMnr=193" TargetMode="External" /><Relationship Id="rId56" Type="http://schemas.openxmlformats.org/officeDocument/2006/relationships/hyperlink" Target="http://www.bav-astro.de/sfs/BAVM_link.php?BAVMnr=193" TargetMode="External" /><Relationship Id="rId57" Type="http://schemas.openxmlformats.org/officeDocument/2006/relationships/hyperlink" Target="http://www.bav-astro.de/sfs/BAVM_link.php?BAVMnr=193" TargetMode="External" /><Relationship Id="rId58" Type="http://schemas.openxmlformats.org/officeDocument/2006/relationships/hyperlink" Target="http://var.astro.cz/oejv/issues/oejv0160.pdf" TargetMode="External" /><Relationship Id="rId59" Type="http://schemas.openxmlformats.org/officeDocument/2006/relationships/hyperlink" Target="http://var.astro.cz/oejv/issues/oejv0160.pdf" TargetMode="External" /><Relationship Id="rId60" Type="http://schemas.openxmlformats.org/officeDocument/2006/relationships/hyperlink" Target="http://var.astro.cz/oejv/issues/oejv0160.pdf" TargetMode="External" /><Relationship Id="rId61" Type="http://schemas.openxmlformats.org/officeDocument/2006/relationships/hyperlink" Target="http://var.astro.cz/oejv/issues/oejv0160.pdf" TargetMode="External" /><Relationship Id="rId62" Type="http://schemas.openxmlformats.org/officeDocument/2006/relationships/hyperlink" Target="http://var.astro.cz/oejv/issues/oejv0160.pdf" TargetMode="External" /><Relationship Id="rId63" Type="http://schemas.openxmlformats.org/officeDocument/2006/relationships/hyperlink" Target="http://var.astro.cz/oejv/issues/oejv0160.pdf" TargetMode="External" /><Relationship Id="rId64" Type="http://schemas.openxmlformats.org/officeDocument/2006/relationships/hyperlink" Target="http://var.astro.cz/oejv/issues/oejv0160.pdf" TargetMode="External" /><Relationship Id="rId65" Type="http://schemas.openxmlformats.org/officeDocument/2006/relationships/hyperlink" Target="http://www.bav-astro.de/sfs/BAVM_link.php?BAVMnr=231" TargetMode="External" /><Relationship Id="rId66" Type="http://schemas.openxmlformats.org/officeDocument/2006/relationships/hyperlink" Target="http://www.konkoly.hu/cgi-bin/IBVS?609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91"/>
  <sheetViews>
    <sheetView tabSelected="1" zoomScalePageLayoutView="0" workbookViewId="0" topLeftCell="A1">
      <pane xSplit="14" ySplit="21" topLeftCell="O25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10.421875" style="0" customWidth="1"/>
    <col min="5" max="5" width="9.8515625" style="0" customWidth="1"/>
    <col min="6" max="6" width="16.8515625" style="0" customWidth="1"/>
    <col min="7" max="7" width="8.140625" style="14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" ht="20.25">
      <c r="A1" s="1" t="s">
        <v>53</v>
      </c>
      <c r="B1" s="1"/>
    </row>
    <row r="2" spans="1:2" ht="12.75">
      <c r="A2" t="s">
        <v>23</v>
      </c>
      <c r="B2" t="s">
        <v>29</v>
      </c>
    </row>
    <row r="3" ht="13.5" thickBot="1">
      <c r="A3" s="8" t="s">
        <v>30</v>
      </c>
    </row>
    <row r="4" spans="1:4" ht="14.25" thickBot="1" thickTop="1">
      <c r="A4" s="5" t="s">
        <v>0</v>
      </c>
      <c r="C4" s="9">
        <v>31959.939</v>
      </c>
      <c r="D4" s="10">
        <v>0.373707068</v>
      </c>
    </row>
    <row r="5" spans="1:4" ht="13.5" thickTop="1">
      <c r="A5" s="18" t="s">
        <v>37</v>
      </c>
      <c r="B5" s="15"/>
      <c r="C5" s="19">
        <v>-9.5</v>
      </c>
      <c r="D5" s="15" t="s">
        <v>38</v>
      </c>
    </row>
    <row r="6" ht="12.75">
      <c r="A6" s="5" t="s">
        <v>1</v>
      </c>
    </row>
    <row r="7" spans="1:3" ht="12.75">
      <c r="A7" t="s">
        <v>2</v>
      </c>
      <c r="C7">
        <f>+C4</f>
        <v>31959.939</v>
      </c>
    </row>
    <row r="8" spans="1:3" ht="12.75">
      <c r="A8" t="s">
        <v>3</v>
      </c>
      <c r="C8">
        <f>+D4</f>
        <v>0.373707068</v>
      </c>
    </row>
    <row r="9" spans="1:4" ht="12.75">
      <c r="A9" s="32" t="s">
        <v>43</v>
      </c>
      <c r="B9" s="33">
        <v>25</v>
      </c>
      <c r="C9" s="30" t="str">
        <f>"F"&amp;B9</f>
        <v>F25</v>
      </c>
      <c r="D9" s="31" t="str">
        <f>"G"&amp;B9</f>
        <v>G25</v>
      </c>
    </row>
    <row r="10" spans="1:5" ht="13.5" thickBot="1">
      <c r="A10" s="15"/>
      <c r="B10" s="15"/>
      <c r="C10" s="4" t="s">
        <v>19</v>
      </c>
      <c r="D10" s="4" t="s">
        <v>20</v>
      </c>
      <c r="E10" s="15"/>
    </row>
    <row r="11" spans="1:5" ht="12.75">
      <c r="A11" s="15" t="s">
        <v>15</v>
      </c>
      <c r="B11" s="15"/>
      <c r="C11" s="29">
        <f ca="1">INTERCEPT(INDIRECT($D$9):G992,INDIRECT($C$9):F992)</f>
        <v>0.22492655771243864</v>
      </c>
      <c r="D11" s="3"/>
      <c r="E11" s="15"/>
    </row>
    <row r="12" spans="1:5" ht="12.75">
      <c r="A12" s="15" t="s">
        <v>16</v>
      </c>
      <c r="B12" s="15"/>
      <c r="C12" s="29">
        <f ca="1">SLOPE(INDIRECT($D$9):G992,INDIRECT($C$9):F992)</f>
        <v>-3.1862393968795284E-06</v>
      </c>
      <c r="D12" s="3"/>
      <c r="E12" s="15"/>
    </row>
    <row r="13" spans="1:3" ht="12.75">
      <c r="A13" s="15" t="s">
        <v>18</v>
      </c>
      <c r="B13" s="15"/>
      <c r="C13" s="3" t="s">
        <v>27</v>
      </c>
    </row>
    <row r="14" spans="1:3" ht="12.75">
      <c r="A14" s="15"/>
      <c r="B14" s="15"/>
      <c r="C14" s="15"/>
    </row>
    <row r="15" spans="1:6" ht="12.75">
      <c r="A15" s="20" t="s">
        <v>17</v>
      </c>
      <c r="B15" s="15"/>
      <c r="C15" s="21">
        <f>(C7+C11)+(C8+C12)*INT(MAX(F21:F3533))</f>
        <v>56454.21115267468</v>
      </c>
      <c r="E15" s="22" t="s">
        <v>45</v>
      </c>
      <c r="F15" s="19">
        <v>1</v>
      </c>
    </row>
    <row r="16" spans="1:6" ht="12.75">
      <c r="A16" s="24" t="s">
        <v>4</v>
      </c>
      <c r="B16" s="15"/>
      <c r="C16" s="25">
        <f>+C8+C12</f>
        <v>0.3737038817606031</v>
      </c>
      <c r="E16" s="22" t="s">
        <v>39</v>
      </c>
      <c r="F16" s="23">
        <f ca="1">NOW()+15018.5+$C$5/24</f>
        <v>59896.83292546296</v>
      </c>
    </row>
    <row r="17" spans="1:6" ht="13.5" thickBot="1">
      <c r="A17" s="22" t="s">
        <v>35</v>
      </c>
      <c r="B17" s="15"/>
      <c r="C17" s="15">
        <f>COUNT(C21:C2191)</f>
        <v>69</v>
      </c>
      <c r="E17" s="22" t="s">
        <v>46</v>
      </c>
      <c r="F17" s="23">
        <f>ROUND(2*(F16-$C$7)/$C$8,0)/2+F15</f>
        <v>74757</v>
      </c>
    </row>
    <row r="18" spans="1:6" ht="14.25" thickBot="1" thickTop="1">
      <c r="A18" s="24" t="s">
        <v>5</v>
      </c>
      <c r="B18" s="15"/>
      <c r="C18" s="27">
        <f>+C15</f>
        <v>56454.21115267468</v>
      </c>
      <c r="D18" s="28">
        <f>+C16</f>
        <v>0.3737038817606031</v>
      </c>
      <c r="E18" s="22" t="s">
        <v>40</v>
      </c>
      <c r="F18" s="31">
        <f>ROUND(2*(F16-$C$15)/$C$16,0)/2+F15</f>
        <v>9213</v>
      </c>
    </row>
    <row r="19" spans="5:6" ht="13.5" thickTop="1">
      <c r="E19" s="22" t="s">
        <v>41</v>
      </c>
      <c r="F19" s="26">
        <f>+$C$15+$C$16*F18-15018.5-$C$5/24</f>
        <v>44879.040848668454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66" t="s">
        <v>11</v>
      </c>
      <c r="H20" s="7" t="s">
        <v>61</v>
      </c>
      <c r="I20" s="7" t="s">
        <v>48</v>
      </c>
      <c r="J20" s="7" t="s">
        <v>58</v>
      </c>
      <c r="K20" s="7" t="s">
        <v>56</v>
      </c>
      <c r="L20" s="7" t="s">
        <v>24</v>
      </c>
      <c r="M20" s="7" t="s">
        <v>25</v>
      </c>
      <c r="N20" s="7" t="s">
        <v>28</v>
      </c>
      <c r="O20" s="7" t="s">
        <v>22</v>
      </c>
      <c r="P20" s="6" t="s">
        <v>21</v>
      </c>
      <c r="Q20" s="4" t="s">
        <v>14</v>
      </c>
      <c r="U20" s="64" t="s">
        <v>310</v>
      </c>
    </row>
    <row r="21" spans="1:17" ht="12.75">
      <c r="A21" s="34" t="s">
        <v>12</v>
      </c>
      <c r="B21" s="34"/>
      <c r="C21" s="35">
        <v>31959.939</v>
      </c>
      <c r="D21" s="35" t="s">
        <v>27</v>
      </c>
      <c r="E21">
        <f aca="true" t="shared" si="0" ref="E21:E52">+(C21-C$7)/C$8</f>
        <v>0</v>
      </c>
      <c r="F21">
        <f>ROUND(2*E21,0)/2</f>
        <v>0</v>
      </c>
      <c r="I21">
        <v>0</v>
      </c>
      <c r="O21">
        <f aca="true" t="shared" si="1" ref="O21:O52">+C$11+C$12*$F21</f>
        <v>0.22492655771243864</v>
      </c>
      <c r="Q21" s="2">
        <f aca="true" t="shared" si="2" ref="Q21:Q52">+C21-15018.5</f>
        <v>16941.439</v>
      </c>
    </row>
    <row r="22" spans="1:17" ht="12.75">
      <c r="A22" s="36" t="s">
        <v>47</v>
      </c>
      <c r="B22" s="37" t="s">
        <v>31</v>
      </c>
      <c r="C22" s="36">
        <v>47763.373</v>
      </c>
      <c r="D22" s="36" t="s">
        <v>48</v>
      </c>
      <c r="E22">
        <f t="shared" si="0"/>
        <v>42288.293032766516</v>
      </c>
      <c r="F22" s="65">
        <f>ROUND(2*E22,0)/2-0.5</f>
        <v>42288</v>
      </c>
      <c r="G22" s="14">
        <f aca="true" t="shared" si="3" ref="G22:G53">+C22-(C$7+F22*C$8)</f>
        <v>0.1095084160042461</v>
      </c>
      <c r="I22">
        <f>G22</f>
        <v>0.1095084160042461</v>
      </c>
      <c r="N22" s="31"/>
      <c r="O22">
        <f t="shared" si="1"/>
        <v>0.09018686609719714</v>
      </c>
      <c r="Q22" s="2">
        <f t="shared" si="2"/>
        <v>32744.873</v>
      </c>
    </row>
    <row r="23" spans="1:17" ht="12.75">
      <c r="A23" s="36" t="s">
        <v>47</v>
      </c>
      <c r="B23" s="37" t="s">
        <v>26</v>
      </c>
      <c r="C23" s="36">
        <v>47769.531</v>
      </c>
      <c r="D23" s="36"/>
      <c r="E23">
        <f t="shared" si="0"/>
        <v>42304.77117976266</v>
      </c>
      <c r="F23" s="65">
        <f>ROUND(2*E23,0)/2-0.5</f>
        <v>42304.5</v>
      </c>
      <c r="G23" s="14">
        <f t="shared" si="3"/>
        <v>0.10134179400483845</v>
      </c>
      <c r="I23">
        <f>G23</f>
        <v>0.10134179400483845</v>
      </c>
      <c r="N23" s="31"/>
      <c r="O23">
        <f t="shared" si="1"/>
        <v>0.09013429314714863</v>
      </c>
      <c r="Q23" s="2">
        <f t="shared" si="2"/>
        <v>32751.031000000003</v>
      </c>
    </row>
    <row r="24" spans="1:17" ht="12.75">
      <c r="A24" s="36" t="s">
        <v>47</v>
      </c>
      <c r="B24" s="37" t="s">
        <v>26</v>
      </c>
      <c r="C24" s="36">
        <v>48015.411</v>
      </c>
      <c r="D24" s="36" t="s">
        <v>48</v>
      </c>
      <c r="E24">
        <f t="shared" si="0"/>
        <v>42962.7196668381</v>
      </c>
      <c r="F24">
        <f aca="true" t="shared" si="4" ref="F24:F55">ROUND(2*E24,0)/2</f>
        <v>42962.5</v>
      </c>
      <c r="G24" s="14">
        <f t="shared" si="3"/>
        <v>0.08209105000423733</v>
      </c>
      <c r="I24">
        <f>G24</f>
        <v>0.08209105000423733</v>
      </c>
      <c r="N24" s="31"/>
      <c r="O24">
        <f t="shared" si="1"/>
        <v>0.0880377476240019</v>
      </c>
      <c r="Q24" s="2">
        <f t="shared" si="2"/>
        <v>32996.911</v>
      </c>
    </row>
    <row r="25" spans="1:17" ht="12.75">
      <c r="A25" s="12" t="s">
        <v>32</v>
      </c>
      <c r="B25" s="38"/>
      <c r="C25" s="39">
        <v>50671.5194</v>
      </c>
      <c r="D25" s="39">
        <v>0.0004</v>
      </c>
      <c r="E25">
        <f t="shared" si="0"/>
        <v>50070.18063677618</v>
      </c>
      <c r="F25">
        <f t="shared" si="4"/>
        <v>50070</v>
      </c>
      <c r="G25" s="14">
        <f t="shared" si="3"/>
        <v>0.06750523999653524</v>
      </c>
      <c r="J25">
        <f aca="true" t="shared" si="5" ref="J25:J42">+G25</f>
        <v>0.06750523999653524</v>
      </c>
      <c r="O25">
        <f t="shared" si="1"/>
        <v>0.06539155111068065</v>
      </c>
      <c r="Q25" s="2">
        <f t="shared" si="2"/>
        <v>35653.0194</v>
      </c>
    </row>
    <row r="26" spans="1:17" ht="12.75">
      <c r="A26" s="12" t="s">
        <v>32</v>
      </c>
      <c r="B26" s="11"/>
      <c r="C26" s="17">
        <v>51704.436</v>
      </c>
      <c r="D26" s="17">
        <v>0.0008</v>
      </c>
      <c r="E26">
        <f t="shared" si="0"/>
        <v>52834.15458441371</v>
      </c>
      <c r="F26">
        <f t="shared" si="4"/>
        <v>52834</v>
      </c>
      <c r="G26" s="14">
        <f t="shared" si="3"/>
        <v>0.057769288003328256</v>
      </c>
      <c r="J26">
        <f t="shared" si="5"/>
        <v>0.057769288003328256</v>
      </c>
      <c r="O26">
        <f t="shared" si="1"/>
        <v>0.056584785417705646</v>
      </c>
      <c r="Q26" s="2">
        <f t="shared" si="2"/>
        <v>36685.936</v>
      </c>
    </row>
    <row r="27" spans="1:17" ht="12.75">
      <c r="A27" s="12" t="s">
        <v>32</v>
      </c>
      <c r="B27" s="11"/>
      <c r="C27" s="17">
        <v>51713.4059</v>
      </c>
      <c r="D27" s="17">
        <v>0.0002</v>
      </c>
      <c r="E27">
        <f t="shared" si="0"/>
        <v>52858.1570739786</v>
      </c>
      <c r="F27">
        <f t="shared" si="4"/>
        <v>52858</v>
      </c>
      <c r="G27" s="14">
        <f t="shared" si="3"/>
        <v>0.058699656001408584</v>
      </c>
      <c r="J27">
        <f t="shared" si="5"/>
        <v>0.058699656001408584</v>
      </c>
      <c r="O27">
        <f t="shared" si="1"/>
        <v>0.05650831567218054</v>
      </c>
      <c r="Q27" s="2">
        <f t="shared" si="2"/>
        <v>36694.9059</v>
      </c>
    </row>
    <row r="28" spans="1:17" ht="12.75">
      <c r="A28" s="12" t="s">
        <v>32</v>
      </c>
      <c r="B28" s="11"/>
      <c r="C28" s="17">
        <v>51714.5319</v>
      </c>
      <c r="D28" s="17">
        <v>0.0012</v>
      </c>
      <c r="E28">
        <f t="shared" si="0"/>
        <v>52861.17012911301</v>
      </c>
      <c r="F28">
        <f t="shared" si="4"/>
        <v>52861</v>
      </c>
      <c r="G28" s="14">
        <f t="shared" si="3"/>
        <v>0.06357845200545853</v>
      </c>
      <c r="J28">
        <f t="shared" si="5"/>
        <v>0.06357845200545853</v>
      </c>
      <c r="O28">
        <f t="shared" si="1"/>
        <v>0.0564987569539899</v>
      </c>
      <c r="Q28" s="2">
        <f t="shared" si="2"/>
        <v>36696.0319</v>
      </c>
    </row>
    <row r="29" spans="1:17" ht="12.75">
      <c r="A29" s="12" t="s">
        <v>32</v>
      </c>
      <c r="B29" s="11"/>
      <c r="C29" s="17">
        <v>51757.5048</v>
      </c>
      <c r="D29" s="17">
        <v>0.0018</v>
      </c>
      <c r="E29">
        <f t="shared" si="0"/>
        <v>52976.160996773026</v>
      </c>
      <c r="F29">
        <f t="shared" si="4"/>
        <v>52976</v>
      </c>
      <c r="G29" s="14">
        <f t="shared" si="3"/>
        <v>0.06016563200682867</v>
      </c>
      <c r="J29">
        <f t="shared" si="5"/>
        <v>0.06016563200682867</v>
      </c>
      <c r="O29">
        <f t="shared" si="1"/>
        <v>0.05613233942334875</v>
      </c>
      <c r="Q29" s="2">
        <f t="shared" si="2"/>
        <v>36739.0048</v>
      </c>
    </row>
    <row r="30" spans="1:17" ht="12.75">
      <c r="A30" s="12" t="s">
        <v>32</v>
      </c>
      <c r="B30" s="3" t="s">
        <v>31</v>
      </c>
      <c r="C30" s="17">
        <v>51758.4369</v>
      </c>
      <c r="D30" s="17">
        <v>0.0004</v>
      </c>
      <c r="E30">
        <f t="shared" si="0"/>
        <v>52978.65519632078</v>
      </c>
      <c r="F30">
        <f t="shared" si="4"/>
        <v>52978.5</v>
      </c>
      <c r="G30" s="14">
        <f t="shared" si="3"/>
        <v>0.057997962008812465</v>
      </c>
      <c r="J30">
        <f t="shared" si="5"/>
        <v>0.057997962008812465</v>
      </c>
      <c r="O30">
        <f t="shared" si="1"/>
        <v>0.05612437382485655</v>
      </c>
      <c r="Q30" s="2">
        <f t="shared" si="2"/>
        <v>36739.9369</v>
      </c>
    </row>
    <row r="31" spans="1:17" ht="12.75">
      <c r="A31" s="12" t="s">
        <v>32</v>
      </c>
      <c r="B31" s="3" t="s">
        <v>31</v>
      </c>
      <c r="C31" s="17">
        <v>51758.4398</v>
      </c>
      <c r="D31" s="17">
        <v>0.0006</v>
      </c>
      <c r="E31">
        <f t="shared" si="0"/>
        <v>52978.66295640949</v>
      </c>
      <c r="F31">
        <f t="shared" si="4"/>
        <v>52978.5</v>
      </c>
      <c r="G31" s="14">
        <f t="shared" si="3"/>
        <v>0.06089796200831188</v>
      </c>
      <c r="J31">
        <f t="shared" si="5"/>
        <v>0.06089796200831188</v>
      </c>
      <c r="O31">
        <f t="shared" si="1"/>
        <v>0.05612437382485655</v>
      </c>
      <c r="Q31" s="2">
        <f t="shared" si="2"/>
        <v>36739.9398</v>
      </c>
    </row>
    <row r="32" spans="1:17" ht="12.75">
      <c r="A32" s="12" t="s">
        <v>32</v>
      </c>
      <c r="B32" s="3" t="s">
        <v>31</v>
      </c>
      <c r="C32" s="17">
        <v>51776.3741</v>
      </c>
      <c r="D32" s="17">
        <v>0.001</v>
      </c>
      <c r="E32">
        <f t="shared" si="0"/>
        <v>53026.65321812967</v>
      </c>
      <c r="F32">
        <f t="shared" si="4"/>
        <v>53026.5</v>
      </c>
      <c r="G32" s="14">
        <f t="shared" si="3"/>
        <v>0.05725869800517103</v>
      </c>
      <c r="J32">
        <f t="shared" si="5"/>
        <v>0.05725869800517103</v>
      </c>
      <c r="O32">
        <f t="shared" si="1"/>
        <v>0.05597143433380633</v>
      </c>
      <c r="Q32" s="2">
        <f t="shared" si="2"/>
        <v>36757.8741</v>
      </c>
    </row>
    <row r="33" spans="1:17" ht="12.75">
      <c r="A33" s="12" t="s">
        <v>32</v>
      </c>
      <c r="B33" s="3" t="s">
        <v>31</v>
      </c>
      <c r="C33" s="17">
        <v>51780.4884</v>
      </c>
      <c r="D33" s="17">
        <v>0.002</v>
      </c>
      <c r="E33">
        <f t="shared" si="0"/>
        <v>53037.66264329795</v>
      </c>
      <c r="F33">
        <f t="shared" si="4"/>
        <v>53037.5</v>
      </c>
      <c r="G33" s="14">
        <f t="shared" si="3"/>
        <v>0.06078095000702888</v>
      </c>
      <c r="J33">
        <f t="shared" si="5"/>
        <v>0.06078095000702888</v>
      </c>
      <c r="O33">
        <f t="shared" si="1"/>
        <v>0.055936385700440655</v>
      </c>
      <c r="Q33" s="2">
        <f t="shared" si="2"/>
        <v>36761.9884</v>
      </c>
    </row>
    <row r="34" spans="1:17" ht="12.75">
      <c r="A34" s="12" t="s">
        <v>32</v>
      </c>
      <c r="B34" s="11"/>
      <c r="C34" s="17">
        <v>51782.54</v>
      </c>
      <c r="D34" s="17">
        <v>0.0016</v>
      </c>
      <c r="E34">
        <f t="shared" si="0"/>
        <v>53043.15250467782</v>
      </c>
      <c r="F34">
        <f t="shared" si="4"/>
        <v>53043</v>
      </c>
      <c r="G34" s="14">
        <f t="shared" si="3"/>
        <v>0.056992076002643444</v>
      </c>
      <c r="J34">
        <f t="shared" si="5"/>
        <v>0.056992076002643444</v>
      </c>
      <c r="O34">
        <f t="shared" si="1"/>
        <v>0.05591886138375782</v>
      </c>
      <c r="Q34" s="2">
        <f t="shared" si="2"/>
        <v>36764.04</v>
      </c>
    </row>
    <row r="35" spans="1:17" ht="12.75">
      <c r="A35" s="12" t="s">
        <v>32</v>
      </c>
      <c r="B35" s="3" t="s">
        <v>31</v>
      </c>
      <c r="C35" s="17">
        <v>51783.4753</v>
      </c>
      <c r="D35" s="17">
        <v>0.0009</v>
      </c>
      <c r="E35">
        <f t="shared" si="0"/>
        <v>53045.65526708208</v>
      </c>
      <c r="F35">
        <f t="shared" si="4"/>
        <v>53045.5</v>
      </c>
      <c r="G35" s="14">
        <f t="shared" si="3"/>
        <v>0.05802440600382397</v>
      </c>
      <c r="J35">
        <f t="shared" si="5"/>
        <v>0.05802440600382397</v>
      </c>
      <c r="O35">
        <f t="shared" si="1"/>
        <v>0.05591089578526562</v>
      </c>
      <c r="Q35" s="2">
        <f t="shared" si="2"/>
        <v>36764.9753</v>
      </c>
    </row>
    <row r="36" spans="1:17" ht="12.75">
      <c r="A36" s="12" t="s">
        <v>32</v>
      </c>
      <c r="B36" s="11"/>
      <c r="C36" s="17">
        <v>51796.3671</v>
      </c>
      <c r="D36" s="17">
        <v>0.0004</v>
      </c>
      <c r="E36">
        <f t="shared" si="0"/>
        <v>53080.15234006761</v>
      </c>
      <c r="F36">
        <f t="shared" si="4"/>
        <v>53080</v>
      </c>
      <c r="G36" s="14">
        <f t="shared" si="3"/>
        <v>0.05693056000745855</v>
      </c>
      <c r="J36">
        <f t="shared" si="5"/>
        <v>0.05693056000745855</v>
      </c>
      <c r="O36">
        <f t="shared" si="1"/>
        <v>0.055800970526073274</v>
      </c>
      <c r="Q36" s="2">
        <f t="shared" si="2"/>
        <v>36777.8671</v>
      </c>
    </row>
    <row r="37" spans="1:17" ht="12.75">
      <c r="A37" s="12" t="s">
        <v>32</v>
      </c>
      <c r="B37" s="3" t="s">
        <v>31</v>
      </c>
      <c r="C37" s="17">
        <v>51796.5565</v>
      </c>
      <c r="D37" s="17">
        <v>0.0004</v>
      </c>
      <c r="E37">
        <f t="shared" si="0"/>
        <v>53080.659154137276</v>
      </c>
      <c r="F37">
        <f t="shared" si="4"/>
        <v>53080.5</v>
      </c>
      <c r="G37" s="14">
        <f t="shared" si="3"/>
        <v>0.05947702599951299</v>
      </c>
      <c r="J37">
        <f t="shared" si="5"/>
        <v>0.05947702599951299</v>
      </c>
      <c r="O37">
        <f t="shared" si="1"/>
        <v>0.055799377406374834</v>
      </c>
      <c r="Q37" s="2">
        <f t="shared" si="2"/>
        <v>36778.0565</v>
      </c>
    </row>
    <row r="38" spans="1:17" ht="12.75">
      <c r="A38" s="12" t="s">
        <v>32</v>
      </c>
      <c r="B38" s="3" t="s">
        <v>31</v>
      </c>
      <c r="C38" s="17">
        <v>51798.4224</v>
      </c>
      <c r="D38" s="17">
        <v>0.0004</v>
      </c>
      <c r="E38">
        <f t="shared" si="0"/>
        <v>53085.65210225033</v>
      </c>
      <c r="F38">
        <f t="shared" si="4"/>
        <v>53085.5</v>
      </c>
      <c r="G38" s="14">
        <f t="shared" si="3"/>
        <v>0.056841686004190706</v>
      </c>
      <c r="J38">
        <f t="shared" si="5"/>
        <v>0.056841686004190706</v>
      </c>
      <c r="O38">
        <f t="shared" si="1"/>
        <v>0.055783446209390436</v>
      </c>
      <c r="Q38" s="2">
        <f t="shared" si="2"/>
        <v>36779.9224</v>
      </c>
    </row>
    <row r="39" spans="1:17" ht="12.75">
      <c r="A39" s="12" t="s">
        <v>32</v>
      </c>
      <c r="B39" s="11"/>
      <c r="C39" s="17">
        <v>51799.3561</v>
      </c>
      <c r="D39" s="17">
        <v>0.0003</v>
      </c>
      <c r="E39">
        <f t="shared" si="0"/>
        <v>53088.15058322633</v>
      </c>
      <c r="F39">
        <f t="shared" si="4"/>
        <v>53088</v>
      </c>
      <c r="G39" s="14">
        <f t="shared" si="3"/>
        <v>0.056274016002134886</v>
      </c>
      <c r="J39">
        <f t="shared" si="5"/>
        <v>0.056274016002134886</v>
      </c>
      <c r="O39">
        <f t="shared" si="1"/>
        <v>0.05577548061089824</v>
      </c>
      <c r="Q39" s="2">
        <f t="shared" si="2"/>
        <v>36780.8561</v>
      </c>
    </row>
    <row r="40" spans="1:17" ht="12.75">
      <c r="A40" s="12" t="s">
        <v>32</v>
      </c>
      <c r="B40" s="11"/>
      <c r="C40" s="17">
        <v>51806.4585</v>
      </c>
      <c r="D40" s="17">
        <v>0.0004</v>
      </c>
      <c r="E40">
        <f t="shared" si="0"/>
        <v>53107.155843249944</v>
      </c>
      <c r="F40">
        <f t="shared" si="4"/>
        <v>53107</v>
      </c>
      <c r="G40" s="14">
        <f t="shared" si="3"/>
        <v>0.05823972399957711</v>
      </c>
      <c r="J40">
        <f t="shared" si="5"/>
        <v>0.05823972399957711</v>
      </c>
      <c r="O40">
        <f t="shared" si="1"/>
        <v>0.055714942062357525</v>
      </c>
      <c r="Q40" s="2">
        <f t="shared" si="2"/>
        <v>36787.9585</v>
      </c>
    </row>
    <row r="41" spans="1:17" ht="12.75">
      <c r="A41" s="12" t="s">
        <v>32</v>
      </c>
      <c r="B41" s="3" t="s">
        <v>31</v>
      </c>
      <c r="C41" s="17">
        <v>51807.3922</v>
      </c>
      <c r="D41" s="17">
        <v>0.0007</v>
      </c>
      <c r="E41">
        <f t="shared" si="0"/>
        <v>53109.65432422596</v>
      </c>
      <c r="F41">
        <f t="shared" si="4"/>
        <v>53109.5</v>
      </c>
      <c r="G41" s="14">
        <f t="shared" si="3"/>
        <v>0.057672054004797246</v>
      </c>
      <c r="J41">
        <f t="shared" si="5"/>
        <v>0.057672054004797246</v>
      </c>
      <c r="O41">
        <f t="shared" si="1"/>
        <v>0.055706976463865326</v>
      </c>
      <c r="Q41" s="2">
        <f t="shared" si="2"/>
        <v>36788.8922</v>
      </c>
    </row>
    <row r="42" spans="1:17" ht="12.75">
      <c r="A42" s="12" t="s">
        <v>32</v>
      </c>
      <c r="B42" s="11"/>
      <c r="C42" s="17">
        <v>51811.3126</v>
      </c>
      <c r="D42" s="17">
        <v>0.0005</v>
      </c>
      <c r="E42">
        <f t="shared" si="0"/>
        <v>53120.14489380758</v>
      </c>
      <c r="F42">
        <f t="shared" si="4"/>
        <v>53120</v>
      </c>
      <c r="G42" s="14">
        <f t="shared" si="3"/>
        <v>0.05414784000458894</v>
      </c>
      <c r="J42">
        <f t="shared" si="5"/>
        <v>0.05414784000458894</v>
      </c>
      <c r="O42">
        <f t="shared" si="1"/>
        <v>0.05567352095019809</v>
      </c>
      <c r="Q42" s="2">
        <f t="shared" si="2"/>
        <v>36792.8126</v>
      </c>
    </row>
    <row r="43" spans="1:17" ht="12.75">
      <c r="A43" s="62" t="s">
        <v>81</v>
      </c>
      <c r="B43" s="63" t="s">
        <v>31</v>
      </c>
      <c r="C43" s="62">
        <v>51811.3127</v>
      </c>
      <c r="D43" s="62" t="s">
        <v>48</v>
      </c>
      <c r="E43">
        <f t="shared" si="0"/>
        <v>53120.14516139685</v>
      </c>
      <c r="F43">
        <f t="shared" si="4"/>
        <v>53120</v>
      </c>
      <c r="G43" s="14">
        <f t="shared" si="3"/>
        <v>0.05424784000933869</v>
      </c>
      <c r="K43">
        <f>+G43</f>
        <v>0.05424784000933869</v>
      </c>
      <c r="O43">
        <f t="shared" si="1"/>
        <v>0.05567352095019809</v>
      </c>
      <c r="Q43" s="2">
        <f t="shared" si="2"/>
        <v>36792.8127</v>
      </c>
    </row>
    <row r="44" spans="1:17" ht="12.75">
      <c r="A44" s="12" t="s">
        <v>32</v>
      </c>
      <c r="B44" s="3" t="s">
        <v>31</v>
      </c>
      <c r="C44" s="17">
        <v>51811.5029</v>
      </c>
      <c r="D44" s="17">
        <v>0.0009</v>
      </c>
      <c r="E44">
        <f t="shared" si="0"/>
        <v>53120.65411618065</v>
      </c>
      <c r="F44">
        <f t="shared" si="4"/>
        <v>53120.5</v>
      </c>
      <c r="G44" s="14">
        <f t="shared" si="3"/>
        <v>0.0575943060030113</v>
      </c>
      <c r="J44">
        <f>+G44</f>
        <v>0.0575943060030113</v>
      </c>
      <c r="O44">
        <f t="shared" si="1"/>
        <v>0.05567192783049965</v>
      </c>
      <c r="Q44" s="2">
        <f t="shared" si="2"/>
        <v>36793.0029</v>
      </c>
    </row>
    <row r="45" spans="1:17" ht="12.75">
      <c r="A45" s="12" t="s">
        <v>32</v>
      </c>
      <c r="B45" s="11"/>
      <c r="C45" s="17">
        <v>51812.4343</v>
      </c>
      <c r="D45" s="17">
        <v>0.001</v>
      </c>
      <c r="E45">
        <f t="shared" si="0"/>
        <v>53123.14644260355</v>
      </c>
      <c r="F45">
        <f t="shared" si="4"/>
        <v>53123</v>
      </c>
      <c r="G45" s="14">
        <f t="shared" si="3"/>
        <v>0.054726636000850704</v>
      </c>
      <c r="J45">
        <f>+G45</f>
        <v>0.054726636000850704</v>
      </c>
      <c r="O45">
        <f t="shared" si="1"/>
        <v>0.05566396223200745</v>
      </c>
      <c r="Q45" s="2">
        <f t="shared" si="2"/>
        <v>36793.9343</v>
      </c>
    </row>
    <row r="46" spans="1:17" ht="12.75">
      <c r="A46" s="62" t="s">
        <v>81</v>
      </c>
      <c r="B46" s="63" t="s">
        <v>31</v>
      </c>
      <c r="C46" s="62">
        <v>51817.2923</v>
      </c>
      <c r="D46" s="62" t="s">
        <v>48</v>
      </c>
      <c r="E46">
        <f t="shared" si="0"/>
        <v>53136.14592914256</v>
      </c>
      <c r="F46">
        <f t="shared" si="4"/>
        <v>53136</v>
      </c>
      <c r="G46" s="14">
        <f t="shared" si="3"/>
        <v>0.05453475200920366</v>
      </c>
      <c r="K46">
        <f>+G46</f>
        <v>0.05453475200920366</v>
      </c>
      <c r="O46">
        <f t="shared" si="1"/>
        <v>0.05562254111984802</v>
      </c>
      <c r="Q46" s="2">
        <f t="shared" si="2"/>
        <v>36798.7923</v>
      </c>
    </row>
    <row r="47" spans="1:17" ht="12.75">
      <c r="A47" s="12" t="s">
        <v>32</v>
      </c>
      <c r="B47" s="11"/>
      <c r="C47" s="17">
        <v>51817.2924</v>
      </c>
      <c r="D47" s="17">
        <v>0.0007</v>
      </c>
      <c r="E47">
        <f t="shared" si="0"/>
        <v>53136.146196731825</v>
      </c>
      <c r="F47">
        <f t="shared" si="4"/>
        <v>53136</v>
      </c>
      <c r="G47" s="14">
        <f t="shared" si="3"/>
        <v>0.054634752006677445</v>
      </c>
      <c r="J47">
        <f aca="true" t="shared" si="6" ref="J47:J68">+G47</f>
        <v>0.054634752006677445</v>
      </c>
      <c r="O47">
        <f t="shared" si="1"/>
        <v>0.05562254111984802</v>
      </c>
      <c r="Q47" s="2">
        <f t="shared" si="2"/>
        <v>36798.7924</v>
      </c>
    </row>
    <row r="48" spans="1:17" ht="12.75">
      <c r="A48" s="12" t="s">
        <v>32</v>
      </c>
      <c r="B48" s="3" t="s">
        <v>31</v>
      </c>
      <c r="C48" s="17">
        <v>51817.4851</v>
      </c>
      <c r="D48" s="17">
        <v>0.0009</v>
      </c>
      <c r="E48">
        <f t="shared" si="0"/>
        <v>53136.661841247274</v>
      </c>
      <c r="F48">
        <f t="shared" si="4"/>
        <v>53136.5</v>
      </c>
      <c r="G48" s="14">
        <f t="shared" si="3"/>
        <v>0.06048121800267836</v>
      </c>
      <c r="J48">
        <f t="shared" si="6"/>
        <v>0.06048121800267836</v>
      </c>
      <c r="O48">
        <f t="shared" si="1"/>
        <v>0.05562094800014958</v>
      </c>
      <c r="Q48" s="2">
        <f t="shared" si="2"/>
        <v>36798.9851</v>
      </c>
    </row>
    <row r="49" spans="1:17" ht="12.75">
      <c r="A49" s="12" t="s">
        <v>32</v>
      </c>
      <c r="B49" s="3" t="s">
        <v>31</v>
      </c>
      <c r="C49" s="17">
        <v>52042.45</v>
      </c>
      <c r="D49" s="17">
        <v>0.0007</v>
      </c>
      <c r="E49">
        <f t="shared" si="0"/>
        <v>53738.64376576362</v>
      </c>
      <c r="F49">
        <f t="shared" si="4"/>
        <v>53738.5</v>
      </c>
      <c r="G49" s="14">
        <f t="shared" si="3"/>
        <v>0.053726281999843195</v>
      </c>
      <c r="J49">
        <f t="shared" si="6"/>
        <v>0.053726281999843195</v>
      </c>
      <c r="O49">
        <f t="shared" si="1"/>
        <v>0.05370283188322811</v>
      </c>
      <c r="Q49" s="2">
        <f t="shared" si="2"/>
        <v>37023.95</v>
      </c>
    </row>
    <row r="50" spans="1:17" ht="12.75">
      <c r="A50" s="12" t="s">
        <v>32</v>
      </c>
      <c r="B50" s="3" t="s">
        <v>31</v>
      </c>
      <c r="C50" s="17">
        <v>52085.425</v>
      </c>
      <c r="D50" s="17">
        <v>0.0003</v>
      </c>
      <c r="E50">
        <f t="shared" si="0"/>
        <v>53853.64025279823</v>
      </c>
      <c r="F50">
        <f t="shared" si="4"/>
        <v>53853.5</v>
      </c>
      <c r="G50" s="14">
        <f t="shared" si="3"/>
        <v>0.05241346200637054</v>
      </c>
      <c r="J50">
        <f t="shared" si="6"/>
        <v>0.05241346200637054</v>
      </c>
      <c r="O50">
        <f t="shared" si="1"/>
        <v>0.05333641435258696</v>
      </c>
      <c r="Q50" s="2">
        <f t="shared" si="2"/>
        <v>37066.925</v>
      </c>
    </row>
    <row r="51" spans="1:17" ht="12.75">
      <c r="A51" s="12" t="s">
        <v>32</v>
      </c>
      <c r="B51" s="3" t="s">
        <v>31</v>
      </c>
      <c r="C51" s="17">
        <v>52086.5476</v>
      </c>
      <c r="D51" s="17">
        <v>0.0007</v>
      </c>
      <c r="E51">
        <f t="shared" si="0"/>
        <v>53856.64420989758</v>
      </c>
      <c r="F51">
        <f t="shared" si="4"/>
        <v>53856.5</v>
      </c>
      <c r="G51" s="14">
        <f t="shared" si="3"/>
        <v>0.05389225800172426</v>
      </c>
      <c r="J51">
        <f t="shared" si="6"/>
        <v>0.05389225800172426</v>
      </c>
      <c r="O51">
        <f t="shared" si="1"/>
        <v>0.05332685563439632</v>
      </c>
      <c r="Q51" s="2">
        <f t="shared" si="2"/>
        <v>37068.0476</v>
      </c>
    </row>
    <row r="52" spans="1:17" ht="12.75">
      <c r="A52" s="12" t="s">
        <v>32</v>
      </c>
      <c r="B52" s="11"/>
      <c r="C52" s="17">
        <v>52096.4521</v>
      </c>
      <c r="D52" s="17">
        <v>0.0004</v>
      </c>
      <c r="E52">
        <f t="shared" si="0"/>
        <v>53883.1475887419</v>
      </c>
      <c r="F52">
        <f t="shared" si="4"/>
        <v>53883</v>
      </c>
      <c r="G52" s="14">
        <f t="shared" si="3"/>
        <v>0.055154956004116684</v>
      </c>
      <c r="J52">
        <f t="shared" si="6"/>
        <v>0.055154956004116684</v>
      </c>
      <c r="O52">
        <f t="shared" si="1"/>
        <v>0.05324242029037901</v>
      </c>
      <c r="Q52" s="2">
        <f t="shared" si="2"/>
        <v>37077.9521</v>
      </c>
    </row>
    <row r="53" spans="1:17" ht="12.75">
      <c r="A53" s="12" t="s">
        <v>32</v>
      </c>
      <c r="B53" s="11"/>
      <c r="C53" s="17">
        <v>52100.5611</v>
      </c>
      <c r="D53" s="17">
        <v>0.0005</v>
      </c>
      <c r="E53">
        <f aca="true" t="shared" si="7" ref="E53:E89">+(C53-C$7)/C$8</f>
        <v>53894.14283167907</v>
      </c>
      <c r="F53">
        <f t="shared" si="4"/>
        <v>53894</v>
      </c>
      <c r="G53" s="14">
        <f t="shared" si="3"/>
        <v>0.0533772080016206</v>
      </c>
      <c r="J53">
        <f t="shared" si="6"/>
        <v>0.0533772080016206</v>
      </c>
      <c r="O53">
        <f aca="true" t="shared" si="8" ref="O53:O89">+C$11+C$12*$F53</f>
        <v>0.053207371657013336</v>
      </c>
      <c r="Q53" s="2">
        <f aca="true" t="shared" si="9" ref="Q53:Q89">+C53-15018.5</f>
        <v>37082.0611</v>
      </c>
    </row>
    <row r="54" spans="1:17" ht="12.75">
      <c r="A54" s="12" t="s">
        <v>32</v>
      </c>
      <c r="B54" s="3" t="s">
        <v>31</v>
      </c>
      <c r="C54" s="17">
        <v>52116.4439</v>
      </c>
      <c r="D54" s="17">
        <v>0.0007</v>
      </c>
      <c r="E54">
        <f t="shared" si="7"/>
        <v>53936.64349960863</v>
      </c>
      <c r="F54">
        <f t="shared" si="4"/>
        <v>53936.5</v>
      </c>
      <c r="G54" s="14">
        <f aca="true" t="shared" si="10" ref="G54:G85">+C54-(C$7+F54*C$8)</f>
        <v>0.05362681800033897</v>
      </c>
      <c r="J54">
        <f t="shared" si="6"/>
        <v>0.05362681800033897</v>
      </c>
      <c r="O54">
        <f t="shared" si="8"/>
        <v>0.053071956482645954</v>
      </c>
      <c r="Q54" s="2">
        <f t="shared" si="9"/>
        <v>37097.9439</v>
      </c>
    </row>
    <row r="55" spans="1:17" ht="12.75">
      <c r="A55" s="12" t="s">
        <v>32</v>
      </c>
      <c r="B55" s="11"/>
      <c r="C55" s="17">
        <v>52133.4504</v>
      </c>
      <c r="D55" s="17">
        <v>0.0007</v>
      </c>
      <c r="E55">
        <f t="shared" si="7"/>
        <v>53982.15106811949</v>
      </c>
      <c r="F55">
        <f t="shared" si="4"/>
        <v>53982</v>
      </c>
      <c r="G55" s="14">
        <f t="shared" si="10"/>
        <v>0.05645522400300251</v>
      </c>
      <c r="J55">
        <f t="shared" si="6"/>
        <v>0.05645522400300251</v>
      </c>
      <c r="O55">
        <f t="shared" si="8"/>
        <v>0.052926982590087934</v>
      </c>
      <c r="Q55" s="2">
        <f t="shared" si="9"/>
        <v>37114.9504</v>
      </c>
    </row>
    <row r="56" spans="1:17" ht="12.75">
      <c r="A56" s="12" t="s">
        <v>32</v>
      </c>
      <c r="B56" s="3" t="s">
        <v>31</v>
      </c>
      <c r="C56" s="17">
        <v>52137.3729</v>
      </c>
      <c r="D56" s="17">
        <v>0.0008</v>
      </c>
      <c r="E56">
        <f t="shared" si="7"/>
        <v>53992.64725707571</v>
      </c>
      <c r="F56">
        <f aca="true" t="shared" si="11" ref="F56:F87">ROUND(2*E56,0)/2</f>
        <v>53992.5</v>
      </c>
      <c r="G56" s="14">
        <f t="shared" si="10"/>
        <v>0.05503101000795141</v>
      </c>
      <c r="J56">
        <f t="shared" si="6"/>
        <v>0.05503101000795141</v>
      </c>
      <c r="O56">
        <f t="shared" si="8"/>
        <v>0.0528935270764207</v>
      </c>
      <c r="Q56" s="2">
        <f t="shared" si="9"/>
        <v>37118.8729</v>
      </c>
    </row>
    <row r="57" spans="1:17" ht="12.75">
      <c r="A57" s="12" t="s">
        <v>32</v>
      </c>
      <c r="B57" s="11"/>
      <c r="C57" s="17">
        <v>52503.414</v>
      </c>
      <c r="D57" s="17">
        <v>0.001</v>
      </c>
      <c r="E57">
        <f t="shared" si="7"/>
        <v>54972.13394957785</v>
      </c>
      <c r="F57">
        <f t="shared" si="11"/>
        <v>54972</v>
      </c>
      <c r="G57" s="14">
        <f t="shared" si="10"/>
        <v>0.05005790400173282</v>
      </c>
      <c r="J57">
        <f t="shared" si="6"/>
        <v>0.05005790400173282</v>
      </c>
      <c r="O57">
        <f t="shared" si="8"/>
        <v>0.04977260558717719</v>
      </c>
      <c r="Q57" s="2">
        <f t="shared" si="9"/>
        <v>37484.914</v>
      </c>
    </row>
    <row r="58" spans="1:17" ht="12.75">
      <c r="A58" s="12" t="s">
        <v>32</v>
      </c>
      <c r="B58" s="11"/>
      <c r="C58" s="17">
        <v>52546.3889</v>
      </c>
      <c r="D58" s="17">
        <v>0.0007</v>
      </c>
      <c r="E58">
        <f t="shared" si="7"/>
        <v>55087.13016902319</v>
      </c>
      <c r="F58">
        <f t="shared" si="11"/>
        <v>55087</v>
      </c>
      <c r="G58" s="14">
        <f t="shared" si="10"/>
        <v>0.04864508400351042</v>
      </c>
      <c r="J58">
        <f t="shared" si="6"/>
        <v>0.04864508400351042</v>
      </c>
      <c r="O58">
        <f t="shared" si="8"/>
        <v>0.04940618805653604</v>
      </c>
      <c r="Q58" s="2">
        <f t="shared" si="9"/>
        <v>37527.8889</v>
      </c>
    </row>
    <row r="59" spans="1:17" ht="12.75">
      <c r="A59" s="12" t="s">
        <v>32</v>
      </c>
      <c r="B59" s="3" t="s">
        <v>31</v>
      </c>
      <c r="C59" s="17">
        <v>52548.442</v>
      </c>
      <c r="D59" s="17">
        <v>0.0007</v>
      </c>
      <c r="E59">
        <f t="shared" si="7"/>
        <v>55092.62404424207</v>
      </c>
      <c r="F59">
        <f t="shared" si="11"/>
        <v>55092.5</v>
      </c>
      <c r="G59" s="14">
        <f t="shared" si="10"/>
        <v>0.046356210004887544</v>
      </c>
      <c r="J59">
        <f t="shared" si="6"/>
        <v>0.046356210004887544</v>
      </c>
      <c r="O59">
        <f t="shared" si="8"/>
        <v>0.049388663739853206</v>
      </c>
      <c r="Q59" s="2">
        <f t="shared" si="9"/>
        <v>37529.942</v>
      </c>
    </row>
    <row r="60" spans="1:17" ht="12.75">
      <c r="A60" s="12" t="s">
        <v>32</v>
      </c>
      <c r="B60" s="11"/>
      <c r="C60" s="17">
        <v>52549.3796</v>
      </c>
      <c r="D60" s="17">
        <v>0.0007</v>
      </c>
      <c r="E60">
        <f t="shared" si="7"/>
        <v>55095.132961199444</v>
      </c>
      <c r="F60">
        <f t="shared" si="11"/>
        <v>55095</v>
      </c>
      <c r="G60" s="14">
        <f t="shared" si="10"/>
        <v>0.04968854000617284</v>
      </c>
      <c r="J60">
        <f t="shared" si="6"/>
        <v>0.04968854000617284</v>
      </c>
      <c r="O60">
        <f t="shared" si="8"/>
        <v>0.04938069814136101</v>
      </c>
      <c r="Q60" s="2">
        <f t="shared" si="9"/>
        <v>37530.8796</v>
      </c>
    </row>
    <row r="61" spans="1:17" ht="12.75">
      <c r="A61" s="12" t="s">
        <v>32</v>
      </c>
      <c r="B61" s="3" t="s">
        <v>31</v>
      </c>
      <c r="C61" s="17">
        <v>52596.279</v>
      </c>
      <c r="D61" s="17">
        <v>0.001</v>
      </c>
      <c r="E61">
        <f t="shared" si="7"/>
        <v>55220.63072138632</v>
      </c>
      <c r="F61">
        <f t="shared" si="11"/>
        <v>55220.5</v>
      </c>
      <c r="G61" s="14">
        <f t="shared" si="10"/>
        <v>0.04885150600603083</v>
      </c>
      <c r="J61">
        <f t="shared" si="6"/>
        <v>0.04885150600603083</v>
      </c>
      <c r="O61">
        <f t="shared" si="8"/>
        <v>0.04898082509705265</v>
      </c>
      <c r="Q61" s="2">
        <f t="shared" si="9"/>
        <v>37577.779</v>
      </c>
    </row>
    <row r="62" spans="1:17" ht="12.75">
      <c r="A62" s="12" t="s">
        <v>32</v>
      </c>
      <c r="B62" s="3" t="s">
        <v>31</v>
      </c>
      <c r="C62" s="17">
        <v>52896.3611</v>
      </c>
      <c r="D62" s="17">
        <v>0.001</v>
      </c>
      <c r="E62">
        <f t="shared" si="7"/>
        <v>56023.61820997189</v>
      </c>
      <c r="F62">
        <f t="shared" si="11"/>
        <v>56023.5</v>
      </c>
      <c r="G62" s="14">
        <f t="shared" si="10"/>
        <v>0.04417590200318955</v>
      </c>
      <c r="J62">
        <f t="shared" si="6"/>
        <v>0.04417590200318955</v>
      </c>
      <c r="O62">
        <f t="shared" si="8"/>
        <v>0.04642227486135839</v>
      </c>
      <c r="Q62" s="2">
        <f t="shared" si="9"/>
        <v>37877.8611</v>
      </c>
    </row>
    <row r="63" spans="1:17" ht="12.75">
      <c r="A63" s="12" t="s">
        <v>32</v>
      </c>
      <c r="B63" s="11"/>
      <c r="C63" s="17">
        <v>52901.4057</v>
      </c>
      <c r="D63" s="17">
        <v>0.0009</v>
      </c>
      <c r="E63">
        <f t="shared" si="7"/>
        <v>56037.11701808114</v>
      </c>
      <c r="F63">
        <f t="shared" si="11"/>
        <v>56037</v>
      </c>
      <c r="G63" s="14">
        <f t="shared" si="10"/>
        <v>0.04373048400157131</v>
      </c>
      <c r="J63">
        <f t="shared" si="6"/>
        <v>0.04373048400157131</v>
      </c>
      <c r="O63">
        <f t="shared" si="8"/>
        <v>0.04637926062950051</v>
      </c>
      <c r="Q63" s="2">
        <f t="shared" si="9"/>
        <v>37882.9057</v>
      </c>
    </row>
    <row r="64" spans="1:17" ht="12.75">
      <c r="A64" s="12" t="s">
        <v>32</v>
      </c>
      <c r="B64" s="3" t="s">
        <v>31</v>
      </c>
      <c r="C64" s="17">
        <v>52901.5904</v>
      </c>
      <c r="D64" s="17">
        <v>0.0054</v>
      </c>
      <c r="E64">
        <f t="shared" si="7"/>
        <v>56037.61125545531</v>
      </c>
      <c r="F64">
        <f t="shared" si="11"/>
        <v>56037.5</v>
      </c>
      <c r="G64" s="14">
        <f t="shared" si="10"/>
        <v>0.04157695000321837</v>
      </c>
      <c r="J64">
        <f t="shared" si="6"/>
        <v>0.04157695000321837</v>
      </c>
      <c r="O64">
        <f t="shared" si="8"/>
        <v>0.04637766750980207</v>
      </c>
      <c r="Q64" s="2">
        <f t="shared" si="9"/>
        <v>37883.0904</v>
      </c>
    </row>
    <row r="65" spans="1:17" ht="12.75">
      <c r="A65" s="12" t="s">
        <v>32</v>
      </c>
      <c r="B65" s="3" t="s">
        <v>31</v>
      </c>
      <c r="C65" s="17">
        <v>52908.32</v>
      </c>
      <c r="D65" s="17">
        <v>0.001</v>
      </c>
      <c r="E65">
        <f t="shared" si="7"/>
        <v>56055.61894269552</v>
      </c>
      <c r="F65">
        <f t="shared" si="11"/>
        <v>56055.5</v>
      </c>
      <c r="G65" s="14">
        <f t="shared" si="10"/>
        <v>0.04444972600322217</v>
      </c>
      <c r="J65">
        <f t="shared" si="6"/>
        <v>0.04444972600322217</v>
      </c>
      <c r="O65">
        <f t="shared" si="8"/>
        <v>0.04632031520065824</v>
      </c>
      <c r="Q65" s="2">
        <f t="shared" si="9"/>
        <v>37889.82</v>
      </c>
    </row>
    <row r="66" spans="1:17" ht="12.75">
      <c r="A66" s="12" t="s">
        <v>32</v>
      </c>
      <c r="B66" s="11"/>
      <c r="C66" s="17">
        <v>52908.5012</v>
      </c>
      <c r="D66" s="17">
        <v>0.001</v>
      </c>
      <c r="E66">
        <f t="shared" si="7"/>
        <v>56056.103814445385</v>
      </c>
      <c r="F66">
        <f t="shared" si="11"/>
        <v>56056</v>
      </c>
      <c r="G66" s="14">
        <f t="shared" si="10"/>
        <v>0.03879619200597517</v>
      </c>
      <c r="J66">
        <f t="shared" si="6"/>
        <v>0.03879619200597517</v>
      </c>
      <c r="O66">
        <f t="shared" si="8"/>
        <v>0.0463187220809598</v>
      </c>
      <c r="Q66" s="2">
        <f t="shared" si="9"/>
        <v>37890.0012</v>
      </c>
    </row>
    <row r="67" spans="1:17" ht="12.75">
      <c r="A67" s="13" t="s">
        <v>33</v>
      </c>
      <c r="B67" s="3" t="s">
        <v>31</v>
      </c>
      <c r="C67" s="14">
        <v>53233.441</v>
      </c>
      <c r="D67" s="14">
        <v>0.0006</v>
      </c>
      <c r="E67">
        <f t="shared" si="7"/>
        <v>56925.607839988734</v>
      </c>
      <c r="F67">
        <f t="shared" si="11"/>
        <v>56925.5</v>
      </c>
      <c r="G67" s="14">
        <f t="shared" si="10"/>
        <v>0.04030056599731324</v>
      </c>
      <c r="J67">
        <f t="shared" si="6"/>
        <v>0.04030056599731324</v>
      </c>
      <c r="O67">
        <f t="shared" si="8"/>
        <v>0.04354828692537305</v>
      </c>
      <c r="Q67" s="2">
        <f t="shared" si="9"/>
        <v>38214.941</v>
      </c>
    </row>
    <row r="68" spans="1:17" ht="12.75">
      <c r="A68" s="13" t="s">
        <v>33</v>
      </c>
      <c r="B68" s="3" t="s">
        <v>31</v>
      </c>
      <c r="C68" s="14">
        <v>53245.3991</v>
      </c>
      <c r="D68" s="14">
        <v>0.0009</v>
      </c>
      <c r="E68">
        <f t="shared" si="7"/>
        <v>56957.60643199825</v>
      </c>
      <c r="F68">
        <f t="shared" si="11"/>
        <v>56957.5</v>
      </c>
      <c r="G68" s="14">
        <f t="shared" si="10"/>
        <v>0.039774390003003646</v>
      </c>
      <c r="J68">
        <f t="shared" si="6"/>
        <v>0.039774390003003646</v>
      </c>
      <c r="O68">
        <f t="shared" si="8"/>
        <v>0.0434463272646729</v>
      </c>
      <c r="Q68" s="2">
        <f t="shared" si="9"/>
        <v>38226.8991</v>
      </c>
    </row>
    <row r="69" spans="1:17" ht="12.75">
      <c r="A69" s="13" t="s">
        <v>34</v>
      </c>
      <c r="B69" s="3" t="s">
        <v>26</v>
      </c>
      <c r="C69" s="16">
        <v>53286.6933</v>
      </c>
      <c r="D69" s="16">
        <v>0.0003</v>
      </c>
      <c r="E69">
        <f t="shared" si="7"/>
        <v>57068.10527865103</v>
      </c>
      <c r="F69">
        <f t="shared" si="11"/>
        <v>57068</v>
      </c>
      <c r="G69" s="14">
        <f t="shared" si="10"/>
        <v>0.03934337600367144</v>
      </c>
      <c r="K69">
        <f>+G69</f>
        <v>0.03934337600367144</v>
      </c>
      <c r="O69">
        <f t="shared" si="8"/>
        <v>0.04309424781131771</v>
      </c>
      <c r="Q69" s="2">
        <f t="shared" si="9"/>
        <v>38268.1933</v>
      </c>
    </row>
    <row r="70" spans="1:17" ht="12.75">
      <c r="A70" s="12" t="s">
        <v>34</v>
      </c>
      <c r="B70" s="40" t="s">
        <v>31</v>
      </c>
      <c r="C70" s="35">
        <v>53290.6178</v>
      </c>
      <c r="D70" s="35">
        <v>0.0003</v>
      </c>
      <c r="E70">
        <f t="shared" si="7"/>
        <v>57078.60681939257</v>
      </c>
      <c r="F70">
        <f t="shared" si="11"/>
        <v>57078.5</v>
      </c>
      <c r="G70" s="14">
        <f t="shared" si="10"/>
        <v>0.03991916200175183</v>
      </c>
      <c r="K70">
        <f>+G70</f>
        <v>0.03991916200175183</v>
      </c>
      <c r="O70">
        <f t="shared" si="8"/>
        <v>0.043060792297650474</v>
      </c>
      <c r="Q70" s="2">
        <f t="shared" si="9"/>
        <v>38272.1178</v>
      </c>
    </row>
    <row r="71" spans="1:17" ht="12.75">
      <c r="A71" s="41" t="s">
        <v>36</v>
      </c>
      <c r="B71" s="38"/>
      <c r="C71" s="42">
        <v>53534.4593</v>
      </c>
      <c r="D71" s="42">
        <v>0.001</v>
      </c>
      <c r="E71">
        <f t="shared" si="7"/>
        <v>57731.10049928198</v>
      </c>
      <c r="F71">
        <f t="shared" si="11"/>
        <v>57731</v>
      </c>
      <c r="G71" s="14">
        <f t="shared" si="10"/>
        <v>0.037557292002020404</v>
      </c>
      <c r="J71">
        <f>+G71</f>
        <v>0.037557292002020404</v>
      </c>
      <c r="O71">
        <f t="shared" si="8"/>
        <v>0.040981771091186586</v>
      </c>
      <c r="Q71" s="2">
        <f t="shared" si="9"/>
        <v>38515.9593</v>
      </c>
    </row>
    <row r="72" spans="1:17" ht="12.75">
      <c r="A72" s="41" t="s">
        <v>42</v>
      </c>
      <c r="B72" s="43" t="s">
        <v>26</v>
      </c>
      <c r="C72" s="42">
        <v>53635.3579</v>
      </c>
      <c r="D72" s="42">
        <v>0.0005</v>
      </c>
      <c r="E72">
        <f t="shared" si="7"/>
        <v>58001.0943223584</v>
      </c>
      <c r="F72">
        <f t="shared" si="11"/>
        <v>58001</v>
      </c>
      <c r="G72" s="14">
        <f t="shared" si="10"/>
        <v>0.03524893200665247</v>
      </c>
      <c r="J72">
        <f>+G72</f>
        <v>0.03524893200665247</v>
      </c>
      <c r="O72">
        <f t="shared" si="8"/>
        <v>0.040121486454029104</v>
      </c>
      <c r="Q72" s="2">
        <f t="shared" si="9"/>
        <v>38616.8579</v>
      </c>
    </row>
    <row r="73" spans="1:17" ht="12.75">
      <c r="A73" s="41" t="s">
        <v>36</v>
      </c>
      <c r="B73" s="38"/>
      <c r="C73" s="42">
        <v>53656.2856</v>
      </c>
      <c r="D73" s="42">
        <v>0.0043</v>
      </c>
      <c r="E73">
        <f t="shared" si="7"/>
        <v>58057.09460116501</v>
      </c>
      <c r="F73">
        <f t="shared" si="11"/>
        <v>58057</v>
      </c>
      <c r="G73" s="14">
        <f t="shared" si="10"/>
        <v>0.03535312401072588</v>
      </c>
      <c r="J73">
        <f>+G73</f>
        <v>0.03535312401072588</v>
      </c>
      <c r="O73">
        <f t="shared" si="8"/>
        <v>0.03994305704780385</v>
      </c>
      <c r="Q73" s="2">
        <f t="shared" si="9"/>
        <v>38637.7856</v>
      </c>
    </row>
    <row r="74" spans="1:17" ht="12.75">
      <c r="A74" s="41" t="s">
        <v>36</v>
      </c>
      <c r="B74" s="40" t="s">
        <v>31</v>
      </c>
      <c r="C74" s="42">
        <v>53656.4696</v>
      </c>
      <c r="D74" s="42">
        <v>0.0024</v>
      </c>
      <c r="E74">
        <f t="shared" si="7"/>
        <v>58057.58696541431</v>
      </c>
      <c r="F74">
        <f t="shared" si="11"/>
        <v>58057.5</v>
      </c>
      <c r="G74" s="14">
        <f t="shared" si="10"/>
        <v>0.032499590000952594</v>
      </c>
      <c r="J74">
        <f>+G74</f>
        <v>0.032499590000952594</v>
      </c>
      <c r="O74">
        <f t="shared" si="8"/>
        <v>0.03994146392810541</v>
      </c>
      <c r="Q74" s="2">
        <f t="shared" si="9"/>
        <v>38637.9696</v>
      </c>
    </row>
    <row r="75" spans="1:17" ht="12.75">
      <c r="A75" s="44" t="s">
        <v>44</v>
      </c>
      <c r="B75" s="45" t="s">
        <v>26</v>
      </c>
      <c r="C75" s="44">
        <v>53833.60755</v>
      </c>
      <c r="D75" s="44">
        <v>0.0005</v>
      </c>
      <c r="E75">
        <f t="shared" si="7"/>
        <v>58531.58910550764</v>
      </c>
      <c r="F75">
        <f t="shared" si="11"/>
        <v>58531.5</v>
      </c>
      <c r="G75" s="14">
        <f t="shared" si="10"/>
        <v>0.03329935800866224</v>
      </c>
      <c r="K75">
        <f>+G75</f>
        <v>0.03329935800866224</v>
      </c>
      <c r="O75">
        <f t="shared" si="8"/>
        <v>0.03843118645398452</v>
      </c>
      <c r="Q75" s="2">
        <f t="shared" si="9"/>
        <v>38815.10755</v>
      </c>
    </row>
    <row r="76" spans="1:17" ht="12.75">
      <c r="A76" s="41" t="s">
        <v>42</v>
      </c>
      <c r="B76" s="43" t="s">
        <v>26</v>
      </c>
      <c r="C76" s="42">
        <v>54055.4011</v>
      </c>
      <c r="D76" s="42">
        <v>0.003</v>
      </c>
      <c r="E76">
        <f t="shared" si="7"/>
        <v>59125.08483783883</v>
      </c>
      <c r="F76">
        <f t="shared" si="11"/>
        <v>59125</v>
      </c>
      <c r="G76" s="14">
        <f t="shared" si="10"/>
        <v>0.03170450000470737</v>
      </c>
      <c r="J76">
        <f>+G76</f>
        <v>0.03170450000470737</v>
      </c>
      <c r="O76">
        <f t="shared" si="8"/>
        <v>0.03654015337193653</v>
      </c>
      <c r="Q76" s="2">
        <f t="shared" si="9"/>
        <v>39036.9011</v>
      </c>
    </row>
    <row r="77" spans="1:17" ht="12.75">
      <c r="A77" s="62" t="s">
        <v>256</v>
      </c>
      <c r="B77" s="63" t="s">
        <v>31</v>
      </c>
      <c r="C77" s="62">
        <v>54327.4578</v>
      </c>
      <c r="D77" s="62" t="s">
        <v>48</v>
      </c>
      <c r="E77">
        <f t="shared" si="7"/>
        <v>59853.079364289675</v>
      </c>
      <c r="F77">
        <f t="shared" si="11"/>
        <v>59853</v>
      </c>
      <c r="G77" s="14">
        <f t="shared" si="10"/>
        <v>0.029658995998033788</v>
      </c>
      <c r="K77">
        <f aca="true" t="shared" si="12" ref="K77:K87">+G77</f>
        <v>0.029658995998033788</v>
      </c>
      <c r="O77">
        <f t="shared" si="8"/>
        <v>0.034220571091008234</v>
      </c>
      <c r="Q77" s="2">
        <f t="shared" si="9"/>
        <v>39308.9578</v>
      </c>
    </row>
    <row r="78" spans="1:17" ht="12.75">
      <c r="A78" s="62" t="s">
        <v>256</v>
      </c>
      <c r="B78" s="63" t="s">
        <v>26</v>
      </c>
      <c r="C78" s="62">
        <v>54365.3892</v>
      </c>
      <c r="D78" s="62" t="s">
        <v>48</v>
      </c>
      <c r="E78">
        <f t="shared" si="7"/>
        <v>59954.5797191077</v>
      </c>
      <c r="F78">
        <f t="shared" si="11"/>
        <v>59954.5</v>
      </c>
      <c r="G78" s="14">
        <f t="shared" si="10"/>
        <v>0.029791593995469157</v>
      </c>
      <c r="K78">
        <f t="shared" si="12"/>
        <v>0.029791593995469157</v>
      </c>
      <c r="O78">
        <f t="shared" si="8"/>
        <v>0.03389716779222496</v>
      </c>
      <c r="Q78" s="2">
        <f t="shared" si="9"/>
        <v>39346.8892</v>
      </c>
    </row>
    <row r="79" spans="1:17" ht="12.75">
      <c r="A79" s="62" t="s">
        <v>256</v>
      </c>
      <c r="B79" s="63" t="s">
        <v>31</v>
      </c>
      <c r="C79" s="62">
        <v>54365.5703</v>
      </c>
      <c r="D79" s="62" t="s">
        <v>48</v>
      </c>
      <c r="E79">
        <f t="shared" si="7"/>
        <v>59955.06432326831</v>
      </c>
      <c r="F79">
        <f t="shared" si="11"/>
        <v>59955</v>
      </c>
      <c r="G79" s="14">
        <f t="shared" si="10"/>
        <v>0.024038060000748374</v>
      </c>
      <c r="K79">
        <f t="shared" si="12"/>
        <v>0.024038060000748374</v>
      </c>
      <c r="O79">
        <f t="shared" si="8"/>
        <v>0.03389557467252652</v>
      </c>
      <c r="Q79" s="2">
        <f t="shared" si="9"/>
        <v>39347.0703</v>
      </c>
    </row>
    <row r="80" spans="1:17" ht="12.75">
      <c r="A80" s="62" t="s">
        <v>256</v>
      </c>
      <c r="B80" s="63" t="s">
        <v>31</v>
      </c>
      <c r="C80" s="62">
        <v>54367.4442</v>
      </c>
      <c r="D80" s="62" t="s">
        <v>48</v>
      </c>
      <c r="E80">
        <f t="shared" si="7"/>
        <v>59960.078678522616</v>
      </c>
      <c r="F80">
        <f t="shared" si="11"/>
        <v>59960</v>
      </c>
      <c r="G80" s="14">
        <f t="shared" si="10"/>
        <v>0.029402719999779947</v>
      </c>
      <c r="K80">
        <f t="shared" si="12"/>
        <v>0.029402719999779947</v>
      </c>
      <c r="O80">
        <f t="shared" si="8"/>
        <v>0.03387964347554212</v>
      </c>
      <c r="Q80" s="2">
        <f t="shared" si="9"/>
        <v>39348.9442</v>
      </c>
    </row>
    <row r="81" spans="1:17" ht="12.75">
      <c r="A81" s="41" t="s">
        <v>49</v>
      </c>
      <c r="B81" s="40" t="s">
        <v>26</v>
      </c>
      <c r="C81" s="42">
        <v>55837.41397</v>
      </c>
      <c r="D81" s="42">
        <v>0.0002</v>
      </c>
      <c r="E81">
        <f t="shared" si="7"/>
        <v>63893.559995498945</v>
      </c>
      <c r="F81">
        <f t="shared" si="11"/>
        <v>63893.5</v>
      </c>
      <c r="G81" s="14">
        <f t="shared" si="10"/>
        <v>0.02242074200330535</v>
      </c>
      <c r="K81">
        <f t="shared" si="12"/>
        <v>0.02242074200330535</v>
      </c>
      <c r="O81">
        <f t="shared" si="8"/>
        <v>0.021346570807916493</v>
      </c>
      <c r="Q81" s="2">
        <f t="shared" si="9"/>
        <v>40818.91397</v>
      </c>
    </row>
    <row r="82" spans="1:17" ht="12.75">
      <c r="A82" s="41" t="s">
        <v>49</v>
      </c>
      <c r="B82" s="40" t="s">
        <v>26</v>
      </c>
      <c r="C82" s="42">
        <v>55852.36394</v>
      </c>
      <c r="D82" s="42">
        <v>0.0002</v>
      </c>
      <c r="E82">
        <f t="shared" si="7"/>
        <v>63933.56451047912</v>
      </c>
      <c r="F82">
        <f t="shared" si="11"/>
        <v>63933.5</v>
      </c>
      <c r="G82" s="14">
        <f t="shared" si="10"/>
        <v>0.024108022007567342</v>
      </c>
      <c r="K82">
        <f t="shared" si="12"/>
        <v>0.024108022007567342</v>
      </c>
      <c r="O82">
        <f t="shared" si="8"/>
        <v>0.02121912123204131</v>
      </c>
      <c r="Q82" s="2">
        <f t="shared" si="9"/>
        <v>40833.86394</v>
      </c>
    </row>
    <row r="83" spans="1:17" ht="12.75">
      <c r="A83" s="41" t="s">
        <v>49</v>
      </c>
      <c r="B83" s="40" t="s">
        <v>31</v>
      </c>
      <c r="C83" s="42">
        <v>55872.35944</v>
      </c>
      <c r="D83" s="42">
        <v>0.0004</v>
      </c>
      <c r="E83">
        <f t="shared" si="7"/>
        <v>63987.07032214869</v>
      </c>
      <c r="F83">
        <f t="shared" si="11"/>
        <v>63987</v>
      </c>
      <c r="G83" s="14">
        <f t="shared" si="10"/>
        <v>0.026279884004907217</v>
      </c>
      <c r="K83">
        <f t="shared" si="12"/>
        <v>0.026279884004907217</v>
      </c>
      <c r="O83">
        <f t="shared" si="8"/>
        <v>0.021048657424308254</v>
      </c>
      <c r="Q83" s="2">
        <f t="shared" si="9"/>
        <v>40853.85944</v>
      </c>
    </row>
    <row r="84" spans="1:17" ht="12.75">
      <c r="A84" s="41" t="s">
        <v>49</v>
      </c>
      <c r="B84" s="40" t="s">
        <v>31</v>
      </c>
      <c r="C84" s="42">
        <v>56101.43931</v>
      </c>
      <c r="D84" s="42">
        <v>0.0004</v>
      </c>
      <c r="E84">
        <f t="shared" si="7"/>
        <v>64600.06346468139</v>
      </c>
      <c r="F84">
        <f t="shared" si="11"/>
        <v>64600</v>
      </c>
      <c r="G84" s="14">
        <f t="shared" si="10"/>
        <v>0.023717200005194172</v>
      </c>
      <c r="K84">
        <f t="shared" si="12"/>
        <v>0.023717200005194172</v>
      </c>
      <c r="O84">
        <f t="shared" si="8"/>
        <v>0.01909549267402111</v>
      </c>
      <c r="Q84" s="2">
        <f t="shared" si="9"/>
        <v>41082.93931</v>
      </c>
    </row>
    <row r="85" spans="1:17" ht="12.75">
      <c r="A85" s="41" t="s">
        <v>49</v>
      </c>
      <c r="B85" s="40" t="s">
        <v>26</v>
      </c>
      <c r="C85" s="42">
        <v>56154.31836</v>
      </c>
      <c r="D85" s="42">
        <v>0.0003</v>
      </c>
      <c r="E85">
        <f t="shared" si="7"/>
        <v>64741.56212640859</v>
      </c>
      <c r="F85">
        <f t="shared" si="11"/>
        <v>64741.5</v>
      </c>
      <c r="G85" s="14">
        <f t="shared" si="10"/>
        <v>0.023217078000016045</v>
      </c>
      <c r="K85">
        <f t="shared" si="12"/>
        <v>0.023217078000016045</v>
      </c>
      <c r="O85">
        <f t="shared" si="8"/>
        <v>0.01864463979936265</v>
      </c>
      <c r="Q85" s="2">
        <f t="shared" si="9"/>
        <v>41135.81836</v>
      </c>
    </row>
    <row r="86" spans="1:17" ht="12.75">
      <c r="A86" s="41" t="s">
        <v>49</v>
      </c>
      <c r="B86" s="40" t="s">
        <v>31</v>
      </c>
      <c r="C86" s="42">
        <v>56154.50484</v>
      </c>
      <c r="D86" s="42">
        <v>0.0004</v>
      </c>
      <c r="E86">
        <f t="shared" si="7"/>
        <v>64742.06112687171</v>
      </c>
      <c r="F86">
        <f t="shared" si="11"/>
        <v>64742</v>
      </c>
      <c r="G86" s="14">
        <f>+C86-(C$7+F86*C$8)</f>
        <v>0.022843544000352267</v>
      </c>
      <c r="K86">
        <f t="shared" si="12"/>
        <v>0.022843544000352267</v>
      </c>
      <c r="O86">
        <f t="shared" si="8"/>
        <v>0.01864304667966421</v>
      </c>
      <c r="Q86" s="2">
        <f t="shared" si="9"/>
        <v>41136.00484</v>
      </c>
    </row>
    <row r="87" spans="1:17" ht="12.75">
      <c r="A87" s="41" t="s">
        <v>49</v>
      </c>
      <c r="B87" s="40" t="s">
        <v>31</v>
      </c>
      <c r="C87" s="42">
        <v>56175.43414</v>
      </c>
      <c r="D87" s="42">
        <v>0.0005</v>
      </c>
      <c r="E87">
        <f t="shared" si="7"/>
        <v>64798.065687106566</v>
      </c>
      <c r="F87">
        <f t="shared" si="11"/>
        <v>64798</v>
      </c>
      <c r="G87" s="14">
        <f>+C87-(C$7+F87*C$8)</f>
        <v>0.024547736000386067</v>
      </c>
      <c r="K87">
        <f t="shared" si="12"/>
        <v>0.024547736000386067</v>
      </c>
      <c r="O87">
        <f t="shared" si="8"/>
        <v>0.018464617273438955</v>
      </c>
      <c r="Q87" s="2">
        <f t="shared" si="9"/>
        <v>41156.93414</v>
      </c>
    </row>
    <row r="88" spans="1:17" ht="12.75">
      <c r="A88" s="41" t="s">
        <v>50</v>
      </c>
      <c r="B88" s="40" t="s">
        <v>26</v>
      </c>
      <c r="C88" s="42">
        <v>56203.455</v>
      </c>
      <c r="D88" s="42">
        <v>0.0026</v>
      </c>
      <c r="E88">
        <f t="shared" si="7"/>
        <v>64873.04650068862</v>
      </c>
      <c r="F88">
        <f>ROUND(2*E88,0)/2</f>
        <v>64873</v>
      </c>
      <c r="G88" s="14">
        <f>+C88-(C$7+F88*C$8)</f>
        <v>0.01737763600249309</v>
      </c>
      <c r="J88">
        <f>+G88</f>
        <v>0.01737763600249309</v>
      </c>
      <c r="O88">
        <f t="shared" si="8"/>
        <v>0.018225649318672987</v>
      </c>
      <c r="Q88" s="2">
        <f t="shared" si="9"/>
        <v>41184.955</v>
      </c>
    </row>
    <row r="89" spans="1:17" ht="12.75">
      <c r="A89" s="46" t="s">
        <v>51</v>
      </c>
      <c r="B89" s="47" t="s">
        <v>52</v>
      </c>
      <c r="C89" s="48">
        <v>56454.4075</v>
      </c>
      <c r="D89" s="48">
        <v>0.0003</v>
      </c>
      <c r="E89">
        <f t="shared" si="7"/>
        <v>65544.56845327851</v>
      </c>
      <c r="F89">
        <f>ROUND(2*E89,0)/2</f>
        <v>65544.5</v>
      </c>
      <c r="G89" s="14">
        <f>+C89-(C$7+F89*C$8)</f>
        <v>0.0255814740085043</v>
      </c>
      <c r="K89">
        <f>+G89</f>
        <v>0.0255814740085043</v>
      </c>
      <c r="O89">
        <f t="shared" si="8"/>
        <v>0.016086089563668388</v>
      </c>
      <c r="Q89" s="2">
        <f t="shared" si="9"/>
        <v>41435.9075</v>
      </c>
    </row>
    <row r="90" spans="2:4" ht="12.75">
      <c r="B90" s="3"/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  <row r="2565" spans="3:4" ht="12.75">
      <c r="C2565" s="14"/>
      <c r="D2565" s="14"/>
    </row>
    <row r="2566" spans="3:4" ht="12.75">
      <c r="C2566" s="14"/>
      <c r="D2566" s="14"/>
    </row>
    <row r="2567" spans="3:4" ht="12.75">
      <c r="C2567" s="14"/>
      <c r="D2567" s="14"/>
    </row>
    <row r="2568" spans="3:4" ht="12.75">
      <c r="C2568" s="14"/>
      <c r="D2568" s="14"/>
    </row>
    <row r="2569" spans="3:4" ht="12.75">
      <c r="C2569" s="14"/>
      <c r="D2569" s="14"/>
    </row>
    <row r="2570" spans="3:4" ht="12.75">
      <c r="C2570" s="14"/>
      <c r="D2570" s="14"/>
    </row>
    <row r="2571" spans="3:4" ht="12.75">
      <c r="C2571" s="14"/>
      <c r="D2571" s="14"/>
    </row>
    <row r="2572" spans="3:4" ht="12.75">
      <c r="C2572" s="14"/>
      <c r="D2572" s="14"/>
    </row>
    <row r="2573" spans="3:4" ht="12.75">
      <c r="C2573" s="14"/>
      <c r="D2573" s="14"/>
    </row>
    <row r="2574" spans="3:4" ht="12.75">
      <c r="C2574" s="14"/>
      <c r="D2574" s="14"/>
    </row>
    <row r="2575" spans="3:4" ht="12.75">
      <c r="C2575" s="14"/>
      <c r="D2575" s="14"/>
    </row>
    <row r="2576" spans="3:4" ht="12.75">
      <c r="C2576" s="14"/>
      <c r="D2576" s="14"/>
    </row>
    <row r="2577" spans="3:4" ht="12.75">
      <c r="C2577" s="14"/>
      <c r="D2577" s="14"/>
    </row>
    <row r="2578" spans="3:4" ht="12.75">
      <c r="C2578" s="14"/>
      <c r="D2578" s="14"/>
    </row>
    <row r="2579" spans="3:4" ht="12.75">
      <c r="C2579" s="14"/>
      <c r="D2579" s="14"/>
    </row>
    <row r="2580" spans="3:4" ht="12.75">
      <c r="C2580" s="14"/>
      <c r="D2580" s="14"/>
    </row>
    <row r="2581" spans="3:4" ht="12.75">
      <c r="C2581" s="14"/>
      <c r="D2581" s="14"/>
    </row>
    <row r="2582" spans="3:4" ht="12.75">
      <c r="C2582" s="14"/>
      <c r="D2582" s="14"/>
    </row>
    <row r="2583" spans="3:4" ht="12.75">
      <c r="C2583" s="14"/>
      <c r="D2583" s="14"/>
    </row>
    <row r="2584" spans="3:4" ht="12.75">
      <c r="C2584" s="14"/>
      <c r="D2584" s="14"/>
    </row>
    <row r="2585" spans="3:4" ht="12.75">
      <c r="C2585" s="14"/>
      <c r="D2585" s="14"/>
    </row>
    <row r="2586" spans="3:4" ht="12.75">
      <c r="C2586" s="14"/>
      <c r="D2586" s="14"/>
    </row>
    <row r="2587" spans="3:4" ht="12.75">
      <c r="C2587" s="14"/>
      <c r="D2587" s="14"/>
    </row>
    <row r="2588" spans="3:4" ht="12.75">
      <c r="C2588" s="14"/>
      <c r="D2588" s="14"/>
    </row>
    <row r="2589" spans="3:4" ht="12.75">
      <c r="C2589" s="14"/>
      <c r="D2589" s="14"/>
    </row>
    <row r="2590" spans="3:4" ht="12.75">
      <c r="C2590" s="14"/>
      <c r="D2590" s="14"/>
    </row>
    <row r="2591" spans="3:4" ht="12.75">
      <c r="C2591" s="14"/>
      <c r="D2591" s="14"/>
    </row>
    <row r="2592" spans="3:4" ht="12.75">
      <c r="C2592" s="14"/>
      <c r="D2592" s="14"/>
    </row>
    <row r="2593" spans="3:4" ht="12.75">
      <c r="C2593" s="14"/>
      <c r="D2593" s="14"/>
    </row>
    <row r="2594" spans="3:4" ht="12.75">
      <c r="C2594" s="14"/>
      <c r="D2594" s="14"/>
    </row>
    <row r="2595" spans="3:4" ht="12.75">
      <c r="C2595" s="14"/>
      <c r="D2595" s="14"/>
    </row>
    <row r="2596" spans="3:4" ht="12.75">
      <c r="C2596" s="14"/>
      <c r="D2596" s="14"/>
    </row>
    <row r="2597" spans="3:4" ht="12.75">
      <c r="C2597" s="14"/>
      <c r="D2597" s="14"/>
    </row>
    <row r="2598" spans="3:4" ht="12.75">
      <c r="C2598" s="14"/>
      <c r="D2598" s="14"/>
    </row>
    <row r="2599" spans="3:4" ht="12.75">
      <c r="C2599" s="14"/>
      <c r="D2599" s="14"/>
    </row>
    <row r="2600" spans="3:4" ht="12.75">
      <c r="C2600" s="14"/>
      <c r="D2600" s="14"/>
    </row>
    <row r="2601" spans="3:4" ht="12.75">
      <c r="C2601" s="14"/>
      <c r="D2601" s="14"/>
    </row>
    <row r="2602" spans="3:4" ht="12.75">
      <c r="C2602" s="14"/>
      <c r="D2602" s="14"/>
    </row>
    <row r="2603" spans="3:4" ht="12.75">
      <c r="C2603" s="14"/>
      <c r="D2603" s="14"/>
    </row>
    <row r="2604" spans="3:4" ht="12.75">
      <c r="C2604" s="14"/>
      <c r="D2604" s="14"/>
    </row>
    <row r="2605" spans="3:4" ht="12.75">
      <c r="C2605" s="14"/>
      <c r="D2605" s="14"/>
    </row>
    <row r="2606" spans="3:4" ht="12.75">
      <c r="C2606" s="14"/>
      <c r="D2606" s="14"/>
    </row>
    <row r="2607" spans="3:4" ht="12.75">
      <c r="C2607" s="14"/>
      <c r="D2607" s="14"/>
    </row>
    <row r="2608" spans="3:4" ht="12.75">
      <c r="C2608" s="14"/>
      <c r="D2608" s="14"/>
    </row>
    <row r="2609" spans="3:4" ht="12.75">
      <c r="C2609" s="14"/>
      <c r="D2609" s="14"/>
    </row>
    <row r="2610" spans="3:4" ht="12.75">
      <c r="C2610" s="14"/>
      <c r="D2610" s="14"/>
    </row>
    <row r="2611" spans="3:4" ht="12.75">
      <c r="C2611" s="14"/>
      <c r="D2611" s="14"/>
    </row>
    <row r="2612" spans="3:4" ht="12.75">
      <c r="C2612" s="14"/>
      <c r="D2612" s="14"/>
    </row>
    <row r="2613" spans="3:4" ht="12.75">
      <c r="C2613" s="14"/>
      <c r="D2613" s="14"/>
    </row>
    <row r="2614" spans="3:4" ht="12.75">
      <c r="C2614" s="14"/>
      <c r="D2614" s="14"/>
    </row>
    <row r="2615" spans="3:4" ht="12.75">
      <c r="C2615" s="14"/>
      <c r="D2615" s="14"/>
    </row>
    <row r="2616" spans="3:4" ht="12.75">
      <c r="C2616" s="14"/>
      <c r="D2616" s="14"/>
    </row>
    <row r="2617" spans="3:4" ht="12.75">
      <c r="C2617" s="14"/>
      <c r="D2617" s="14"/>
    </row>
    <row r="2618" spans="3:4" ht="12.75">
      <c r="C2618" s="14"/>
      <c r="D2618" s="14"/>
    </row>
    <row r="2619" spans="3:4" ht="12.75">
      <c r="C2619" s="14"/>
      <c r="D2619" s="14"/>
    </row>
    <row r="2620" spans="3:4" ht="12.75">
      <c r="C2620" s="14"/>
      <c r="D2620" s="14"/>
    </row>
    <row r="2621" spans="3:4" ht="12.75">
      <c r="C2621" s="14"/>
      <c r="D2621" s="14"/>
    </row>
    <row r="2622" spans="3:4" ht="12.75">
      <c r="C2622" s="14"/>
      <c r="D2622" s="14"/>
    </row>
    <row r="2623" spans="3:4" ht="12.75">
      <c r="C2623" s="14"/>
      <c r="D2623" s="14"/>
    </row>
    <row r="2624" spans="3:4" ht="12.75">
      <c r="C2624" s="14"/>
      <c r="D2624" s="14"/>
    </row>
    <row r="2625" spans="3:4" ht="12.75">
      <c r="C2625" s="14"/>
      <c r="D2625" s="14"/>
    </row>
    <row r="2626" spans="3:4" ht="12.75">
      <c r="C2626" s="14"/>
      <c r="D2626" s="14"/>
    </row>
    <row r="2627" spans="3:4" ht="12.75">
      <c r="C2627" s="14"/>
      <c r="D2627" s="14"/>
    </row>
    <row r="2628" spans="3:4" ht="12.75">
      <c r="C2628" s="14"/>
      <c r="D2628" s="14"/>
    </row>
    <row r="2629" spans="3:4" ht="12.75">
      <c r="C2629" s="14"/>
      <c r="D2629" s="14"/>
    </row>
    <row r="2630" spans="3:4" ht="12.75">
      <c r="C2630" s="14"/>
      <c r="D2630" s="14"/>
    </row>
    <row r="2631" spans="3:4" ht="12.75">
      <c r="C2631" s="14"/>
      <c r="D2631" s="14"/>
    </row>
    <row r="2632" spans="3:4" ht="12.75">
      <c r="C2632" s="14"/>
      <c r="D2632" s="14"/>
    </row>
    <row r="2633" spans="3:4" ht="12.75">
      <c r="C2633" s="14"/>
      <c r="D2633" s="14"/>
    </row>
    <row r="2634" spans="3:4" ht="12.75">
      <c r="C2634" s="14"/>
      <c r="D2634" s="14"/>
    </row>
    <row r="2635" spans="3:4" ht="12.75">
      <c r="C2635" s="14"/>
      <c r="D2635" s="14"/>
    </row>
    <row r="2636" spans="3:4" ht="12.75">
      <c r="C2636" s="14"/>
      <c r="D2636" s="14"/>
    </row>
    <row r="2637" spans="3:4" ht="12.75">
      <c r="C2637" s="14"/>
      <c r="D2637" s="14"/>
    </row>
    <row r="2638" spans="3:4" ht="12.75">
      <c r="C2638" s="14"/>
      <c r="D2638" s="14"/>
    </row>
    <row r="2639" spans="3:4" ht="12.75">
      <c r="C2639" s="14"/>
      <c r="D2639" s="14"/>
    </row>
    <row r="2640" spans="3:4" ht="12.75">
      <c r="C2640" s="14"/>
      <c r="D2640" s="14"/>
    </row>
    <row r="2641" spans="3:4" ht="12.75">
      <c r="C2641" s="14"/>
      <c r="D2641" s="14"/>
    </row>
    <row r="2642" spans="3:4" ht="12.75">
      <c r="C2642" s="14"/>
      <c r="D2642" s="14"/>
    </row>
    <row r="2643" spans="3:4" ht="12.75">
      <c r="C2643" s="14"/>
      <c r="D2643" s="14"/>
    </row>
    <row r="2644" spans="3:4" ht="12.75">
      <c r="C2644" s="14"/>
      <c r="D2644" s="14"/>
    </row>
    <row r="2645" spans="3:4" ht="12.75">
      <c r="C2645" s="14"/>
      <c r="D2645" s="14"/>
    </row>
    <row r="2646" spans="3:4" ht="12.75">
      <c r="C2646" s="14"/>
      <c r="D2646" s="14"/>
    </row>
    <row r="2647" spans="3:4" ht="12.75">
      <c r="C2647" s="14"/>
      <c r="D2647" s="14"/>
    </row>
    <row r="2648" spans="3:4" ht="12.75">
      <c r="C2648" s="14"/>
      <c r="D2648" s="14"/>
    </row>
    <row r="2649" spans="3:4" ht="12.75">
      <c r="C2649" s="14"/>
      <c r="D2649" s="14"/>
    </row>
    <row r="2650" spans="3:4" ht="12.75">
      <c r="C2650" s="14"/>
      <c r="D2650" s="14"/>
    </row>
    <row r="2651" spans="3:4" ht="12.75">
      <c r="C2651" s="14"/>
      <c r="D2651" s="14"/>
    </row>
    <row r="2652" spans="3:4" ht="12.75">
      <c r="C2652" s="14"/>
      <c r="D2652" s="14"/>
    </row>
    <row r="2653" spans="3:4" ht="12.75">
      <c r="C2653" s="14"/>
      <c r="D2653" s="14"/>
    </row>
    <row r="2654" spans="3:4" ht="12.75">
      <c r="C2654" s="14"/>
      <c r="D2654" s="14"/>
    </row>
    <row r="2655" spans="3:4" ht="12.75">
      <c r="C2655" s="14"/>
      <c r="D2655" s="14"/>
    </row>
    <row r="2656" spans="3:4" ht="12.75">
      <c r="C2656" s="14"/>
      <c r="D2656" s="14"/>
    </row>
    <row r="2657" spans="3:4" ht="12.75">
      <c r="C2657" s="14"/>
      <c r="D2657" s="14"/>
    </row>
    <row r="2658" spans="3:4" ht="12.75">
      <c r="C2658" s="14"/>
      <c r="D2658" s="14"/>
    </row>
    <row r="2659" spans="3:4" ht="12.75">
      <c r="C2659" s="14"/>
      <c r="D2659" s="14"/>
    </row>
    <row r="2660" spans="3:4" ht="12.75">
      <c r="C2660" s="14"/>
      <c r="D2660" s="14"/>
    </row>
    <row r="2661" spans="3:4" ht="12.75">
      <c r="C2661" s="14"/>
      <c r="D2661" s="14"/>
    </row>
    <row r="2662" spans="3:4" ht="12.75">
      <c r="C2662" s="14"/>
      <c r="D2662" s="14"/>
    </row>
    <row r="2663" spans="3:4" ht="12.75">
      <c r="C2663" s="14"/>
      <c r="D2663" s="14"/>
    </row>
    <row r="2664" spans="3:4" ht="12.75">
      <c r="C2664" s="14"/>
      <c r="D2664" s="14"/>
    </row>
    <row r="2665" spans="3:4" ht="12.75">
      <c r="C2665" s="14"/>
      <c r="D2665" s="14"/>
    </row>
    <row r="2666" spans="3:4" ht="12.75">
      <c r="C2666" s="14"/>
      <c r="D2666" s="14"/>
    </row>
    <row r="2667" spans="3:4" ht="12.75">
      <c r="C2667" s="14"/>
      <c r="D2667" s="14"/>
    </row>
    <row r="2668" spans="3:4" ht="12.75">
      <c r="C2668" s="14"/>
      <c r="D2668" s="14"/>
    </row>
    <row r="2669" spans="3:4" ht="12.75">
      <c r="C2669" s="14"/>
      <c r="D2669" s="14"/>
    </row>
    <row r="2670" spans="3:4" ht="12.75">
      <c r="C2670" s="14"/>
      <c r="D2670" s="14"/>
    </row>
    <row r="2671" spans="3:4" ht="12.75">
      <c r="C2671" s="14"/>
      <c r="D2671" s="14"/>
    </row>
    <row r="2672" spans="3:4" ht="12.75">
      <c r="C2672" s="14"/>
      <c r="D2672" s="14"/>
    </row>
    <row r="2673" spans="3:4" ht="12.75">
      <c r="C2673" s="14"/>
      <c r="D2673" s="14"/>
    </row>
    <row r="2674" spans="3:4" ht="12.75">
      <c r="C2674" s="14"/>
      <c r="D2674" s="14"/>
    </row>
    <row r="2675" spans="3:4" ht="12.75">
      <c r="C2675" s="14"/>
      <c r="D2675" s="14"/>
    </row>
    <row r="2676" spans="3:4" ht="12.75">
      <c r="C2676" s="14"/>
      <c r="D2676" s="14"/>
    </row>
    <row r="2677" spans="3:4" ht="12.75">
      <c r="C2677" s="14"/>
      <c r="D2677" s="14"/>
    </row>
    <row r="2678" spans="3:4" ht="12.75">
      <c r="C2678" s="14"/>
      <c r="D2678" s="14"/>
    </row>
    <row r="2679" spans="3:4" ht="12.75">
      <c r="C2679" s="14"/>
      <c r="D2679" s="14"/>
    </row>
    <row r="2680" spans="3:4" ht="12.75">
      <c r="C2680" s="14"/>
      <c r="D2680" s="14"/>
    </row>
    <row r="2681" spans="3:4" ht="12.75">
      <c r="C2681" s="14"/>
      <c r="D2681" s="14"/>
    </row>
    <row r="2682" spans="3:4" ht="12.75">
      <c r="C2682" s="14"/>
      <c r="D2682" s="14"/>
    </row>
    <row r="2683" spans="3:4" ht="12.75">
      <c r="C2683" s="14"/>
      <c r="D2683" s="14"/>
    </row>
    <row r="2684" spans="3:4" ht="12.75">
      <c r="C2684" s="14"/>
      <c r="D2684" s="14"/>
    </row>
    <row r="2685" spans="3:4" ht="12.75">
      <c r="C2685" s="14"/>
      <c r="D2685" s="14"/>
    </row>
    <row r="2686" spans="3:4" ht="12.75">
      <c r="C2686" s="14"/>
      <c r="D2686" s="14"/>
    </row>
    <row r="2687" spans="3:4" ht="12.75">
      <c r="C2687" s="14"/>
      <c r="D2687" s="14"/>
    </row>
    <row r="2688" spans="3:4" ht="12.75">
      <c r="C2688" s="14"/>
      <c r="D2688" s="14"/>
    </row>
    <row r="2689" spans="3:4" ht="12.75">
      <c r="C2689" s="14"/>
      <c r="D2689" s="14"/>
    </row>
    <row r="2690" spans="3:4" ht="12.75">
      <c r="C2690" s="14"/>
      <c r="D2690" s="14"/>
    </row>
    <row r="2691" spans="3:4" ht="12.75">
      <c r="C2691" s="14"/>
      <c r="D2691" s="14"/>
    </row>
    <row r="2692" spans="3:4" ht="12.75">
      <c r="C2692" s="14"/>
      <c r="D2692" s="14"/>
    </row>
    <row r="2693" spans="3:4" ht="12.75">
      <c r="C2693" s="14"/>
      <c r="D2693" s="14"/>
    </row>
    <row r="2694" spans="3:4" ht="12.75">
      <c r="C2694" s="14"/>
      <c r="D2694" s="14"/>
    </row>
    <row r="2695" spans="3:4" ht="12.75">
      <c r="C2695" s="14"/>
      <c r="D2695" s="14"/>
    </row>
    <row r="2696" spans="3:4" ht="12.75">
      <c r="C2696" s="14"/>
      <c r="D2696" s="14"/>
    </row>
    <row r="2697" spans="3:4" ht="12.75">
      <c r="C2697" s="14"/>
      <c r="D2697" s="14"/>
    </row>
    <row r="2698" spans="3:4" ht="12.75">
      <c r="C2698" s="14"/>
      <c r="D2698" s="14"/>
    </row>
    <row r="2699" spans="3:4" ht="12.75">
      <c r="C2699" s="14"/>
      <c r="D2699" s="14"/>
    </row>
    <row r="2700" spans="3:4" ht="12.75">
      <c r="C2700" s="14"/>
      <c r="D2700" s="14"/>
    </row>
    <row r="2701" spans="3:4" ht="12.75">
      <c r="C2701" s="14"/>
      <c r="D2701" s="14"/>
    </row>
    <row r="2702" spans="3:4" ht="12.75">
      <c r="C2702" s="14"/>
      <c r="D2702" s="14"/>
    </row>
    <row r="2703" spans="3:4" ht="12.75">
      <c r="C2703" s="14"/>
      <c r="D2703" s="14"/>
    </row>
    <row r="2704" spans="3:4" ht="12.75">
      <c r="C2704" s="14"/>
      <c r="D2704" s="14"/>
    </row>
    <row r="2705" spans="3:4" ht="12.75">
      <c r="C2705" s="14"/>
      <c r="D2705" s="14"/>
    </row>
    <row r="2706" spans="3:4" ht="12.75">
      <c r="C2706" s="14"/>
      <c r="D2706" s="14"/>
    </row>
    <row r="2707" spans="3:4" ht="12.75">
      <c r="C2707" s="14"/>
      <c r="D2707" s="14"/>
    </row>
    <row r="2708" spans="3:4" ht="12.75">
      <c r="C2708" s="14"/>
      <c r="D2708" s="14"/>
    </row>
    <row r="2709" spans="3:4" ht="12.75">
      <c r="C2709" s="14"/>
      <c r="D2709" s="14"/>
    </row>
    <row r="2710" spans="3:4" ht="12.75">
      <c r="C2710" s="14"/>
      <c r="D2710" s="14"/>
    </row>
    <row r="2711" spans="3:4" ht="12.75">
      <c r="C2711" s="14"/>
      <c r="D2711" s="14"/>
    </row>
    <row r="2712" spans="3:4" ht="12.75">
      <c r="C2712" s="14"/>
      <c r="D2712" s="14"/>
    </row>
    <row r="2713" spans="3:4" ht="12.75">
      <c r="C2713" s="14"/>
      <c r="D2713" s="14"/>
    </row>
    <row r="2714" spans="3:4" ht="12.75">
      <c r="C2714" s="14"/>
      <c r="D2714" s="14"/>
    </row>
    <row r="2715" spans="3:4" ht="12.75">
      <c r="C2715" s="14"/>
      <c r="D2715" s="14"/>
    </row>
    <row r="2716" spans="3:4" ht="12.75">
      <c r="C2716" s="14"/>
      <c r="D2716" s="14"/>
    </row>
    <row r="2717" spans="3:4" ht="12.75">
      <c r="C2717" s="14"/>
      <c r="D2717" s="14"/>
    </row>
    <row r="2718" spans="3:4" ht="12.75">
      <c r="C2718" s="14"/>
      <c r="D2718" s="14"/>
    </row>
    <row r="2719" spans="3:4" ht="12.75">
      <c r="C2719" s="14"/>
      <c r="D2719" s="14"/>
    </row>
    <row r="2720" spans="3:4" ht="12.75">
      <c r="C2720" s="14"/>
      <c r="D2720" s="14"/>
    </row>
    <row r="2721" spans="3:4" ht="12.75">
      <c r="C2721" s="14"/>
      <c r="D2721" s="14"/>
    </row>
    <row r="2722" spans="3:4" ht="12.75">
      <c r="C2722" s="14"/>
      <c r="D2722" s="14"/>
    </row>
    <row r="2723" spans="3:4" ht="12.75">
      <c r="C2723" s="14"/>
      <c r="D2723" s="14"/>
    </row>
    <row r="2724" spans="3:4" ht="12.75">
      <c r="C2724" s="14"/>
      <c r="D2724" s="14"/>
    </row>
    <row r="2725" spans="3:4" ht="12.75">
      <c r="C2725" s="14"/>
      <c r="D2725" s="14"/>
    </row>
    <row r="2726" spans="3:4" ht="12.75">
      <c r="C2726" s="14"/>
      <c r="D2726" s="14"/>
    </row>
    <row r="2727" spans="3:4" ht="12.75">
      <c r="C2727" s="14"/>
      <c r="D2727" s="14"/>
    </row>
    <row r="2728" spans="3:4" ht="12.75">
      <c r="C2728" s="14"/>
      <c r="D2728" s="14"/>
    </row>
    <row r="2729" spans="3:4" ht="12.75">
      <c r="C2729" s="14"/>
      <c r="D2729" s="14"/>
    </row>
    <row r="2730" spans="3:4" ht="12.75">
      <c r="C2730" s="14"/>
      <c r="D2730" s="14"/>
    </row>
    <row r="2731" spans="3:4" ht="12.75">
      <c r="C2731" s="14"/>
      <c r="D2731" s="14"/>
    </row>
    <row r="2732" spans="3:4" ht="12.75">
      <c r="C2732" s="14"/>
      <c r="D2732" s="14"/>
    </row>
    <row r="2733" spans="3:4" ht="12.75">
      <c r="C2733" s="14"/>
      <c r="D2733" s="14"/>
    </row>
    <row r="2734" spans="3:4" ht="12.75">
      <c r="C2734" s="14"/>
      <c r="D2734" s="14"/>
    </row>
    <row r="2735" spans="3:4" ht="12.75">
      <c r="C2735" s="14"/>
      <c r="D2735" s="14"/>
    </row>
    <row r="2736" spans="3:4" ht="12.75">
      <c r="C2736" s="14"/>
      <c r="D2736" s="14"/>
    </row>
    <row r="2737" spans="3:4" ht="12.75">
      <c r="C2737" s="14"/>
      <c r="D2737" s="14"/>
    </row>
    <row r="2738" spans="3:4" ht="12.75">
      <c r="C2738" s="14"/>
      <c r="D2738" s="14"/>
    </row>
    <row r="2739" spans="3:4" ht="12.75">
      <c r="C2739" s="14"/>
      <c r="D2739" s="14"/>
    </row>
    <row r="2740" spans="3:4" ht="12.75">
      <c r="C2740" s="14"/>
      <c r="D2740" s="14"/>
    </row>
    <row r="2741" spans="3:4" ht="12.75">
      <c r="C2741" s="14"/>
      <c r="D2741" s="14"/>
    </row>
    <row r="2742" spans="3:4" ht="12.75">
      <c r="C2742" s="14"/>
      <c r="D2742" s="14"/>
    </row>
    <row r="2743" spans="3:4" ht="12.75">
      <c r="C2743" s="14"/>
      <c r="D2743" s="14"/>
    </row>
    <row r="2744" spans="3:4" ht="12.75">
      <c r="C2744" s="14"/>
      <c r="D2744" s="14"/>
    </row>
    <row r="2745" spans="3:4" ht="12.75">
      <c r="C2745" s="14"/>
      <c r="D2745" s="14"/>
    </row>
    <row r="2746" spans="3:4" ht="12.75">
      <c r="C2746" s="14"/>
      <c r="D2746" s="14"/>
    </row>
    <row r="2747" spans="3:4" ht="12.75">
      <c r="C2747" s="14"/>
      <c r="D2747" s="14"/>
    </row>
    <row r="2748" spans="3:4" ht="12.75">
      <c r="C2748" s="14"/>
      <c r="D2748" s="14"/>
    </row>
    <row r="2749" spans="3:4" ht="12.75">
      <c r="C2749" s="14"/>
      <c r="D2749" s="14"/>
    </row>
    <row r="2750" spans="3:4" ht="12.75">
      <c r="C2750" s="14"/>
      <c r="D2750" s="14"/>
    </row>
    <row r="2751" spans="3:4" ht="12.75">
      <c r="C2751" s="14"/>
      <c r="D2751" s="14"/>
    </row>
    <row r="2752" spans="3:4" ht="12.75">
      <c r="C2752" s="14"/>
      <c r="D2752" s="14"/>
    </row>
    <row r="2753" spans="3:4" ht="12.75">
      <c r="C2753" s="14"/>
      <c r="D2753" s="14"/>
    </row>
    <row r="2754" spans="3:4" ht="12.75">
      <c r="C2754" s="14"/>
      <c r="D2754" s="14"/>
    </row>
    <row r="2755" spans="3:4" ht="12.75">
      <c r="C2755" s="14"/>
      <c r="D2755" s="14"/>
    </row>
    <row r="2756" spans="3:4" ht="12.75">
      <c r="C2756" s="14"/>
      <c r="D2756" s="14"/>
    </row>
    <row r="2757" spans="3:4" ht="12.75">
      <c r="C2757" s="14"/>
      <c r="D2757" s="14"/>
    </row>
    <row r="2758" spans="3:4" ht="12.75">
      <c r="C2758" s="14"/>
      <c r="D2758" s="14"/>
    </row>
    <row r="2759" spans="3:4" ht="12.75">
      <c r="C2759" s="14"/>
      <c r="D2759" s="14"/>
    </row>
    <row r="2760" spans="3:4" ht="12.75">
      <c r="C2760" s="14"/>
      <c r="D2760" s="14"/>
    </row>
    <row r="2761" spans="3:4" ht="12.75">
      <c r="C2761" s="14"/>
      <c r="D2761" s="14"/>
    </row>
    <row r="2762" spans="3:4" ht="12.75">
      <c r="C2762" s="14"/>
      <c r="D2762" s="14"/>
    </row>
    <row r="2763" spans="3:4" ht="12.75">
      <c r="C2763" s="14"/>
      <c r="D2763" s="14"/>
    </row>
    <row r="2764" spans="3:4" ht="12.75">
      <c r="C2764" s="14"/>
      <c r="D2764" s="14"/>
    </row>
    <row r="2765" spans="3:4" ht="12.75">
      <c r="C2765" s="14"/>
      <c r="D2765" s="14"/>
    </row>
    <row r="2766" spans="3:4" ht="12.75">
      <c r="C2766" s="14"/>
      <c r="D2766" s="14"/>
    </row>
    <row r="2767" spans="3:4" ht="12.75">
      <c r="C2767" s="14"/>
      <c r="D2767" s="14"/>
    </row>
    <row r="2768" spans="3:4" ht="12.75">
      <c r="C2768" s="14"/>
      <c r="D2768" s="14"/>
    </row>
    <row r="2769" spans="3:4" ht="12.75">
      <c r="C2769" s="14"/>
      <c r="D2769" s="14"/>
    </row>
    <row r="2770" spans="3:4" ht="12.75">
      <c r="C2770" s="14"/>
      <c r="D2770" s="14"/>
    </row>
    <row r="2771" spans="3:4" ht="12.75">
      <c r="C2771" s="14"/>
      <c r="D2771" s="14"/>
    </row>
    <row r="2772" spans="3:4" ht="12.75">
      <c r="C2772" s="14"/>
      <c r="D2772" s="14"/>
    </row>
    <row r="2773" spans="3:4" ht="12.75">
      <c r="C2773" s="14"/>
      <c r="D2773" s="14"/>
    </row>
    <row r="2774" spans="3:4" ht="12.75">
      <c r="C2774" s="14"/>
      <c r="D2774" s="14"/>
    </row>
    <row r="2775" spans="3:4" ht="12.75">
      <c r="C2775" s="14"/>
      <c r="D2775" s="14"/>
    </row>
    <row r="2776" spans="3:4" ht="12.75">
      <c r="C2776" s="14"/>
      <c r="D2776" s="14"/>
    </row>
    <row r="2777" spans="3:4" ht="12.75">
      <c r="C2777" s="14"/>
      <c r="D2777" s="14"/>
    </row>
    <row r="2778" spans="3:4" ht="12.75">
      <c r="C2778" s="14"/>
      <c r="D2778" s="14"/>
    </row>
    <row r="2779" spans="3:4" ht="12.75">
      <c r="C2779" s="14"/>
      <c r="D2779" s="14"/>
    </row>
    <row r="2780" spans="3:4" ht="12.75">
      <c r="C2780" s="14"/>
      <c r="D2780" s="14"/>
    </row>
    <row r="2781" spans="3:4" ht="12.75">
      <c r="C2781" s="14"/>
      <c r="D2781" s="14"/>
    </row>
    <row r="2782" spans="3:4" ht="12.75">
      <c r="C2782" s="14"/>
      <c r="D2782" s="14"/>
    </row>
    <row r="2783" spans="3:4" ht="12.75">
      <c r="C2783" s="14"/>
      <c r="D2783" s="14"/>
    </row>
    <row r="2784" spans="3:4" ht="12.75">
      <c r="C2784" s="14"/>
      <c r="D2784" s="14"/>
    </row>
    <row r="2785" spans="3:4" ht="12.75">
      <c r="C2785" s="14"/>
      <c r="D2785" s="14"/>
    </row>
    <row r="2786" spans="3:4" ht="12.75">
      <c r="C2786" s="14"/>
      <c r="D2786" s="14"/>
    </row>
    <row r="2787" spans="3:4" ht="12.75">
      <c r="C2787" s="14"/>
      <c r="D2787" s="14"/>
    </row>
    <row r="2788" spans="3:4" ht="12.75">
      <c r="C2788" s="14"/>
      <c r="D2788" s="14"/>
    </row>
    <row r="2789" spans="3:4" ht="12.75">
      <c r="C2789" s="14"/>
      <c r="D2789" s="14"/>
    </row>
    <row r="2790" spans="3:4" ht="12.75">
      <c r="C2790" s="14"/>
      <c r="D2790" s="14"/>
    </row>
    <row r="2791" spans="3:4" ht="12.75">
      <c r="C2791" s="14"/>
      <c r="D2791" s="14"/>
    </row>
    <row r="2792" spans="3:4" ht="12.75">
      <c r="C2792" s="14"/>
      <c r="D2792" s="14"/>
    </row>
    <row r="2793" spans="3:4" ht="12.75">
      <c r="C2793" s="14"/>
      <c r="D2793" s="14"/>
    </row>
    <row r="2794" spans="3:4" ht="12.75">
      <c r="C2794" s="14"/>
      <c r="D2794" s="14"/>
    </row>
    <row r="2795" spans="3:4" ht="12.75">
      <c r="C2795" s="14"/>
      <c r="D2795" s="14"/>
    </row>
    <row r="2796" spans="3:4" ht="12.75">
      <c r="C2796" s="14"/>
      <c r="D2796" s="14"/>
    </row>
    <row r="2797" spans="3:4" ht="12.75">
      <c r="C2797" s="14"/>
      <c r="D2797" s="14"/>
    </row>
    <row r="2798" spans="3:4" ht="12.75">
      <c r="C2798" s="14"/>
      <c r="D2798" s="14"/>
    </row>
    <row r="2799" spans="3:4" ht="12.75">
      <c r="C2799" s="14"/>
      <c r="D2799" s="14"/>
    </row>
    <row r="2800" spans="3:4" ht="12.75">
      <c r="C2800" s="14"/>
      <c r="D2800" s="14"/>
    </row>
    <row r="2801" spans="3:4" ht="12.75">
      <c r="C2801" s="14"/>
      <c r="D2801" s="14"/>
    </row>
    <row r="2802" spans="3:4" ht="12.75">
      <c r="C2802" s="14"/>
      <c r="D2802" s="14"/>
    </row>
    <row r="2803" spans="3:4" ht="12.75">
      <c r="C2803" s="14"/>
      <c r="D2803" s="14"/>
    </row>
    <row r="2804" spans="3:4" ht="12.75">
      <c r="C2804" s="14"/>
      <c r="D2804" s="14"/>
    </row>
    <row r="2805" spans="3:4" ht="12.75">
      <c r="C2805" s="14"/>
      <c r="D2805" s="14"/>
    </row>
    <row r="2806" spans="3:4" ht="12.75">
      <c r="C2806" s="14"/>
      <c r="D2806" s="14"/>
    </row>
    <row r="2807" spans="3:4" ht="12.75">
      <c r="C2807" s="14"/>
      <c r="D2807" s="14"/>
    </row>
    <row r="2808" spans="3:4" ht="12.75">
      <c r="C2808" s="14"/>
      <c r="D2808" s="14"/>
    </row>
    <row r="2809" spans="3:4" ht="12.75">
      <c r="C2809" s="14"/>
      <c r="D2809" s="14"/>
    </row>
    <row r="2810" spans="3:4" ht="12.75">
      <c r="C2810" s="14"/>
      <c r="D2810" s="14"/>
    </row>
    <row r="2811" spans="3:4" ht="12.75">
      <c r="C2811" s="14"/>
      <c r="D2811" s="14"/>
    </row>
    <row r="2812" spans="3:4" ht="12.75">
      <c r="C2812" s="14"/>
      <c r="D2812" s="14"/>
    </row>
    <row r="2813" spans="3:4" ht="12.75">
      <c r="C2813" s="14"/>
      <c r="D2813" s="14"/>
    </row>
    <row r="2814" spans="3:4" ht="12.75">
      <c r="C2814" s="14"/>
      <c r="D2814" s="14"/>
    </row>
    <row r="2815" spans="3:4" ht="12.75">
      <c r="C2815" s="14"/>
      <c r="D2815" s="14"/>
    </row>
    <row r="2816" spans="3:4" ht="12.75">
      <c r="C2816" s="14"/>
      <c r="D2816" s="14"/>
    </row>
    <row r="2817" spans="3:4" ht="12.75">
      <c r="C2817" s="14"/>
      <c r="D2817" s="14"/>
    </row>
    <row r="2818" spans="3:4" ht="12.75">
      <c r="C2818" s="14"/>
      <c r="D2818" s="14"/>
    </row>
    <row r="2819" spans="3:4" ht="12.75">
      <c r="C2819" s="14"/>
      <c r="D2819" s="14"/>
    </row>
    <row r="2820" spans="3:4" ht="12.75">
      <c r="C2820" s="14"/>
      <c r="D2820" s="14"/>
    </row>
    <row r="2821" spans="3:4" ht="12.75">
      <c r="C2821" s="14"/>
      <c r="D2821" s="14"/>
    </row>
    <row r="2822" spans="3:4" ht="12.75">
      <c r="C2822" s="14"/>
      <c r="D2822" s="14"/>
    </row>
    <row r="2823" spans="3:4" ht="12.75">
      <c r="C2823" s="14"/>
      <c r="D2823" s="14"/>
    </row>
    <row r="2824" spans="3:4" ht="12.75">
      <c r="C2824" s="14"/>
      <c r="D2824" s="14"/>
    </row>
    <row r="2825" spans="3:4" ht="12.75">
      <c r="C2825" s="14"/>
      <c r="D2825" s="14"/>
    </row>
    <row r="2826" spans="3:4" ht="12.75">
      <c r="C2826" s="14"/>
      <c r="D2826" s="14"/>
    </row>
    <row r="2827" spans="3:4" ht="12.75">
      <c r="C2827" s="14"/>
      <c r="D2827" s="14"/>
    </row>
    <row r="2828" spans="3:4" ht="12.75">
      <c r="C2828" s="14"/>
      <c r="D2828" s="14"/>
    </row>
    <row r="2829" spans="3:4" ht="12.75">
      <c r="C2829" s="14"/>
      <c r="D2829" s="14"/>
    </row>
    <row r="2830" spans="3:4" ht="12.75">
      <c r="C2830" s="14"/>
      <c r="D2830" s="14"/>
    </row>
    <row r="2831" spans="3:4" ht="12.75">
      <c r="C2831" s="14"/>
      <c r="D2831" s="14"/>
    </row>
    <row r="2832" spans="3:4" ht="12.75">
      <c r="C2832" s="14"/>
      <c r="D2832" s="14"/>
    </row>
    <row r="2833" spans="3:4" ht="12.75">
      <c r="C2833" s="14"/>
      <c r="D2833" s="14"/>
    </row>
    <row r="2834" spans="3:4" ht="12.75">
      <c r="C2834" s="14"/>
      <c r="D2834" s="14"/>
    </row>
    <row r="2835" spans="3:4" ht="12.75">
      <c r="C2835" s="14"/>
      <c r="D2835" s="14"/>
    </row>
    <row r="2836" spans="3:4" ht="12.75">
      <c r="C2836" s="14"/>
      <c r="D2836" s="14"/>
    </row>
    <row r="2837" spans="3:4" ht="12.75">
      <c r="C2837" s="14"/>
      <c r="D2837" s="14"/>
    </row>
    <row r="2838" spans="3:4" ht="12.75">
      <c r="C2838" s="14"/>
      <c r="D2838" s="14"/>
    </row>
    <row r="2839" spans="3:4" ht="12.75">
      <c r="C2839" s="14"/>
      <c r="D2839" s="14"/>
    </row>
    <row r="2840" spans="3:4" ht="12.75">
      <c r="C2840" s="14"/>
      <c r="D2840" s="14"/>
    </row>
    <row r="2841" spans="3:4" ht="12.75">
      <c r="C2841" s="14"/>
      <c r="D2841" s="14"/>
    </row>
    <row r="2842" spans="3:4" ht="12.75">
      <c r="C2842" s="14"/>
      <c r="D2842" s="14"/>
    </row>
    <row r="2843" spans="3:4" ht="12.75">
      <c r="C2843" s="14"/>
      <c r="D2843" s="14"/>
    </row>
    <row r="2844" spans="3:4" ht="12.75">
      <c r="C2844" s="14"/>
      <c r="D2844" s="14"/>
    </row>
    <row r="2845" spans="3:4" ht="12.75">
      <c r="C2845" s="14"/>
      <c r="D2845" s="14"/>
    </row>
    <row r="2846" spans="3:4" ht="12.75">
      <c r="C2846" s="14"/>
      <c r="D2846" s="14"/>
    </row>
    <row r="2847" spans="3:4" ht="12.75">
      <c r="C2847" s="14"/>
      <c r="D2847" s="14"/>
    </row>
    <row r="2848" spans="3:4" ht="12.75">
      <c r="C2848" s="14"/>
      <c r="D2848" s="14"/>
    </row>
    <row r="2849" spans="3:4" ht="12.75">
      <c r="C2849" s="14"/>
      <c r="D2849" s="14"/>
    </row>
    <row r="2850" spans="3:4" ht="12.75">
      <c r="C2850" s="14"/>
      <c r="D2850" s="14"/>
    </row>
    <row r="2851" spans="3:4" ht="12.75">
      <c r="C2851" s="14"/>
      <c r="D2851" s="14"/>
    </row>
    <row r="2852" spans="3:4" ht="12.75">
      <c r="C2852" s="14"/>
      <c r="D2852" s="14"/>
    </row>
    <row r="2853" spans="3:4" ht="12.75">
      <c r="C2853" s="14"/>
      <c r="D2853" s="14"/>
    </row>
    <row r="2854" spans="3:4" ht="12.75">
      <c r="C2854" s="14"/>
      <c r="D2854" s="14"/>
    </row>
    <row r="2855" spans="3:4" ht="12.75">
      <c r="C2855" s="14"/>
      <c r="D2855" s="14"/>
    </row>
    <row r="2856" spans="3:4" ht="12.75">
      <c r="C2856" s="14"/>
      <c r="D2856" s="14"/>
    </row>
    <row r="2857" spans="3:4" ht="12.75">
      <c r="C2857" s="14"/>
      <c r="D2857" s="14"/>
    </row>
    <row r="2858" spans="3:4" ht="12.75">
      <c r="C2858" s="14"/>
      <c r="D2858" s="14"/>
    </row>
    <row r="2859" spans="3:4" ht="12.75">
      <c r="C2859" s="14"/>
      <c r="D2859" s="14"/>
    </row>
    <row r="2860" spans="3:4" ht="12.75">
      <c r="C2860" s="14"/>
      <c r="D2860" s="14"/>
    </row>
    <row r="2861" spans="3:4" ht="12.75">
      <c r="C2861" s="14"/>
      <c r="D2861" s="14"/>
    </row>
    <row r="2862" spans="3:4" ht="12.75">
      <c r="C2862" s="14"/>
      <c r="D2862" s="14"/>
    </row>
    <row r="2863" spans="3:4" ht="12.75">
      <c r="C2863" s="14"/>
      <c r="D2863" s="14"/>
    </row>
    <row r="2864" spans="3:4" ht="12.75">
      <c r="C2864" s="14"/>
      <c r="D2864" s="14"/>
    </row>
    <row r="2865" spans="3:4" ht="12.75">
      <c r="C2865" s="14"/>
      <c r="D2865" s="14"/>
    </row>
    <row r="2866" spans="3:4" ht="12.75">
      <c r="C2866" s="14"/>
      <c r="D2866" s="14"/>
    </row>
    <row r="2867" spans="3:4" ht="12.75">
      <c r="C2867" s="14"/>
      <c r="D2867" s="14"/>
    </row>
    <row r="2868" spans="3:4" ht="12.75">
      <c r="C2868" s="14"/>
      <c r="D2868" s="14"/>
    </row>
    <row r="2869" spans="3:4" ht="12.75">
      <c r="C2869" s="14"/>
      <c r="D2869" s="14"/>
    </row>
    <row r="2870" spans="3:4" ht="12.75">
      <c r="C2870" s="14"/>
      <c r="D2870" s="14"/>
    </row>
    <row r="2871" spans="3:4" ht="12.75">
      <c r="C2871" s="14"/>
      <c r="D2871" s="14"/>
    </row>
    <row r="2872" spans="3:4" ht="12.75">
      <c r="C2872" s="14"/>
      <c r="D2872" s="14"/>
    </row>
    <row r="2873" spans="3:4" ht="12.75">
      <c r="C2873" s="14"/>
      <c r="D2873" s="14"/>
    </row>
    <row r="2874" spans="3:4" ht="12.75">
      <c r="C2874" s="14"/>
      <c r="D2874" s="14"/>
    </row>
    <row r="2875" spans="3:4" ht="12.75">
      <c r="C2875" s="14"/>
      <c r="D2875" s="14"/>
    </row>
    <row r="2876" spans="3:4" ht="12.75">
      <c r="C2876" s="14"/>
      <c r="D2876" s="14"/>
    </row>
    <row r="2877" spans="3:4" ht="12.75">
      <c r="C2877" s="14"/>
      <c r="D2877" s="14"/>
    </row>
    <row r="2878" spans="3:4" ht="12.75">
      <c r="C2878" s="14"/>
      <c r="D2878" s="14"/>
    </row>
    <row r="2879" spans="3:4" ht="12.75">
      <c r="C2879" s="14"/>
      <c r="D2879" s="14"/>
    </row>
    <row r="2880" spans="3:4" ht="12.75">
      <c r="C2880" s="14"/>
      <c r="D2880" s="14"/>
    </row>
    <row r="2881" spans="3:4" ht="12.75">
      <c r="C2881" s="14"/>
      <c r="D2881" s="14"/>
    </row>
    <row r="2882" spans="3:4" ht="12.75">
      <c r="C2882" s="14"/>
      <c r="D2882" s="14"/>
    </row>
    <row r="2883" spans="3:4" ht="12.75">
      <c r="C2883" s="14"/>
      <c r="D2883" s="14"/>
    </row>
    <row r="2884" spans="3:4" ht="12.75">
      <c r="C2884" s="14"/>
      <c r="D2884" s="14"/>
    </row>
    <row r="2885" spans="3:4" ht="12.75">
      <c r="C2885" s="14"/>
      <c r="D2885" s="14"/>
    </row>
    <row r="2886" spans="3:4" ht="12.75">
      <c r="C2886" s="14"/>
      <c r="D2886" s="14"/>
    </row>
    <row r="2887" spans="3:4" ht="12.75">
      <c r="C2887" s="14"/>
      <c r="D2887" s="14"/>
    </row>
    <row r="2888" spans="3:4" ht="12.75">
      <c r="C2888" s="14"/>
      <c r="D2888" s="14"/>
    </row>
    <row r="2889" spans="3:4" ht="12.75">
      <c r="C2889" s="14"/>
      <c r="D2889" s="14"/>
    </row>
    <row r="2890" spans="3:4" ht="12.75">
      <c r="C2890" s="14"/>
      <c r="D2890" s="14"/>
    </row>
    <row r="2891" spans="3:4" ht="12.75">
      <c r="C2891" s="14"/>
      <c r="D2891" s="14"/>
    </row>
    <row r="2892" spans="3:4" ht="12.75">
      <c r="C2892" s="14"/>
      <c r="D2892" s="14"/>
    </row>
    <row r="2893" spans="3:4" ht="12.75">
      <c r="C2893" s="14"/>
      <c r="D2893" s="14"/>
    </row>
    <row r="2894" spans="3:4" ht="12.75">
      <c r="C2894" s="14"/>
      <c r="D2894" s="14"/>
    </row>
    <row r="2895" spans="3:4" ht="12.75">
      <c r="C2895" s="14"/>
      <c r="D2895" s="14"/>
    </row>
    <row r="2896" spans="3:4" ht="12.75">
      <c r="C2896" s="14"/>
      <c r="D2896" s="14"/>
    </row>
    <row r="2897" spans="3:4" ht="12.75">
      <c r="C2897" s="14"/>
      <c r="D2897" s="14"/>
    </row>
    <row r="2898" spans="3:4" ht="12.75">
      <c r="C2898" s="14"/>
      <c r="D2898" s="14"/>
    </row>
    <row r="2899" spans="3:4" ht="12.75">
      <c r="C2899" s="14"/>
      <c r="D2899" s="14"/>
    </row>
    <row r="2900" spans="3:4" ht="12.75">
      <c r="C2900" s="14"/>
      <c r="D2900" s="14"/>
    </row>
    <row r="2901" spans="3:4" ht="12.75">
      <c r="C2901" s="14"/>
      <c r="D2901" s="14"/>
    </row>
    <row r="2902" spans="3:4" ht="12.75">
      <c r="C2902" s="14"/>
      <c r="D2902" s="14"/>
    </row>
    <row r="2903" spans="3:4" ht="12.75">
      <c r="C2903" s="14"/>
      <c r="D2903" s="14"/>
    </row>
    <row r="2904" spans="3:4" ht="12.75">
      <c r="C2904" s="14"/>
      <c r="D2904" s="14"/>
    </row>
    <row r="2905" spans="3:4" ht="12.75">
      <c r="C2905" s="14"/>
      <c r="D2905" s="14"/>
    </row>
    <row r="2906" spans="3:4" ht="12.75">
      <c r="C2906" s="14"/>
      <c r="D2906" s="14"/>
    </row>
    <row r="2907" spans="3:4" ht="12.75">
      <c r="C2907" s="14"/>
      <c r="D2907" s="14"/>
    </row>
    <row r="2908" spans="3:4" ht="12.75">
      <c r="C2908" s="14"/>
      <c r="D2908" s="14"/>
    </row>
    <row r="2909" spans="3:4" ht="12.75">
      <c r="C2909" s="14"/>
      <c r="D2909" s="14"/>
    </row>
    <row r="2910" spans="3:4" ht="12.75">
      <c r="C2910" s="14"/>
      <c r="D2910" s="14"/>
    </row>
    <row r="2911" spans="3:4" ht="12.75">
      <c r="C2911" s="14"/>
      <c r="D2911" s="14"/>
    </row>
    <row r="2912" spans="3:4" ht="12.75">
      <c r="C2912" s="14"/>
      <c r="D2912" s="14"/>
    </row>
    <row r="2913" spans="3:4" ht="12.75">
      <c r="C2913" s="14"/>
      <c r="D2913" s="14"/>
    </row>
    <row r="2914" spans="3:4" ht="12.75">
      <c r="C2914" s="14"/>
      <c r="D2914" s="14"/>
    </row>
    <row r="2915" spans="3:4" ht="12.75">
      <c r="C2915" s="14"/>
      <c r="D2915" s="14"/>
    </row>
    <row r="2916" spans="3:4" ht="12.75">
      <c r="C2916" s="14"/>
      <c r="D2916" s="14"/>
    </row>
    <row r="2917" spans="3:4" ht="12.75">
      <c r="C2917" s="14"/>
      <c r="D2917" s="14"/>
    </row>
    <row r="2918" spans="3:4" ht="12.75">
      <c r="C2918" s="14"/>
      <c r="D2918" s="14"/>
    </row>
    <row r="2919" spans="3:4" ht="12.75">
      <c r="C2919" s="14"/>
      <c r="D2919" s="14"/>
    </row>
    <row r="2920" spans="3:4" ht="12.75">
      <c r="C2920" s="14"/>
      <c r="D2920" s="14"/>
    </row>
    <row r="2921" spans="3:4" ht="12.75">
      <c r="C2921" s="14"/>
      <c r="D2921" s="14"/>
    </row>
    <row r="2922" spans="3:4" ht="12.75">
      <c r="C2922" s="14"/>
      <c r="D2922" s="14"/>
    </row>
    <row r="2923" spans="3:4" ht="12.75">
      <c r="C2923" s="14"/>
      <c r="D2923" s="14"/>
    </row>
    <row r="2924" spans="3:4" ht="12.75">
      <c r="C2924" s="14"/>
      <c r="D2924" s="14"/>
    </row>
    <row r="2925" spans="3:4" ht="12.75">
      <c r="C2925" s="14"/>
      <c r="D2925" s="14"/>
    </row>
    <row r="2926" spans="3:4" ht="12.75">
      <c r="C2926" s="14"/>
      <c r="D2926" s="14"/>
    </row>
    <row r="2927" spans="3:4" ht="12.75">
      <c r="C2927" s="14"/>
      <c r="D2927" s="14"/>
    </row>
    <row r="2928" spans="3:4" ht="12.75">
      <c r="C2928" s="14"/>
      <c r="D2928" s="14"/>
    </row>
    <row r="2929" spans="3:4" ht="12.75">
      <c r="C2929" s="14"/>
      <c r="D2929" s="14"/>
    </row>
    <row r="2930" spans="3:4" ht="12.75">
      <c r="C2930" s="14"/>
      <c r="D2930" s="14"/>
    </row>
    <row r="2931" spans="3:4" ht="12.75">
      <c r="C2931" s="14"/>
      <c r="D2931" s="14"/>
    </row>
    <row r="2932" spans="3:4" ht="12.75">
      <c r="C2932" s="14"/>
      <c r="D2932" s="14"/>
    </row>
    <row r="2933" spans="3:4" ht="12.75">
      <c r="C2933" s="14"/>
      <c r="D2933" s="14"/>
    </row>
    <row r="2934" spans="3:4" ht="12.75">
      <c r="C2934" s="14"/>
      <c r="D2934" s="14"/>
    </row>
    <row r="2935" spans="3:4" ht="12.75">
      <c r="C2935" s="14"/>
      <c r="D2935" s="14"/>
    </row>
    <row r="2936" spans="3:4" ht="12.75">
      <c r="C2936" s="14"/>
      <c r="D2936" s="14"/>
    </row>
    <row r="2937" spans="3:4" ht="12.75">
      <c r="C2937" s="14"/>
      <c r="D2937" s="14"/>
    </row>
    <row r="2938" spans="3:4" ht="12.75">
      <c r="C2938" s="14"/>
      <c r="D2938" s="14"/>
    </row>
    <row r="2939" spans="3:4" ht="12.75">
      <c r="C2939" s="14"/>
      <c r="D2939" s="14"/>
    </row>
    <row r="2940" spans="3:4" ht="12.75">
      <c r="C2940" s="14"/>
      <c r="D2940" s="14"/>
    </row>
    <row r="2941" spans="3:4" ht="12.75">
      <c r="C2941" s="14"/>
      <c r="D2941" s="14"/>
    </row>
    <row r="2942" spans="3:4" ht="12.75">
      <c r="C2942" s="14"/>
      <c r="D2942" s="14"/>
    </row>
    <row r="2943" spans="3:4" ht="12.75">
      <c r="C2943" s="14"/>
      <c r="D2943" s="14"/>
    </row>
    <row r="2944" spans="3:4" ht="12.75">
      <c r="C2944" s="14"/>
      <c r="D2944" s="14"/>
    </row>
    <row r="2945" spans="3:4" ht="12.75">
      <c r="C2945" s="14"/>
      <c r="D2945" s="14"/>
    </row>
    <row r="2946" spans="3:4" ht="12.75">
      <c r="C2946" s="14"/>
      <c r="D2946" s="14"/>
    </row>
    <row r="2947" spans="3:4" ht="12.75">
      <c r="C2947" s="14"/>
      <c r="D2947" s="14"/>
    </row>
    <row r="2948" spans="3:4" ht="12.75">
      <c r="C2948" s="14"/>
      <c r="D2948" s="14"/>
    </row>
    <row r="2949" spans="3:4" ht="12.75">
      <c r="C2949" s="14"/>
      <c r="D2949" s="14"/>
    </row>
    <row r="2950" spans="3:4" ht="12.75">
      <c r="C2950" s="14"/>
      <c r="D2950" s="14"/>
    </row>
    <row r="2951" spans="3:4" ht="12.75">
      <c r="C2951" s="14"/>
      <c r="D2951" s="14"/>
    </row>
    <row r="2952" spans="3:4" ht="12.75">
      <c r="C2952" s="14"/>
      <c r="D2952" s="14"/>
    </row>
    <row r="2953" spans="3:4" ht="12.75">
      <c r="C2953" s="14"/>
      <c r="D2953" s="14"/>
    </row>
    <row r="2954" spans="3:4" ht="12.75">
      <c r="C2954" s="14"/>
      <c r="D2954" s="14"/>
    </row>
    <row r="2955" spans="3:4" ht="12.75">
      <c r="C2955" s="14"/>
      <c r="D2955" s="14"/>
    </row>
    <row r="2956" spans="3:4" ht="12.75">
      <c r="C2956" s="14"/>
      <c r="D2956" s="14"/>
    </row>
    <row r="2957" spans="3:4" ht="12.75">
      <c r="C2957" s="14"/>
      <c r="D2957" s="14"/>
    </row>
    <row r="2958" spans="3:4" ht="12.75">
      <c r="C2958" s="14"/>
      <c r="D2958" s="14"/>
    </row>
    <row r="2959" spans="3:4" ht="12.75">
      <c r="C2959" s="14"/>
      <c r="D2959" s="14"/>
    </row>
    <row r="2960" spans="3:4" ht="12.75">
      <c r="C2960" s="14"/>
      <c r="D2960" s="14"/>
    </row>
    <row r="2961" spans="3:4" ht="12.75">
      <c r="C2961" s="14"/>
      <c r="D2961" s="14"/>
    </row>
    <row r="2962" spans="3:4" ht="12.75">
      <c r="C2962" s="14"/>
      <c r="D2962" s="14"/>
    </row>
    <row r="2963" spans="3:4" ht="12.75">
      <c r="C2963" s="14"/>
      <c r="D2963" s="14"/>
    </row>
    <row r="2964" spans="3:4" ht="12.75">
      <c r="C2964" s="14"/>
      <c r="D2964" s="14"/>
    </row>
    <row r="2965" spans="3:4" ht="12.75">
      <c r="C2965" s="14"/>
      <c r="D2965" s="14"/>
    </row>
    <row r="2966" spans="3:4" ht="12.75">
      <c r="C2966" s="14"/>
      <c r="D2966" s="14"/>
    </row>
    <row r="2967" spans="3:4" ht="12.75">
      <c r="C2967" s="14"/>
      <c r="D2967" s="14"/>
    </row>
    <row r="2968" spans="3:4" ht="12.75">
      <c r="C2968" s="14"/>
      <c r="D2968" s="14"/>
    </row>
    <row r="2969" spans="3:4" ht="12.75">
      <c r="C2969" s="14"/>
      <c r="D2969" s="14"/>
    </row>
    <row r="2970" spans="3:4" ht="12.75">
      <c r="C2970" s="14"/>
      <c r="D2970" s="14"/>
    </row>
    <row r="2971" spans="3:4" ht="12.75">
      <c r="C2971" s="14"/>
      <c r="D2971" s="14"/>
    </row>
    <row r="2972" spans="3:4" ht="12.75">
      <c r="C2972" s="14"/>
      <c r="D2972" s="14"/>
    </row>
    <row r="2973" spans="3:4" ht="12.75">
      <c r="C2973" s="14"/>
      <c r="D2973" s="14"/>
    </row>
    <row r="2974" spans="3:4" ht="12.75">
      <c r="C2974" s="14"/>
      <c r="D2974" s="14"/>
    </row>
    <row r="2975" spans="3:4" ht="12.75">
      <c r="C2975" s="14"/>
      <c r="D2975" s="14"/>
    </row>
    <row r="2976" spans="3:4" ht="12.75">
      <c r="C2976" s="14"/>
      <c r="D2976" s="14"/>
    </row>
    <row r="2977" spans="3:4" ht="12.75">
      <c r="C2977" s="14"/>
      <c r="D2977" s="14"/>
    </row>
    <row r="2978" spans="3:4" ht="12.75">
      <c r="C2978" s="14"/>
      <c r="D2978" s="14"/>
    </row>
    <row r="2979" spans="3:4" ht="12.75">
      <c r="C2979" s="14"/>
      <c r="D2979" s="14"/>
    </row>
    <row r="2980" spans="3:4" ht="12.75">
      <c r="C2980" s="14"/>
      <c r="D2980" s="14"/>
    </row>
    <row r="2981" spans="3:4" ht="12.75">
      <c r="C2981" s="14"/>
      <c r="D2981" s="14"/>
    </row>
    <row r="2982" spans="3:4" ht="12.75">
      <c r="C2982" s="14"/>
      <c r="D2982" s="14"/>
    </row>
    <row r="2983" spans="3:4" ht="12.75">
      <c r="C2983" s="14"/>
      <c r="D2983" s="14"/>
    </row>
    <row r="2984" spans="3:4" ht="12.75">
      <c r="C2984" s="14"/>
      <c r="D2984" s="14"/>
    </row>
    <row r="2985" spans="3:4" ht="12.75">
      <c r="C2985" s="14"/>
      <c r="D2985" s="14"/>
    </row>
    <row r="2986" spans="3:4" ht="12.75">
      <c r="C2986" s="14"/>
      <c r="D2986" s="14"/>
    </row>
    <row r="2987" spans="3:4" ht="12.75">
      <c r="C2987" s="14"/>
      <c r="D2987" s="14"/>
    </row>
    <row r="2988" spans="3:4" ht="12.75">
      <c r="C2988" s="14"/>
      <c r="D2988" s="14"/>
    </row>
    <row r="2989" spans="3:4" ht="12.75">
      <c r="C2989" s="14"/>
      <c r="D2989" s="14"/>
    </row>
    <row r="2990" spans="3:4" ht="12.75">
      <c r="C2990" s="14"/>
      <c r="D2990" s="14"/>
    </row>
    <row r="2991" spans="3:4" ht="12.75">
      <c r="C2991" s="14"/>
      <c r="D2991" s="14"/>
    </row>
    <row r="2992" spans="3:4" ht="12.75">
      <c r="C2992" s="14"/>
      <c r="D2992" s="14"/>
    </row>
    <row r="2993" spans="3:4" ht="12.75">
      <c r="C2993" s="14"/>
      <c r="D2993" s="14"/>
    </row>
    <row r="2994" spans="3:4" ht="12.75">
      <c r="C2994" s="14"/>
      <c r="D2994" s="14"/>
    </row>
    <row r="2995" spans="3:4" ht="12.75">
      <c r="C2995" s="14"/>
      <c r="D2995" s="14"/>
    </row>
    <row r="2996" spans="3:4" ht="12.75">
      <c r="C2996" s="14"/>
      <c r="D2996" s="14"/>
    </row>
    <row r="2997" spans="3:4" ht="12.75">
      <c r="C2997" s="14"/>
      <c r="D2997" s="14"/>
    </row>
    <row r="2998" spans="3:4" ht="12.75">
      <c r="C2998" s="14"/>
      <c r="D2998" s="14"/>
    </row>
    <row r="2999" spans="3:4" ht="12.75">
      <c r="C2999" s="14"/>
      <c r="D2999" s="14"/>
    </row>
    <row r="3000" spans="3:4" ht="12.75">
      <c r="C3000" s="14"/>
      <c r="D3000" s="14"/>
    </row>
    <row r="3001" spans="3:4" ht="12.75">
      <c r="C3001" s="14"/>
      <c r="D3001" s="14"/>
    </row>
    <row r="3002" spans="3:4" ht="12.75">
      <c r="C3002" s="14"/>
      <c r="D3002" s="14"/>
    </row>
    <row r="3003" spans="3:4" ht="12.75">
      <c r="C3003" s="14"/>
      <c r="D3003" s="14"/>
    </row>
    <row r="3004" spans="3:4" ht="12.75">
      <c r="C3004" s="14"/>
      <c r="D3004" s="14"/>
    </row>
    <row r="3005" spans="3:4" ht="12.75">
      <c r="C3005" s="14"/>
      <c r="D3005" s="14"/>
    </row>
    <row r="3006" spans="3:4" ht="12.75">
      <c r="C3006" s="14"/>
      <c r="D3006" s="14"/>
    </row>
    <row r="3007" spans="3:4" ht="12.75">
      <c r="C3007" s="14"/>
      <c r="D3007" s="14"/>
    </row>
    <row r="3008" spans="3:4" ht="12.75">
      <c r="C3008" s="14"/>
      <c r="D3008" s="14"/>
    </row>
    <row r="3009" spans="3:4" ht="12.75">
      <c r="C3009" s="14"/>
      <c r="D3009" s="14"/>
    </row>
    <row r="3010" spans="3:4" ht="12.75">
      <c r="C3010" s="14"/>
      <c r="D3010" s="14"/>
    </row>
    <row r="3011" spans="3:4" ht="12.75">
      <c r="C3011" s="14"/>
      <c r="D3011" s="14"/>
    </row>
    <row r="3012" spans="3:4" ht="12.75">
      <c r="C3012" s="14"/>
      <c r="D3012" s="14"/>
    </row>
    <row r="3013" spans="3:4" ht="12.75">
      <c r="C3013" s="14"/>
      <c r="D3013" s="14"/>
    </row>
    <row r="3014" spans="3:4" ht="12.75">
      <c r="C3014" s="14"/>
      <c r="D3014" s="14"/>
    </row>
    <row r="3015" spans="3:4" ht="12.75">
      <c r="C3015" s="14"/>
      <c r="D3015" s="14"/>
    </row>
    <row r="3016" spans="3:4" ht="12.75">
      <c r="C3016" s="14"/>
      <c r="D3016" s="14"/>
    </row>
    <row r="3017" spans="3:4" ht="12.75">
      <c r="C3017" s="14"/>
      <c r="D3017" s="14"/>
    </row>
    <row r="3018" spans="3:4" ht="12.75">
      <c r="C3018" s="14"/>
      <c r="D3018" s="14"/>
    </row>
    <row r="3019" spans="3:4" ht="12.75">
      <c r="C3019" s="14"/>
      <c r="D3019" s="14"/>
    </row>
    <row r="3020" spans="3:4" ht="12.75">
      <c r="C3020" s="14"/>
      <c r="D3020" s="14"/>
    </row>
    <row r="3021" spans="3:4" ht="12.75">
      <c r="C3021" s="14"/>
      <c r="D3021" s="14"/>
    </row>
    <row r="3022" spans="3:4" ht="12.75">
      <c r="C3022" s="14"/>
      <c r="D3022" s="14"/>
    </row>
    <row r="3023" spans="3:4" ht="12.75">
      <c r="C3023" s="14"/>
      <c r="D3023" s="14"/>
    </row>
    <row r="3024" spans="3:4" ht="12.75">
      <c r="C3024" s="14"/>
      <c r="D3024" s="14"/>
    </row>
    <row r="3025" spans="3:4" ht="12.75">
      <c r="C3025" s="14"/>
      <c r="D3025" s="14"/>
    </row>
    <row r="3026" spans="3:4" ht="12.75">
      <c r="C3026" s="14"/>
      <c r="D3026" s="14"/>
    </row>
    <row r="3027" spans="3:4" ht="12.75">
      <c r="C3027" s="14"/>
      <c r="D3027" s="14"/>
    </row>
    <row r="3028" spans="3:4" ht="12.75">
      <c r="C3028" s="14"/>
      <c r="D3028" s="14"/>
    </row>
    <row r="3029" spans="3:4" ht="12.75">
      <c r="C3029" s="14"/>
      <c r="D3029" s="14"/>
    </row>
    <row r="3030" spans="3:4" ht="12.75">
      <c r="C3030" s="14"/>
      <c r="D3030" s="14"/>
    </row>
    <row r="3031" spans="3:4" ht="12.75">
      <c r="C3031" s="14"/>
      <c r="D3031" s="14"/>
    </row>
    <row r="3032" spans="3:4" ht="12.75">
      <c r="C3032" s="14"/>
      <c r="D3032" s="14"/>
    </row>
    <row r="3033" spans="3:4" ht="12.75">
      <c r="C3033" s="14"/>
      <c r="D3033" s="14"/>
    </row>
    <row r="3034" spans="3:4" ht="12.75">
      <c r="C3034" s="14"/>
      <c r="D3034" s="14"/>
    </row>
    <row r="3035" spans="3:4" ht="12.75">
      <c r="C3035" s="14"/>
      <c r="D3035" s="14"/>
    </row>
    <row r="3036" spans="3:4" ht="12.75">
      <c r="C3036" s="14"/>
      <c r="D3036" s="14"/>
    </row>
    <row r="3037" spans="3:4" ht="12.75">
      <c r="C3037" s="14"/>
      <c r="D3037" s="14"/>
    </row>
    <row r="3038" spans="3:4" ht="12.75">
      <c r="C3038" s="14"/>
      <c r="D3038" s="14"/>
    </row>
    <row r="3039" spans="3:4" ht="12.75">
      <c r="C3039" s="14"/>
      <c r="D3039" s="14"/>
    </row>
    <row r="3040" spans="3:4" ht="12.75">
      <c r="C3040" s="14"/>
      <c r="D3040" s="14"/>
    </row>
    <row r="3041" spans="3:4" ht="12.75">
      <c r="C3041" s="14"/>
      <c r="D3041" s="14"/>
    </row>
    <row r="3042" spans="3:4" ht="12.75">
      <c r="C3042" s="14"/>
      <c r="D3042" s="14"/>
    </row>
    <row r="3043" spans="3:4" ht="12.75">
      <c r="C3043" s="14"/>
      <c r="D3043" s="14"/>
    </row>
    <row r="3044" spans="3:4" ht="12.75">
      <c r="C3044" s="14"/>
      <c r="D3044" s="14"/>
    </row>
    <row r="3045" spans="3:4" ht="12.75">
      <c r="C3045" s="14"/>
      <c r="D3045" s="14"/>
    </row>
    <row r="3046" spans="3:4" ht="12.75">
      <c r="C3046" s="14"/>
      <c r="D3046" s="14"/>
    </row>
    <row r="3047" spans="3:4" ht="12.75">
      <c r="C3047" s="14"/>
      <c r="D3047" s="14"/>
    </row>
    <row r="3048" spans="3:4" ht="12.75">
      <c r="C3048" s="14"/>
      <c r="D3048" s="14"/>
    </row>
    <row r="3049" spans="3:4" ht="12.75">
      <c r="C3049" s="14"/>
      <c r="D3049" s="14"/>
    </row>
    <row r="3050" spans="3:4" ht="12.75">
      <c r="C3050" s="14"/>
      <c r="D3050" s="14"/>
    </row>
    <row r="3051" spans="3:4" ht="12.75">
      <c r="C3051" s="14"/>
      <c r="D3051" s="14"/>
    </row>
    <row r="3052" spans="3:4" ht="12.75">
      <c r="C3052" s="14"/>
      <c r="D3052" s="14"/>
    </row>
    <row r="3053" spans="3:4" ht="12.75">
      <c r="C3053" s="14"/>
      <c r="D3053" s="14"/>
    </row>
    <row r="3054" spans="3:4" ht="12.75">
      <c r="C3054" s="14"/>
      <c r="D3054" s="14"/>
    </row>
    <row r="3055" spans="3:4" ht="12.75">
      <c r="C3055" s="14"/>
      <c r="D3055" s="14"/>
    </row>
    <row r="3056" spans="3:4" ht="12.75">
      <c r="C3056" s="14"/>
      <c r="D3056" s="14"/>
    </row>
    <row r="3057" spans="3:4" ht="12.75">
      <c r="C3057" s="14"/>
      <c r="D3057" s="14"/>
    </row>
    <row r="3058" spans="3:4" ht="12.75">
      <c r="C3058" s="14"/>
      <c r="D3058" s="14"/>
    </row>
    <row r="3059" spans="3:4" ht="12.75">
      <c r="C3059" s="14"/>
      <c r="D3059" s="14"/>
    </row>
    <row r="3060" spans="3:4" ht="12.75">
      <c r="C3060" s="14"/>
      <c r="D3060" s="14"/>
    </row>
    <row r="3061" spans="3:4" ht="12.75">
      <c r="C3061" s="14"/>
      <c r="D3061" s="14"/>
    </row>
    <row r="3062" spans="3:4" ht="12.75">
      <c r="C3062" s="14"/>
      <c r="D3062" s="14"/>
    </row>
    <row r="3063" spans="3:4" ht="12.75">
      <c r="C3063" s="14"/>
      <c r="D3063" s="14"/>
    </row>
    <row r="3064" spans="3:4" ht="12.75">
      <c r="C3064" s="14"/>
      <c r="D3064" s="14"/>
    </row>
    <row r="3065" spans="3:4" ht="12.75">
      <c r="C3065" s="14"/>
      <c r="D3065" s="14"/>
    </row>
    <row r="3066" spans="3:4" ht="12.75">
      <c r="C3066" s="14"/>
      <c r="D3066" s="14"/>
    </row>
    <row r="3067" spans="3:4" ht="12.75">
      <c r="C3067" s="14"/>
      <c r="D3067" s="14"/>
    </row>
    <row r="3068" spans="3:4" ht="12.75">
      <c r="C3068" s="14"/>
      <c r="D3068" s="14"/>
    </row>
    <row r="3069" spans="3:4" ht="12.75">
      <c r="C3069" s="14"/>
      <c r="D3069" s="14"/>
    </row>
    <row r="3070" spans="3:4" ht="12.75">
      <c r="C3070" s="14"/>
      <c r="D3070" s="14"/>
    </row>
    <row r="3071" spans="3:4" ht="12.75">
      <c r="C3071" s="14"/>
      <c r="D3071" s="14"/>
    </row>
    <row r="3072" spans="3:4" ht="12.75">
      <c r="C3072" s="14"/>
      <c r="D3072" s="14"/>
    </row>
    <row r="3073" spans="3:4" ht="12.75">
      <c r="C3073" s="14"/>
      <c r="D3073" s="14"/>
    </row>
    <row r="3074" spans="3:4" ht="12.75">
      <c r="C3074" s="14"/>
      <c r="D3074" s="14"/>
    </row>
    <row r="3075" spans="3:4" ht="12.75">
      <c r="C3075" s="14"/>
      <c r="D3075" s="14"/>
    </row>
    <row r="3076" spans="3:4" ht="12.75">
      <c r="C3076" s="14"/>
      <c r="D3076" s="14"/>
    </row>
    <row r="3077" spans="3:4" ht="12.75">
      <c r="C3077" s="14"/>
      <c r="D3077" s="14"/>
    </row>
    <row r="3078" spans="3:4" ht="12.75">
      <c r="C3078" s="14"/>
      <c r="D3078" s="14"/>
    </row>
    <row r="3079" spans="3:4" ht="12.75">
      <c r="C3079" s="14"/>
      <c r="D3079" s="14"/>
    </row>
    <row r="3080" spans="3:4" ht="12.75">
      <c r="C3080" s="14"/>
      <c r="D3080" s="14"/>
    </row>
    <row r="3081" spans="3:4" ht="12.75">
      <c r="C3081" s="14"/>
      <c r="D3081" s="14"/>
    </row>
    <row r="3082" spans="3:4" ht="12.75">
      <c r="C3082" s="14"/>
      <c r="D3082" s="14"/>
    </row>
    <row r="3083" spans="3:4" ht="12.75">
      <c r="C3083" s="14"/>
      <c r="D3083" s="14"/>
    </row>
    <row r="3084" spans="3:4" ht="12.75">
      <c r="C3084" s="14"/>
      <c r="D3084" s="14"/>
    </row>
    <row r="3085" spans="3:4" ht="12.75">
      <c r="C3085" s="14"/>
      <c r="D3085" s="14"/>
    </row>
    <row r="3086" spans="3:4" ht="12.75">
      <c r="C3086" s="14"/>
      <c r="D3086" s="14"/>
    </row>
    <row r="3087" spans="3:4" ht="12.75">
      <c r="C3087" s="14"/>
      <c r="D3087" s="14"/>
    </row>
    <row r="3088" spans="3:4" ht="12.75">
      <c r="C3088" s="14"/>
      <c r="D3088" s="14"/>
    </row>
    <row r="3089" spans="3:4" ht="12.75">
      <c r="C3089" s="14"/>
      <c r="D3089" s="14"/>
    </row>
    <row r="3090" spans="3:4" ht="12.75">
      <c r="C3090" s="14"/>
      <c r="D3090" s="14"/>
    </row>
    <row r="3091" spans="3:4" ht="12.75">
      <c r="C3091" s="14"/>
      <c r="D3091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6"/>
  <sheetViews>
    <sheetView zoomScalePageLayoutView="0" workbookViewId="0" topLeftCell="A40">
      <selection activeCell="A71" sqref="A71:D76"/>
    </sheetView>
  </sheetViews>
  <sheetFormatPr defaultColWidth="9.140625" defaultRowHeight="12.75"/>
  <cols>
    <col min="1" max="1" width="19.7109375" style="14" customWidth="1"/>
    <col min="2" max="2" width="4.421875" style="15" customWidth="1"/>
    <col min="3" max="3" width="12.7109375" style="14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4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49" t="s">
        <v>54</v>
      </c>
      <c r="I1" s="50" t="s">
        <v>55</v>
      </c>
      <c r="J1" s="51" t="s">
        <v>56</v>
      </c>
    </row>
    <row r="2" spans="9:10" ht="12.75">
      <c r="I2" s="52" t="s">
        <v>57</v>
      </c>
      <c r="J2" s="53" t="s">
        <v>58</v>
      </c>
    </row>
    <row r="3" spans="1:10" ht="12.75">
      <c r="A3" s="54" t="s">
        <v>59</v>
      </c>
      <c r="I3" s="52" t="s">
        <v>60</v>
      </c>
      <c r="J3" s="53" t="s">
        <v>61</v>
      </c>
    </row>
    <row r="4" spans="9:10" ht="12.75">
      <c r="I4" s="52" t="s">
        <v>62</v>
      </c>
      <c r="J4" s="53" t="s">
        <v>61</v>
      </c>
    </row>
    <row r="5" spans="9:10" ht="13.5" thickBot="1">
      <c r="I5" s="55" t="s">
        <v>63</v>
      </c>
      <c r="J5" s="56" t="s">
        <v>48</v>
      </c>
    </row>
    <row r="10" ht="13.5" thickBot="1"/>
    <row r="11" spans="1:16" ht="12.75" customHeight="1" thickBot="1">
      <c r="A11" s="14" t="str">
        <f aca="true" t="shared" si="0" ref="A11:A42">P11</f>
        <v>BAVM 174 </v>
      </c>
      <c r="B11" s="3" t="str">
        <f aca="true" t="shared" si="1" ref="B11:B42">IF(H11=INT(H11),"I","II")</f>
        <v>I</v>
      </c>
      <c r="C11" s="14">
        <f aca="true" t="shared" si="2" ref="C11:C42">1*G11</f>
        <v>47763.373</v>
      </c>
      <c r="D11" s="15" t="str">
        <f aca="true" t="shared" si="3" ref="D11:D42">VLOOKUP(F11,I$1:J$5,2,FALSE)</f>
        <v>vis</v>
      </c>
      <c r="E11" s="57">
        <f>VLOOKUP(C11,A!C$21:E$973,3,FALSE)</f>
        <v>42288.293032766516</v>
      </c>
      <c r="F11" s="3" t="s">
        <v>63</v>
      </c>
      <c r="G11" s="15" t="str">
        <f aca="true" t="shared" si="4" ref="G11:G42">MID(I11,3,LEN(I11)-3)</f>
        <v>47763.373</v>
      </c>
      <c r="H11" s="14">
        <f aca="true" t="shared" si="5" ref="H11:H42">1*K11</f>
        <v>42288</v>
      </c>
      <c r="I11" s="58" t="s">
        <v>65</v>
      </c>
      <c r="J11" s="59" t="s">
        <v>66</v>
      </c>
      <c r="K11" s="58">
        <v>42288</v>
      </c>
      <c r="L11" s="58" t="s">
        <v>67</v>
      </c>
      <c r="M11" s="59" t="s">
        <v>64</v>
      </c>
      <c r="N11" s="59"/>
      <c r="O11" s="60" t="s">
        <v>68</v>
      </c>
      <c r="P11" s="61" t="s">
        <v>69</v>
      </c>
    </row>
    <row r="12" spans="1:16" ht="12.75" customHeight="1" thickBot="1">
      <c r="A12" s="14" t="str">
        <f t="shared" si="0"/>
        <v>BAVM 174 </v>
      </c>
      <c r="B12" s="3" t="str">
        <f t="shared" si="1"/>
        <v>I</v>
      </c>
      <c r="C12" s="14">
        <f t="shared" si="2"/>
        <v>47769.531</v>
      </c>
      <c r="D12" s="15" t="str">
        <f t="shared" si="3"/>
        <v>vis</v>
      </c>
      <c r="E12" s="57">
        <f>VLOOKUP(C12,A!C$21:E$973,3,FALSE)</f>
        <v>42304.77117976266</v>
      </c>
      <c r="F12" s="3" t="s">
        <v>63</v>
      </c>
      <c r="G12" s="15" t="str">
        <f t="shared" si="4"/>
        <v>47769.531</v>
      </c>
      <c r="H12" s="14">
        <f t="shared" si="5"/>
        <v>42305</v>
      </c>
      <c r="I12" s="58" t="s">
        <v>70</v>
      </c>
      <c r="J12" s="59" t="s">
        <v>71</v>
      </c>
      <c r="K12" s="58">
        <v>42305</v>
      </c>
      <c r="L12" s="58" t="s">
        <v>72</v>
      </c>
      <c r="M12" s="59" t="s">
        <v>64</v>
      </c>
      <c r="N12" s="59"/>
      <c r="O12" s="60" t="s">
        <v>68</v>
      </c>
      <c r="P12" s="61" t="s">
        <v>69</v>
      </c>
    </row>
    <row r="13" spans="1:16" ht="12.75" customHeight="1" thickBot="1">
      <c r="A13" s="14" t="str">
        <f t="shared" si="0"/>
        <v>BAVM 174 </v>
      </c>
      <c r="B13" s="3" t="str">
        <f t="shared" si="1"/>
        <v>I</v>
      </c>
      <c r="C13" s="14">
        <f t="shared" si="2"/>
        <v>48015.411</v>
      </c>
      <c r="D13" s="15" t="str">
        <f t="shared" si="3"/>
        <v>vis</v>
      </c>
      <c r="E13" s="57">
        <f>VLOOKUP(C13,A!C$21:E$973,3,FALSE)</f>
        <v>42962.7196668381</v>
      </c>
      <c r="F13" s="3" t="s">
        <v>63</v>
      </c>
      <c r="G13" s="15" t="str">
        <f t="shared" si="4"/>
        <v>48015.411</v>
      </c>
      <c r="H13" s="14">
        <f t="shared" si="5"/>
        <v>42963</v>
      </c>
      <c r="I13" s="58" t="s">
        <v>73</v>
      </c>
      <c r="J13" s="59" t="s">
        <v>74</v>
      </c>
      <c r="K13" s="58">
        <v>42963</v>
      </c>
      <c r="L13" s="58" t="s">
        <v>75</v>
      </c>
      <c r="M13" s="59" t="s">
        <v>64</v>
      </c>
      <c r="N13" s="59"/>
      <c r="O13" s="60" t="s">
        <v>68</v>
      </c>
      <c r="P13" s="61" t="s">
        <v>69</v>
      </c>
    </row>
    <row r="14" spans="1:16" ht="12.75" customHeight="1" thickBot="1">
      <c r="A14" s="14" t="str">
        <f t="shared" si="0"/>
        <v>BAVM 172 </v>
      </c>
      <c r="B14" s="3" t="str">
        <f t="shared" si="1"/>
        <v>II</v>
      </c>
      <c r="C14" s="14">
        <f t="shared" si="2"/>
        <v>50671.5194</v>
      </c>
      <c r="D14" s="15" t="str">
        <f t="shared" si="3"/>
        <v>vis</v>
      </c>
      <c r="E14" s="57">
        <f>VLOOKUP(C14,A!C$21:E$973,3,FALSE)</f>
        <v>50070.18063677618</v>
      </c>
      <c r="F14" s="3" t="s">
        <v>63</v>
      </c>
      <c r="G14" s="15" t="str">
        <f t="shared" si="4"/>
        <v>50671.5194</v>
      </c>
      <c r="H14" s="14">
        <f t="shared" si="5"/>
        <v>50076.5</v>
      </c>
      <c r="I14" s="58" t="s">
        <v>76</v>
      </c>
      <c r="J14" s="59" t="s">
        <v>77</v>
      </c>
      <c r="K14" s="58">
        <v>50076.5</v>
      </c>
      <c r="L14" s="58" t="s">
        <v>78</v>
      </c>
      <c r="M14" s="59" t="s">
        <v>79</v>
      </c>
      <c r="N14" s="59" t="s">
        <v>80</v>
      </c>
      <c r="O14" s="60" t="s">
        <v>68</v>
      </c>
      <c r="P14" s="61" t="s">
        <v>81</v>
      </c>
    </row>
    <row r="15" spans="1:16" ht="12.75" customHeight="1" thickBot="1">
      <c r="A15" s="14" t="str">
        <f t="shared" si="0"/>
        <v>BAVM 172 </v>
      </c>
      <c r="B15" s="3" t="str">
        <f t="shared" si="1"/>
        <v>II</v>
      </c>
      <c r="C15" s="14">
        <f t="shared" si="2"/>
        <v>51704.436</v>
      </c>
      <c r="D15" s="15" t="str">
        <f t="shared" si="3"/>
        <v>vis</v>
      </c>
      <c r="E15" s="57">
        <f>VLOOKUP(C15,A!C$21:E$973,3,FALSE)</f>
        <v>52834.15458441371</v>
      </c>
      <c r="F15" s="3" t="s">
        <v>63</v>
      </c>
      <c r="G15" s="15" t="str">
        <f t="shared" si="4"/>
        <v>51704.4360</v>
      </c>
      <c r="H15" s="14">
        <f t="shared" si="5"/>
        <v>52840.5</v>
      </c>
      <c r="I15" s="58" t="s">
        <v>82</v>
      </c>
      <c r="J15" s="59" t="s">
        <v>83</v>
      </c>
      <c r="K15" s="58">
        <v>52840.5</v>
      </c>
      <c r="L15" s="58" t="s">
        <v>84</v>
      </c>
      <c r="M15" s="59" t="s">
        <v>79</v>
      </c>
      <c r="N15" s="59" t="s">
        <v>80</v>
      </c>
      <c r="O15" s="60" t="s">
        <v>68</v>
      </c>
      <c r="P15" s="61" t="s">
        <v>81</v>
      </c>
    </row>
    <row r="16" spans="1:16" ht="12.75" customHeight="1" thickBot="1">
      <c r="A16" s="14" t="str">
        <f t="shared" si="0"/>
        <v>BAVM 172 </v>
      </c>
      <c r="B16" s="3" t="str">
        <f t="shared" si="1"/>
        <v>II</v>
      </c>
      <c r="C16" s="14">
        <f t="shared" si="2"/>
        <v>51713.4059</v>
      </c>
      <c r="D16" s="15" t="str">
        <f t="shared" si="3"/>
        <v>vis</v>
      </c>
      <c r="E16" s="57">
        <f>VLOOKUP(C16,A!C$21:E$973,3,FALSE)</f>
        <v>52858.1570739786</v>
      </c>
      <c r="F16" s="3" t="s">
        <v>63</v>
      </c>
      <c r="G16" s="15" t="str">
        <f t="shared" si="4"/>
        <v>51713.4059</v>
      </c>
      <c r="H16" s="14">
        <f t="shared" si="5"/>
        <v>52864.5</v>
      </c>
      <c r="I16" s="58" t="s">
        <v>85</v>
      </c>
      <c r="J16" s="59" t="s">
        <v>86</v>
      </c>
      <c r="K16" s="58">
        <v>52864.5</v>
      </c>
      <c r="L16" s="58" t="s">
        <v>87</v>
      </c>
      <c r="M16" s="59" t="s">
        <v>79</v>
      </c>
      <c r="N16" s="59" t="s">
        <v>80</v>
      </c>
      <c r="O16" s="60" t="s">
        <v>68</v>
      </c>
      <c r="P16" s="61" t="s">
        <v>81</v>
      </c>
    </row>
    <row r="17" spans="1:16" ht="12.75" customHeight="1" thickBot="1">
      <c r="A17" s="14" t="str">
        <f t="shared" si="0"/>
        <v>BAVM 172 </v>
      </c>
      <c r="B17" s="3" t="str">
        <f t="shared" si="1"/>
        <v>II</v>
      </c>
      <c r="C17" s="14">
        <f t="shared" si="2"/>
        <v>51714.5319</v>
      </c>
      <c r="D17" s="15" t="str">
        <f t="shared" si="3"/>
        <v>vis</v>
      </c>
      <c r="E17" s="57">
        <f>VLOOKUP(C17,A!C$21:E$973,3,FALSE)</f>
        <v>52861.17012911301</v>
      </c>
      <c r="F17" s="3" t="s">
        <v>63</v>
      </c>
      <c r="G17" s="15" t="str">
        <f t="shared" si="4"/>
        <v>51714.5319</v>
      </c>
      <c r="H17" s="14">
        <f t="shared" si="5"/>
        <v>52867.5</v>
      </c>
      <c r="I17" s="58" t="s">
        <v>88</v>
      </c>
      <c r="J17" s="59" t="s">
        <v>89</v>
      </c>
      <c r="K17" s="58">
        <v>52867.5</v>
      </c>
      <c r="L17" s="58" t="s">
        <v>90</v>
      </c>
      <c r="M17" s="59" t="s">
        <v>79</v>
      </c>
      <c r="N17" s="59" t="s">
        <v>80</v>
      </c>
      <c r="O17" s="60" t="s">
        <v>68</v>
      </c>
      <c r="P17" s="61" t="s">
        <v>81</v>
      </c>
    </row>
    <row r="18" spans="1:16" ht="12.75" customHeight="1" thickBot="1">
      <c r="A18" s="14" t="str">
        <f t="shared" si="0"/>
        <v>BAVM 172 </v>
      </c>
      <c r="B18" s="3" t="str">
        <f t="shared" si="1"/>
        <v>II</v>
      </c>
      <c r="C18" s="14">
        <f t="shared" si="2"/>
        <v>51757.5048</v>
      </c>
      <c r="D18" s="15" t="str">
        <f t="shared" si="3"/>
        <v>vis</v>
      </c>
      <c r="E18" s="57">
        <f>VLOOKUP(C18,A!C$21:E$973,3,FALSE)</f>
        <v>52976.160996773026</v>
      </c>
      <c r="F18" s="3" t="s">
        <v>63</v>
      </c>
      <c r="G18" s="15" t="str">
        <f t="shared" si="4"/>
        <v>51757.5048</v>
      </c>
      <c r="H18" s="14">
        <f t="shared" si="5"/>
        <v>52982.5</v>
      </c>
      <c r="I18" s="58" t="s">
        <v>91</v>
      </c>
      <c r="J18" s="59" t="s">
        <v>92</v>
      </c>
      <c r="K18" s="58">
        <v>52982.5</v>
      </c>
      <c r="L18" s="58" t="s">
        <v>93</v>
      </c>
      <c r="M18" s="59" t="s">
        <v>79</v>
      </c>
      <c r="N18" s="59" t="s">
        <v>80</v>
      </c>
      <c r="O18" s="60" t="s">
        <v>68</v>
      </c>
      <c r="P18" s="61" t="s">
        <v>81</v>
      </c>
    </row>
    <row r="19" spans="1:16" ht="12.75" customHeight="1" thickBot="1">
      <c r="A19" s="14" t="str">
        <f t="shared" si="0"/>
        <v>BAVM 172 </v>
      </c>
      <c r="B19" s="3" t="str">
        <f t="shared" si="1"/>
        <v>I</v>
      </c>
      <c r="C19" s="14">
        <f t="shared" si="2"/>
        <v>51758.4369</v>
      </c>
      <c r="D19" s="15" t="str">
        <f t="shared" si="3"/>
        <v>vis</v>
      </c>
      <c r="E19" s="57">
        <f>VLOOKUP(C19,A!C$21:E$973,3,FALSE)</f>
        <v>52978.65519632078</v>
      </c>
      <c r="F19" s="3" t="s">
        <v>63</v>
      </c>
      <c r="G19" s="15" t="str">
        <f t="shared" si="4"/>
        <v>51758.4369</v>
      </c>
      <c r="H19" s="14">
        <f t="shared" si="5"/>
        <v>52985</v>
      </c>
      <c r="I19" s="58" t="s">
        <v>94</v>
      </c>
      <c r="J19" s="59" t="s">
        <v>95</v>
      </c>
      <c r="K19" s="58">
        <v>52985</v>
      </c>
      <c r="L19" s="58" t="s">
        <v>96</v>
      </c>
      <c r="M19" s="59" t="s">
        <v>79</v>
      </c>
      <c r="N19" s="59" t="s">
        <v>80</v>
      </c>
      <c r="O19" s="60" t="s">
        <v>97</v>
      </c>
      <c r="P19" s="61" t="s">
        <v>81</v>
      </c>
    </row>
    <row r="20" spans="1:16" ht="12.75" customHeight="1" thickBot="1">
      <c r="A20" s="14" t="str">
        <f t="shared" si="0"/>
        <v>BAVM 172 </v>
      </c>
      <c r="B20" s="3" t="str">
        <f t="shared" si="1"/>
        <v>I</v>
      </c>
      <c r="C20" s="14">
        <f t="shared" si="2"/>
        <v>51758.4398</v>
      </c>
      <c r="D20" s="15" t="str">
        <f t="shared" si="3"/>
        <v>vis</v>
      </c>
      <c r="E20" s="57">
        <f>VLOOKUP(C20,A!C$21:E$973,3,FALSE)</f>
        <v>52978.66295640949</v>
      </c>
      <c r="F20" s="3" t="s">
        <v>63</v>
      </c>
      <c r="G20" s="15" t="str">
        <f t="shared" si="4"/>
        <v>51758.4398</v>
      </c>
      <c r="H20" s="14">
        <f t="shared" si="5"/>
        <v>52985</v>
      </c>
      <c r="I20" s="58" t="s">
        <v>98</v>
      </c>
      <c r="J20" s="59" t="s">
        <v>99</v>
      </c>
      <c r="K20" s="58">
        <v>52985</v>
      </c>
      <c r="L20" s="58" t="s">
        <v>100</v>
      </c>
      <c r="M20" s="59" t="s">
        <v>79</v>
      </c>
      <c r="N20" s="59" t="s">
        <v>80</v>
      </c>
      <c r="O20" s="60" t="s">
        <v>68</v>
      </c>
      <c r="P20" s="61" t="s">
        <v>81</v>
      </c>
    </row>
    <row r="21" spans="1:16" ht="12.75" customHeight="1" thickBot="1">
      <c r="A21" s="14" t="str">
        <f t="shared" si="0"/>
        <v>BAVM 172 </v>
      </c>
      <c r="B21" s="3" t="str">
        <f t="shared" si="1"/>
        <v>I</v>
      </c>
      <c r="C21" s="14">
        <f t="shared" si="2"/>
        <v>51776.3741</v>
      </c>
      <c r="D21" s="15" t="str">
        <f t="shared" si="3"/>
        <v>vis</v>
      </c>
      <c r="E21" s="57">
        <f>VLOOKUP(C21,A!C$21:E$973,3,FALSE)</f>
        <v>53026.65321812967</v>
      </c>
      <c r="F21" s="3" t="s">
        <v>63</v>
      </c>
      <c r="G21" s="15" t="str">
        <f t="shared" si="4"/>
        <v>51776.3741</v>
      </c>
      <c r="H21" s="14">
        <f t="shared" si="5"/>
        <v>53033</v>
      </c>
      <c r="I21" s="58" t="s">
        <v>101</v>
      </c>
      <c r="J21" s="59" t="s">
        <v>102</v>
      </c>
      <c r="K21" s="58">
        <v>53033</v>
      </c>
      <c r="L21" s="58" t="s">
        <v>103</v>
      </c>
      <c r="M21" s="59" t="s">
        <v>79</v>
      </c>
      <c r="N21" s="59" t="s">
        <v>80</v>
      </c>
      <c r="O21" s="60" t="s">
        <v>68</v>
      </c>
      <c r="P21" s="61" t="s">
        <v>81</v>
      </c>
    </row>
    <row r="22" spans="1:16" ht="12.75" customHeight="1" thickBot="1">
      <c r="A22" s="14" t="str">
        <f t="shared" si="0"/>
        <v>BAVM 172 </v>
      </c>
      <c r="B22" s="3" t="str">
        <f t="shared" si="1"/>
        <v>I</v>
      </c>
      <c r="C22" s="14">
        <f t="shared" si="2"/>
        <v>51780.4884</v>
      </c>
      <c r="D22" s="15" t="str">
        <f t="shared" si="3"/>
        <v>vis</v>
      </c>
      <c r="E22" s="57">
        <f>VLOOKUP(C22,A!C$21:E$973,3,FALSE)</f>
        <v>53037.66264329795</v>
      </c>
      <c r="F22" s="3" t="s">
        <v>63</v>
      </c>
      <c r="G22" s="15" t="str">
        <f t="shared" si="4"/>
        <v>51780.4884</v>
      </c>
      <c r="H22" s="14">
        <f t="shared" si="5"/>
        <v>53044</v>
      </c>
      <c r="I22" s="58" t="s">
        <v>104</v>
      </c>
      <c r="J22" s="59" t="s">
        <v>105</v>
      </c>
      <c r="K22" s="58">
        <v>53044</v>
      </c>
      <c r="L22" s="58" t="s">
        <v>106</v>
      </c>
      <c r="M22" s="59" t="s">
        <v>79</v>
      </c>
      <c r="N22" s="59" t="s">
        <v>80</v>
      </c>
      <c r="O22" s="60" t="s">
        <v>68</v>
      </c>
      <c r="P22" s="61" t="s">
        <v>81</v>
      </c>
    </row>
    <row r="23" spans="1:16" ht="12.75" customHeight="1" thickBot="1">
      <c r="A23" s="14" t="str">
        <f t="shared" si="0"/>
        <v>BAVM 172 </v>
      </c>
      <c r="B23" s="3" t="str">
        <f t="shared" si="1"/>
        <v>II</v>
      </c>
      <c r="C23" s="14">
        <f t="shared" si="2"/>
        <v>51782.54</v>
      </c>
      <c r="D23" s="15" t="str">
        <f t="shared" si="3"/>
        <v>vis</v>
      </c>
      <c r="E23" s="57">
        <f>VLOOKUP(C23,A!C$21:E$973,3,FALSE)</f>
        <v>53043.15250467782</v>
      </c>
      <c r="F23" s="3" t="s">
        <v>63</v>
      </c>
      <c r="G23" s="15" t="str">
        <f t="shared" si="4"/>
        <v>51782.5400</v>
      </c>
      <c r="H23" s="14">
        <f t="shared" si="5"/>
        <v>53049.5</v>
      </c>
      <c r="I23" s="58" t="s">
        <v>107</v>
      </c>
      <c r="J23" s="59" t="s">
        <v>108</v>
      </c>
      <c r="K23" s="58">
        <v>53049.5</v>
      </c>
      <c r="L23" s="58" t="s">
        <v>109</v>
      </c>
      <c r="M23" s="59" t="s">
        <v>79</v>
      </c>
      <c r="N23" s="59" t="s">
        <v>80</v>
      </c>
      <c r="O23" s="60" t="s">
        <v>68</v>
      </c>
      <c r="P23" s="61" t="s">
        <v>81</v>
      </c>
    </row>
    <row r="24" spans="1:16" ht="12.75" customHeight="1" thickBot="1">
      <c r="A24" s="14" t="str">
        <f t="shared" si="0"/>
        <v>BAVM 172 </v>
      </c>
      <c r="B24" s="3" t="str">
        <f t="shared" si="1"/>
        <v>I</v>
      </c>
      <c r="C24" s="14">
        <f t="shared" si="2"/>
        <v>51783.4753</v>
      </c>
      <c r="D24" s="15" t="str">
        <f t="shared" si="3"/>
        <v>vis</v>
      </c>
      <c r="E24" s="57">
        <f>VLOOKUP(C24,A!C$21:E$973,3,FALSE)</f>
        <v>53045.65526708208</v>
      </c>
      <c r="F24" s="3" t="s">
        <v>63</v>
      </c>
      <c r="G24" s="15" t="str">
        <f t="shared" si="4"/>
        <v>51783.4753</v>
      </c>
      <c r="H24" s="14">
        <f t="shared" si="5"/>
        <v>53052</v>
      </c>
      <c r="I24" s="58" t="s">
        <v>110</v>
      </c>
      <c r="J24" s="59" t="s">
        <v>111</v>
      </c>
      <c r="K24" s="58">
        <v>53052</v>
      </c>
      <c r="L24" s="58" t="s">
        <v>96</v>
      </c>
      <c r="M24" s="59" t="s">
        <v>79</v>
      </c>
      <c r="N24" s="59" t="s">
        <v>80</v>
      </c>
      <c r="O24" s="60" t="s">
        <v>68</v>
      </c>
      <c r="P24" s="61" t="s">
        <v>81</v>
      </c>
    </row>
    <row r="25" spans="1:16" ht="12.75" customHeight="1" thickBot="1">
      <c r="A25" s="14" t="str">
        <f t="shared" si="0"/>
        <v>BAVM 172 </v>
      </c>
      <c r="B25" s="3" t="str">
        <f t="shared" si="1"/>
        <v>II</v>
      </c>
      <c r="C25" s="14">
        <f t="shared" si="2"/>
        <v>51796.3671</v>
      </c>
      <c r="D25" s="15" t="str">
        <f t="shared" si="3"/>
        <v>vis</v>
      </c>
      <c r="E25" s="57">
        <f>VLOOKUP(C25,A!C$21:E$973,3,FALSE)</f>
        <v>53080.15234006761</v>
      </c>
      <c r="F25" s="3" t="s">
        <v>63</v>
      </c>
      <c r="G25" s="15" t="str">
        <f t="shared" si="4"/>
        <v>51796.3671</v>
      </c>
      <c r="H25" s="14">
        <f t="shared" si="5"/>
        <v>53086.5</v>
      </c>
      <c r="I25" s="58" t="s">
        <v>112</v>
      </c>
      <c r="J25" s="59" t="s">
        <v>113</v>
      </c>
      <c r="K25" s="58">
        <v>53086.5</v>
      </c>
      <c r="L25" s="58" t="s">
        <v>114</v>
      </c>
      <c r="M25" s="59" t="s">
        <v>79</v>
      </c>
      <c r="N25" s="59" t="s">
        <v>80</v>
      </c>
      <c r="O25" s="60" t="s">
        <v>97</v>
      </c>
      <c r="P25" s="61" t="s">
        <v>81</v>
      </c>
    </row>
    <row r="26" spans="1:16" ht="12.75" customHeight="1" thickBot="1">
      <c r="A26" s="14" t="str">
        <f t="shared" si="0"/>
        <v>BAVM 172 </v>
      </c>
      <c r="B26" s="3" t="str">
        <f t="shared" si="1"/>
        <v>I</v>
      </c>
      <c r="C26" s="14">
        <f t="shared" si="2"/>
        <v>51796.5565</v>
      </c>
      <c r="D26" s="15" t="str">
        <f t="shared" si="3"/>
        <v>vis</v>
      </c>
      <c r="E26" s="57">
        <f>VLOOKUP(C26,A!C$21:E$973,3,FALSE)</f>
        <v>53080.659154137276</v>
      </c>
      <c r="F26" s="3" t="s">
        <v>63</v>
      </c>
      <c r="G26" s="15" t="str">
        <f t="shared" si="4"/>
        <v>51796.5565</v>
      </c>
      <c r="H26" s="14">
        <f t="shared" si="5"/>
        <v>53087</v>
      </c>
      <c r="I26" s="58" t="s">
        <v>115</v>
      </c>
      <c r="J26" s="59" t="s">
        <v>116</v>
      </c>
      <c r="K26" s="58">
        <v>53087</v>
      </c>
      <c r="L26" s="58" t="s">
        <v>117</v>
      </c>
      <c r="M26" s="59" t="s">
        <v>79</v>
      </c>
      <c r="N26" s="59" t="s">
        <v>63</v>
      </c>
      <c r="O26" s="60" t="s">
        <v>97</v>
      </c>
      <c r="P26" s="61" t="s">
        <v>81</v>
      </c>
    </row>
    <row r="27" spans="1:16" ht="12.75" customHeight="1" thickBot="1">
      <c r="A27" s="14" t="str">
        <f t="shared" si="0"/>
        <v>BAVM 172 </v>
      </c>
      <c r="B27" s="3" t="str">
        <f t="shared" si="1"/>
        <v>I</v>
      </c>
      <c r="C27" s="14">
        <f t="shared" si="2"/>
        <v>51798.4224</v>
      </c>
      <c r="D27" s="15" t="str">
        <f t="shared" si="3"/>
        <v>vis</v>
      </c>
      <c r="E27" s="57">
        <f>VLOOKUP(C27,A!C$21:E$973,3,FALSE)</f>
        <v>53085.65210225033</v>
      </c>
      <c r="F27" s="3" t="s">
        <v>63</v>
      </c>
      <c r="G27" s="15" t="str">
        <f t="shared" si="4"/>
        <v>51798.4224</v>
      </c>
      <c r="H27" s="14">
        <f t="shared" si="5"/>
        <v>53092</v>
      </c>
      <c r="I27" s="58" t="s">
        <v>118</v>
      </c>
      <c r="J27" s="59" t="s">
        <v>119</v>
      </c>
      <c r="K27" s="58">
        <v>53092</v>
      </c>
      <c r="L27" s="58" t="s">
        <v>120</v>
      </c>
      <c r="M27" s="59" t="s">
        <v>79</v>
      </c>
      <c r="N27" s="59" t="s">
        <v>80</v>
      </c>
      <c r="O27" s="60" t="s">
        <v>97</v>
      </c>
      <c r="P27" s="61" t="s">
        <v>81</v>
      </c>
    </row>
    <row r="28" spans="1:16" ht="12.75" customHeight="1" thickBot="1">
      <c r="A28" s="14" t="str">
        <f t="shared" si="0"/>
        <v>BAVM 172 </v>
      </c>
      <c r="B28" s="3" t="str">
        <f t="shared" si="1"/>
        <v>II</v>
      </c>
      <c r="C28" s="14">
        <f t="shared" si="2"/>
        <v>51799.3561</v>
      </c>
      <c r="D28" s="15" t="str">
        <f t="shared" si="3"/>
        <v>vis</v>
      </c>
      <c r="E28" s="57">
        <f>VLOOKUP(C28,A!C$21:E$973,3,FALSE)</f>
        <v>53088.15058322633</v>
      </c>
      <c r="F28" s="3" t="s">
        <v>63</v>
      </c>
      <c r="G28" s="15" t="str">
        <f t="shared" si="4"/>
        <v>51799.3561</v>
      </c>
      <c r="H28" s="14">
        <f t="shared" si="5"/>
        <v>53094.5</v>
      </c>
      <c r="I28" s="58" t="s">
        <v>121</v>
      </c>
      <c r="J28" s="59" t="s">
        <v>122</v>
      </c>
      <c r="K28" s="58">
        <v>53094.5</v>
      </c>
      <c r="L28" s="58" t="s">
        <v>123</v>
      </c>
      <c r="M28" s="59" t="s">
        <v>79</v>
      </c>
      <c r="N28" s="59" t="s">
        <v>80</v>
      </c>
      <c r="O28" s="60" t="s">
        <v>97</v>
      </c>
      <c r="P28" s="61" t="s">
        <v>81</v>
      </c>
    </row>
    <row r="29" spans="1:16" ht="12.75" customHeight="1" thickBot="1">
      <c r="A29" s="14" t="str">
        <f t="shared" si="0"/>
        <v>BAVM 172 </v>
      </c>
      <c r="B29" s="3" t="str">
        <f t="shared" si="1"/>
        <v>II</v>
      </c>
      <c r="C29" s="14">
        <f t="shared" si="2"/>
        <v>51806.4585</v>
      </c>
      <c r="D29" s="15" t="str">
        <f t="shared" si="3"/>
        <v>vis</v>
      </c>
      <c r="E29" s="57">
        <f>VLOOKUP(C29,A!C$21:E$973,3,FALSE)</f>
        <v>53107.155843249944</v>
      </c>
      <c r="F29" s="3" t="s">
        <v>63</v>
      </c>
      <c r="G29" s="15" t="str">
        <f t="shared" si="4"/>
        <v>51806.4585</v>
      </c>
      <c r="H29" s="14">
        <f t="shared" si="5"/>
        <v>53113.5</v>
      </c>
      <c r="I29" s="58" t="s">
        <v>124</v>
      </c>
      <c r="J29" s="59" t="s">
        <v>125</v>
      </c>
      <c r="K29" s="58">
        <v>53113.5</v>
      </c>
      <c r="L29" s="58" t="s">
        <v>126</v>
      </c>
      <c r="M29" s="59" t="s">
        <v>79</v>
      </c>
      <c r="N29" s="59" t="s">
        <v>80</v>
      </c>
      <c r="O29" s="60" t="s">
        <v>97</v>
      </c>
      <c r="P29" s="61" t="s">
        <v>81</v>
      </c>
    </row>
    <row r="30" spans="1:16" ht="12.75" customHeight="1" thickBot="1">
      <c r="A30" s="14" t="str">
        <f t="shared" si="0"/>
        <v>BAVM 172 </v>
      </c>
      <c r="B30" s="3" t="str">
        <f t="shared" si="1"/>
        <v>I</v>
      </c>
      <c r="C30" s="14">
        <f t="shared" si="2"/>
        <v>51807.3922</v>
      </c>
      <c r="D30" s="15" t="str">
        <f t="shared" si="3"/>
        <v>vis</v>
      </c>
      <c r="E30" s="57">
        <f>VLOOKUP(C30,A!C$21:E$973,3,FALSE)</f>
        <v>53109.65432422596</v>
      </c>
      <c r="F30" s="3" t="s">
        <v>63</v>
      </c>
      <c r="G30" s="15" t="str">
        <f t="shared" si="4"/>
        <v>51807.3922</v>
      </c>
      <c r="H30" s="14">
        <f t="shared" si="5"/>
        <v>53116</v>
      </c>
      <c r="I30" s="58" t="s">
        <v>127</v>
      </c>
      <c r="J30" s="59" t="s">
        <v>128</v>
      </c>
      <c r="K30" s="58">
        <v>53116</v>
      </c>
      <c r="L30" s="58" t="s">
        <v>129</v>
      </c>
      <c r="M30" s="59" t="s">
        <v>79</v>
      </c>
      <c r="N30" s="59" t="s">
        <v>80</v>
      </c>
      <c r="O30" s="60" t="s">
        <v>97</v>
      </c>
      <c r="P30" s="61" t="s">
        <v>81</v>
      </c>
    </row>
    <row r="31" spans="1:16" ht="12.75" customHeight="1" thickBot="1">
      <c r="A31" s="14" t="str">
        <f t="shared" si="0"/>
        <v>BAVM 172 </v>
      </c>
      <c r="B31" s="3" t="str">
        <f t="shared" si="1"/>
        <v>I</v>
      </c>
      <c r="C31" s="14">
        <f t="shared" si="2"/>
        <v>51811.5029</v>
      </c>
      <c r="D31" s="15" t="str">
        <f t="shared" si="3"/>
        <v>vis</v>
      </c>
      <c r="E31" s="57">
        <f>VLOOKUP(C31,A!C$21:E$973,3,FALSE)</f>
        <v>53120.65411618065</v>
      </c>
      <c r="F31" s="3" t="s">
        <v>63</v>
      </c>
      <c r="G31" s="15" t="str">
        <f t="shared" si="4"/>
        <v>51811.5029</v>
      </c>
      <c r="H31" s="14">
        <f t="shared" si="5"/>
        <v>53127</v>
      </c>
      <c r="I31" s="58" t="s">
        <v>133</v>
      </c>
      <c r="J31" s="59" t="s">
        <v>134</v>
      </c>
      <c r="K31" s="58">
        <v>53127</v>
      </c>
      <c r="L31" s="58" t="s">
        <v>135</v>
      </c>
      <c r="M31" s="59" t="s">
        <v>79</v>
      </c>
      <c r="N31" s="59" t="s">
        <v>80</v>
      </c>
      <c r="O31" s="60" t="s">
        <v>68</v>
      </c>
      <c r="P31" s="61" t="s">
        <v>81</v>
      </c>
    </row>
    <row r="32" spans="1:16" ht="12.75" customHeight="1" thickBot="1">
      <c r="A32" s="14" t="str">
        <f t="shared" si="0"/>
        <v>BAVM 172 </v>
      </c>
      <c r="B32" s="3" t="str">
        <f t="shared" si="1"/>
        <v>II</v>
      </c>
      <c r="C32" s="14">
        <f t="shared" si="2"/>
        <v>51812.4343</v>
      </c>
      <c r="D32" s="15" t="str">
        <f t="shared" si="3"/>
        <v>vis</v>
      </c>
      <c r="E32" s="57">
        <f>VLOOKUP(C32,A!C$21:E$973,3,FALSE)</f>
        <v>53123.14644260355</v>
      </c>
      <c r="F32" s="3" t="s">
        <v>63</v>
      </c>
      <c r="G32" s="15" t="str">
        <f t="shared" si="4"/>
        <v>51812.4343</v>
      </c>
      <c r="H32" s="14">
        <f t="shared" si="5"/>
        <v>53129.5</v>
      </c>
      <c r="I32" s="58" t="s">
        <v>136</v>
      </c>
      <c r="J32" s="59" t="s">
        <v>137</v>
      </c>
      <c r="K32" s="58">
        <v>53129.5</v>
      </c>
      <c r="L32" s="58" t="s">
        <v>138</v>
      </c>
      <c r="M32" s="59" t="s">
        <v>79</v>
      </c>
      <c r="N32" s="59" t="s">
        <v>80</v>
      </c>
      <c r="O32" s="60" t="s">
        <v>68</v>
      </c>
      <c r="P32" s="61" t="s">
        <v>81</v>
      </c>
    </row>
    <row r="33" spans="1:16" ht="12.75" customHeight="1" thickBot="1">
      <c r="A33" s="14" t="str">
        <f t="shared" si="0"/>
        <v>BAVM 172 </v>
      </c>
      <c r="B33" s="3" t="str">
        <f t="shared" si="1"/>
        <v>I</v>
      </c>
      <c r="C33" s="14">
        <f t="shared" si="2"/>
        <v>51817.4851</v>
      </c>
      <c r="D33" s="15" t="str">
        <f t="shared" si="3"/>
        <v>vis</v>
      </c>
      <c r="E33" s="57">
        <f>VLOOKUP(C33,A!C$21:E$973,3,FALSE)</f>
        <v>53136.661841247274</v>
      </c>
      <c r="F33" s="3" t="s">
        <v>63</v>
      </c>
      <c r="G33" s="15" t="str">
        <f t="shared" si="4"/>
        <v>51817.4851</v>
      </c>
      <c r="H33" s="14">
        <f t="shared" si="5"/>
        <v>53143</v>
      </c>
      <c r="I33" s="58" t="s">
        <v>142</v>
      </c>
      <c r="J33" s="59" t="s">
        <v>143</v>
      </c>
      <c r="K33" s="58">
        <v>53143</v>
      </c>
      <c r="L33" s="58" t="s">
        <v>144</v>
      </c>
      <c r="M33" s="59" t="s">
        <v>79</v>
      </c>
      <c r="N33" s="59" t="s">
        <v>80</v>
      </c>
      <c r="O33" s="60" t="s">
        <v>68</v>
      </c>
      <c r="P33" s="61" t="s">
        <v>81</v>
      </c>
    </row>
    <row r="34" spans="1:16" ht="12.75" customHeight="1" thickBot="1">
      <c r="A34" s="14" t="str">
        <f t="shared" si="0"/>
        <v>BAVM 172 </v>
      </c>
      <c r="B34" s="3" t="str">
        <f t="shared" si="1"/>
        <v>I</v>
      </c>
      <c r="C34" s="14">
        <f t="shared" si="2"/>
        <v>52042.45</v>
      </c>
      <c r="D34" s="15" t="str">
        <f t="shared" si="3"/>
        <v>vis</v>
      </c>
      <c r="E34" s="57">
        <f>VLOOKUP(C34,A!C$21:E$973,3,FALSE)</f>
        <v>53738.64376576362</v>
      </c>
      <c r="F34" s="3" t="s">
        <v>63</v>
      </c>
      <c r="G34" s="15" t="str">
        <f t="shared" si="4"/>
        <v>52042.4500</v>
      </c>
      <c r="H34" s="14">
        <f t="shared" si="5"/>
        <v>53745</v>
      </c>
      <c r="I34" s="58" t="s">
        <v>145</v>
      </c>
      <c r="J34" s="59" t="s">
        <v>146</v>
      </c>
      <c r="K34" s="58">
        <v>53745</v>
      </c>
      <c r="L34" s="58" t="s">
        <v>147</v>
      </c>
      <c r="M34" s="59" t="s">
        <v>79</v>
      </c>
      <c r="N34" s="59" t="s">
        <v>80</v>
      </c>
      <c r="O34" s="60" t="s">
        <v>68</v>
      </c>
      <c r="P34" s="61" t="s">
        <v>81</v>
      </c>
    </row>
    <row r="35" spans="1:16" ht="12.75" customHeight="1" thickBot="1">
      <c r="A35" s="14" t="str">
        <f t="shared" si="0"/>
        <v>BAVM 172 </v>
      </c>
      <c r="B35" s="3" t="str">
        <f t="shared" si="1"/>
        <v>I</v>
      </c>
      <c r="C35" s="14">
        <f t="shared" si="2"/>
        <v>52085.425</v>
      </c>
      <c r="D35" s="15" t="str">
        <f t="shared" si="3"/>
        <v>vis</v>
      </c>
      <c r="E35" s="57">
        <f>VLOOKUP(C35,A!C$21:E$973,3,FALSE)</f>
        <v>53853.64025279823</v>
      </c>
      <c r="F35" s="3" t="s">
        <v>63</v>
      </c>
      <c r="G35" s="15" t="str">
        <f t="shared" si="4"/>
        <v>52085.4250</v>
      </c>
      <c r="H35" s="14">
        <f t="shared" si="5"/>
        <v>53860</v>
      </c>
      <c r="I35" s="58" t="s">
        <v>148</v>
      </c>
      <c r="J35" s="59" t="s">
        <v>149</v>
      </c>
      <c r="K35" s="58">
        <v>53860</v>
      </c>
      <c r="L35" s="58" t="s">
        <v>150</v>
      </c>
      <c r="M35" s="59" t="s">
        <v>79</v>
      </c>
      <c r="N35" s="59" t="s">
        <v>80</v>
      </c>
      <c r="O35" s="60" t="s">
        <v>68</v>
      </c>
      <c r="P35" s="61" t="s">
        <v>81</v>
      </c>
    </row>
    <row r="36" spans="1:16" ht="12.75" customHeight="1" thickBot="1">
      <c r="A36" s="14" t="str">
        <f t="shared" si="0"/>
        <v>BAVM 172 </v>
      </c>
      <c r="B36" s="3" t="str">
        <f t="shared" si="1"/>
        <v>I</v>
      </c>
      <c r="C36" s="14">
        <f t="shared" si="2"/>
        <v>52086.5476</v>
      </c>
      <c r="D36" s="15" t="str">
        <f t="shared" si="3"/>
        <v>vis</v>
      </c>
      <c r="E36" s="57">
        <f>VLOOKUP(C36,A!C$21:E$973,3,FALSE)</f>
        <v>53856.64420989758</v>
      </c>
      <c r="F36" s="3" t="s">
        <v>63</v>
      </c>
      <c r="G36" s="15" t="str">
        <f t="shared" si="4"/>
        <v>52086.5476</v>
      </c>
      <c r="H36" s="14">
        <f t="shared" si="5"/>
        <v>53863</v>
      </c>
      <c r="I36" s="58" t="s">
        <v>151</v>
      </c>
      <c r="J36" s="59" t="s">
        <v>152</v>
      </c>
      <c r="K36" s="58">
        <v>53863</v>
      </c>
      <c r="L36" s="58" t="s">
        <v>153</v>
      </c>
      <c r="M36" s="59" t="s">
        <v>79</v>
      </c>
      <c r="N36" s="59" t="s">
        <v>80</v>
      </c>
      <c r="O36" s="60" t="s">
        <v>68</v>
      </c>
      <c r="P36" s="61" t="s">
        <v>81</v>
      </c>
    </row>
    <row r="37" spans="1:16" ht="12.75" customHeight="1" thickBot="1">
      <c r="A37" s="14" t="str">
        <f t="shared" si="0"/>
        <v>BAVM 172 </v>
      </c>
      <c r="B37" s="3" t="str">
        <f t="shared" si="1"/>
        <v>II</v>
      </c>
      <c r="C37" s="14">
        <f t="shared" si="2"/>
        <v>52096.4521</v>
      </c>
      <c r="D37" s="15" t="str">
        <f t="shared" si="3"/>
        <v>vis</v>
      </c>
      <c r="E37" s="57">
        <f>VLOOKUP(C37,A!C$21:E$973,3,FALSE)</f>
        <v>53883.1475887419</v>
      </c>
      <c r="F37" s="3" t="s">
        <v>63</v>
      </c>
      <c r="G37" s="15" t="str">
        <f t="shared" si="4"/>
        <v>52096.4521</v>
      </c>
      <c r="H37" s="14">
        <f t="shared" si="5"/>
        <v>53889.5</v>
      </c>
      <c r="I37" s="58" t="s">
        <v>154</v>
      </c>
      <c r="J37" s="59" t="s">
        <v>155</v>
      </c>
      <c r="K37" s="58">
        <v>53889.5</v>
      </c>
      <c r="L37" s="58" t="s">
        <v>156</v>
      </c>
      <c r="M37" s="59" t="s">
        <v>79</v>
      </c>
      <c r="N37" s="59" t="s">
        <v>80</v>
      </c>
      <c r="O37" s="60" t="s">
        <v>68</v>
      </c>
      <c r="P37" s="61" t="s">
        <v>81</v>
      </c>
    </row>
    <row r="38" spans="1:16" ht="12.75" customHeight="1" thickBot="1">
      <c r="A38" s="14" t="str">
        <f t="shared" si="0"/>
        <v>BAVM 172 </v>
      </c>
      <c r="B38" s="3" t="str">
        <f t="shared" si="1"/>
        <v>II</v>
      </c>
      <c r="C38" s="14">
        <f t="shared" si="2"/>
        <v>52100.5611</v>
      </c>
      <c r="D38" s="15" t="str">
        <f t="shared" si="3"/>
        <v>vis</v>
      </c>
      <c r="E38" s="57">
        <f>VLOOKUP(C38,A!C$21:E$973,3,FALSE)</f>
        <v>53894.14283167907</v>
      </c>
      <c r="F38" s="3" t="s">
        <v>63</v>
      </c>
      <c r="G38" s="15" t="str">
        <f t="shared" si="4"/>
        <v>52100.5611</v>
      </c>
      <c r="H38" s="14">
        <f t="shared" si="5"/>
        <v>53900.5</v>
      </c>
      <c r="I38" s="58" t="s">
        <v>157</v>
      </c>
      <c r="J38" s="59" t="s">
        <v>158</v>
      </c>
      <c r="K38" s="58">
        <v>53900.5</v>
      </c>
      <c r="L38" s="58" t="s">
        <v>159</v>
      </c>
      <c r="M38" s="59" t="s">
        <v>79</v>
      </c>
      <c r="N38" s="59" t="s">
        <v>80</v>
      </c>
      <c r="O38" s="60" t="s">
        <v>68</v>
      </c>
      <c r="P38" s="61" t="s">
        <v>81</v>
      </c>
    </row>
    <row r="39" spans="1:16" ht="12.75" customHeight="1" thickBot="1">
      <c r="A39" s="14" t="str">
        <f t="shared" si="0"/>
        <v>BAVM 172 </v>
      </c>
      <c r="B39" s="3" t="str">
        <f t="shared" si="1"/>
        <v>I</v>
      </c>
      <c r="C39" s="14">
        <f t="shared" si="2"/>
        <v>52116.4439</v>
      </c>
      <c r="D39" s="15" t="str">
        <f t="shared" si="3"/>
        <v>vis</v>
      </c>
      <c r="E39" s="57">
        <f>VLOOKUP(C39,A!C$21:E$973,3,FALSE)</f>
        <v>53936.64349960863</v>
      </c>
      <c r="F39" s="3" t="s">
        <v>63</v>
      </c>
      <c r="G39" s="15" t="str">
        <f t="shared" si="4"/>
        <v>52116.4439</v>
      </c>
      <c r="H39" s="14">
        <f t="shared" si="5"/>
        <v>53943</v>
      </c>
      <c r="I39" s="58" t="s">
        <v>160</v>
      </c>
      <c r="J39" s="59" t="s">
        <v>161</v>
      </c>
      <c r="K39" s="58">
        <v>53943</v>
      </c>
      <c r="L39" s="58" t="s">
        <v>162</v>
      </c>
      <c r="M39" s="59" t="s">
        <v>79</v>
      </c>
      <c r="N39" s="59" t="s">
        <v>80</v>
      </c>
      <c r="O39" s="60" t="s">
        <v>97</v>
      </c>
      <c r="P39" s="61" t="s">
        <v>81</v>
      </c>
    </row>
    <row r="40" spans="1:16" ht="12.75" customHeight="1" thickBot="1">
      <c r="A40" s="14" t="str">
        <f t="shared" si="0"/>
        <v>BAVM 172 </v>
      </c>
      <c r="B40" s="3" t="str">
        <f t="shared" si="1"/>
        <v>II</v>
      </c>
      <c r="C40" s="14">
        <f t="shared" si="2"/>
        <v>52133.4504</v>
      </c>
      <c r="D40" s="15" t="str">
        <f t="shared" si="3"/>
        <v>vis</v>
      </c>
      <c r="E40" s="57">
        <f>VLOOKUP(C40,A!C$21:E$973,3,FALSE)</f>
        <v>53982.15106811949</v>
      </c>
      <c r="F40" s="3" t="s">
        <v>63</v>
      </c>
      <c r="G40" s="15" t="str">
        <f t="shared" si="4"/>
        <v>52133.4504</v>
      </c>
      <c r="H40" s="14">
        <f t="shared" si="5"/>
        <v>53988.5</v>
      </c>
      <c r="I40" s="58" t="s">
        <v>163</v>
      </c>
      <c r="J40" s="59" t="s">
        <v>164</v>
      </c>
      <c r="K40" s="58">
        <v>53988.5</v>
      </c>
      <c r="L40" s="58" t="s">
        <v>165</v>
      </c>
      <c r="M40" s="59" t="s">
        <v>79</v>
      </c>
      <c r="N40" s="59" t="s">
        <v>80</v>
      </c>
      <c r="O40" s="60" t="s">
        <v>68</v>
      </c>
      <c r="P40" s="61" t="s">
        <v>81</v>
      </c>
    </row>
    <row r="41" spans="1:16" ht="12.75" customHeight="1" thickBot="1">
      <c r="A41" s="14" t="str">
        <f t="shared" si="0"/>
        <v>BAVM 172 </v>
      </c>
      <c r="B41" s="3" t="str">
        <f t="shared" si="1"/>
        <v>I</v>
      </c>
      <c r="C41" s="14">
        <f t="shared" si="2"/>
        <v>52137.3729</v>
      </c>
      <c r="D41" s="15" t="str">
        <f t="shared" si="3"/>
        <v>vis</v>
      </c>
      <c r="E41" s="57">
        <f>VLOOKUP(C41,A!C$21:E$973,3,FALSE)</f>
        <v>53992.64725707571</v>
      </c>
      <c r="F41" s="3" t="s">
        <v>63</v>
      </c>
      <c r="G41" s="15" t="str">
        <f t="shared" si="4"/>
        <v>52137.3729</v>
      </c>
      <c r="H41" s="14">
        <f t="shared" si="5"/>
        <v>53999</v>
      </c>
      <c r="I41" s="58" t="s">
        <v>166</v>
      </c>
      <c r="J41" s="59" t="s">
        <v>167</v>
      </c>
      <c r="K41" s="58">
        <v>53999</v>
      </c>
      <c r="L41" s="58" t="s">
        <v>168</v>
      </c>
      <c r="M41" s="59" t="s">
        <v>79</v>
      </c>
      <c r="N41" s="59" t="s">
        <v>80</v>
      </c>
      <c r="O41" s="60" t="s">
        <v>68</v>
      </c>
      <c r="P41" s="61" t="s">
        <v>81</v>
      </c>
    </row>
    <row r="42" spans="1:16" ht="12.75" customHeight="1" thickBot="1">
      <c r="A42" s="14" t="str">
        <f t="shared" si="0"/>
        <v>BAVM 172 </v>
      </c>
      <c r="B42" s="3" t="str">
        <f t="shared" si="1"/>
        <v>II</v>
      </c>
      <c r="C42" s="14">
        <f t="shared" si="2"/>
        <v>52503.414</v>
      </c>
      <c r="D42" s="15" t="str">
        <f t="shared" si="3"/>
        <v>vis</v>
      </c>
      <c r="E42" s="57">
        <f>VLOOKUP(C42,A!C$21:E$973,3,FALSE)</f>
        <v>54972.13394957785</v>
      </c>
      <c r="F42" s="3" t="s">
        <v>63</v>
      </c>
      <c r="G42" s="15" t="str">
        <f t="shared" si="4"/>
        <v>52503.4140</v>
      </c>
      <c r="H42" s="14">
        <f t="shared" si="5"/>
        <v>54978.5</v>
      </c>
      <c r="I42" s="58" t="s">
        <v>169</v>
      </c>
      <c r="J42" s="59" t="s">
        <v>170</v>
      </c>
      <c r="K42" s="58">
        <v>54978.5</v>
      </c>
      <c r="L42" s="58" t="s">
        <v>171</v>
      </c>
      <c r="M42" s="59" t="s">
        <v>79</v>
      </c>
      <c r="N42" s="59" t="s">
        <v>80</v>
      </c>
      <c r="O42" s="60" t="s">
        <v>68</v>
      </c>
      <c r="P42" s="61" t="s">
        <v>81</v>
      </c>
    </row>
    <row r="43" spans="1:16" ht="12.75" customHeight="1" thickBot="1">
      <c r="A43" s="14" t="str">
        <f aca="true" t="shared" si="6" ref="A43:A76">P43</f>
        <v>BAVM 172 </v>
      </c>
      <c r="B43" s="3" t="str">
        <f aca="true" t="shared" si="7" ref="B43:B76">IF(H43=INT(H43),"I","II")</f>
        <v>II</v>
      </c>
      <c r="C43" s="14">
        <f aca="true" t="shared" si="8" ref="C43:C76">1*G43</f>
        <v>52546.3889</v>
      </c>
      <c r="D43" s="15" t="str">
        <f aca="true" t="shared" si="9" ref="D43:D76">VLOOKUP(F43,I$1:J$5,2,FALSE)</f>
        <v>vis</v>
      </c>
      <c r="E43" s="57">
        <f>VLOOKUP(C43,A!C$21:E$973,3,FALSE)</f>
        <v>55087.13016902319</v>
      </c>
      <c r="F43" s="3" t="s">
        <v>63</v>
      </c>
      <c r="G43" s="15" t="str">
        <f aca="true" t="shared" si="10" ref="G43:G76">MID(I43,3,LEN(I43)-3)</f>
        <v>52546.3889</v>
      </c>
      <c r="H43" s="14">
        <f aca="true" t="shared" si="11" ref="H43:H76">1*K43</f>
        <v>55093.5</v>
      </c>
      <c r="I43" s="58" t="s">
        <v>172</v>
      </c>
      <c r="J43" s="59" t="s">
        <v>173</v>
      </c>
      <c r="K43" s="58">
        <v>55093.5</v>
      </c>
      <c r="L43" s="58" t="s">
        <v>174</v>
      </c>
      <c r="M43" s="59" t="s">
        <v>79</v>
      </c>
      <c r="N43" s="59" t="s">
        <v>80</v>
      </c>
      <c r="O43" s="60" t="s">
        <v>68</v>
      </c>
      <c r="P43" s="61" t="s">
        <v>81</v>
      </c>
    </row>
    <row r="44" spans="1:16" ht="12.75" customHeight="1" thickBot="1">
      <c r="A44" s="14" t="str">
        <f t="shared" si="6"/>
        <v>BAVM 172 </v>
      </c>
      <c r="B44" s="3" t="str">
        <f t="shared" si="7"/>
        <v>I</v>
      </c>
      <c r="C44" s="14">
        <f t="shared" si="8"/>
        <v>52548.442</v>
      </c>
      <c r="D44" s="15" t="str">
        <f t="shared" si="9"/>
        <v>vis</v>
      </c>
      <c r="E44" s="57">
        <f>VLOOKUP(C44,A!C$21:E$973,3,FALSE)</f>
        <v>55092.62404424207</v>
      </c>
      <c r="F44" s="3" t="s">
        <v>63</v>
      </c>
      <c r="G44" s="15" t="str">
        <f t="shared" si="10"/>
        <v>52548.4420</v>
      </c>
      <c r="H44" s="14">
        <f t="shared" si="11"/>
        <v>55099</v>
      </c>
      <c r="I44" s="58" t="s">
        <v>175</v>
      </c>
      <c r="J44" s="59" t="s">
        <v>176</v>
      </c>
      <c r="K44" s="58">
        <v>55099</v>
      </c>
      <c r="L44" s="58" t="s">
        <v>177</v>
      </c>
      <c r="M44" s="59" t="s">
        <v>79</v>
      </c>
      <c r="N44" s="59" t="s">
        <v>80</v>
      </c>
      <c r="O44" s="60" t="s">
        <v>68</v>
      </c>
      <c r="P44" s="61" t="s">
        <v>81</v>
      </c>
    </row>
    <row r="45" spans="1:16" ht="12.75" customHeight="1" thickBot="1">
      <c r="A45" s="14" t="str">
        <f t="shared" si="6"/>
        <v>BAVM 172 </v>
      </c>
      <c r="B45" s="3" t="str">
        <f t="shared" si="7"/>
        <v>II</v>
      </c>
      <c r="C45" s="14">
        <f t="shared" si="8"/>
        <v>52549.3796</v>
      </c>
      <c r="D45" s="15" t="str">
        <f t="shared" si="9"/>
        <v>vis</v>
      </c>
      <c r="E45" s="57">
        <f>VLOOKUP(C45,A!C$21:E$973,3,FALSE)</f>
        <v>55095.132961199444</v>
      </c>
      <c r="F45" s="3" t="s">
        <v>63</v>
      </c>
      <c r="G45" s="15" t="str">
        <f t="shared" si="10"/>
        <v>52549.3796</v>
      </c>
      <c r="H45" s="14">
        <f t="shared" si="11"/>
        <v>55101.5</v>
      </c>
      <c r="I45" s="58" t="s">
        <v>178</v>
      </c>
      <c r="J45" s="59" t="s">
        <v>179</v>
      </c>
      <c r="K45" s="58">
        <v>55101.5</v>
      </c>
      <c r="L45" s="58" t="s">
        <v>180</v>
      </c>
      <c r="M45" s="59" t="s">
        <v>79</v>
      </c>
      <c r="N45" s="59" t="s">
        <v>80</v>
      </c>
      <c r="O45" s="60" t="s">
        <v>68</v>
      </c>
      <c r="P45" s="61" t="s">
        <v>81</v>
      </c>
    </row>
    <row r="46" spans="1:16" ht="12.75" customHeight="1" thickBot="1">
      <c r="A46" s="14" t="str">
        <f t="shared" si="6"/>
        <v>BAVM 172 </v>
      </c>
      <c r="B46" s="3" t="str">
        <f t="shared" si="7"/>
        <v>I</v>
      </c>
      <c r="C46" s="14">
        <f t="shared" si="8"/>
        <v>52596.279</v>
      </c>
      <c r="D46" s="15" t="str">
        <f t="shared" si="9"/>
        <v>vis</v>
      </c>
      <c r="E46" s="57">
        <f>VLOOKUP(C46,A!C$21:E$973,3,FALSE)</f>
        <v>55220.63072138632</v>
      </c>
      <c r="F46" s="3" t="s">
        <v>63</v>
      </c>
      <c r="G46" s="15" t="str">
        <f t="shared" si="10"/>
        <v>52596.2790</v>
      </c>
      <c r="H46" s="14">
        <f t="shared" si="11"/>
        <v>55227</v>
      </c>
      <c r="I46" s="58" t="s">
        <v>181</v>
      </c>
      <c r="J46" s="59" t="s">
        <v>182</v>
      </c>
      <c r="K46" s="58">
        <v>55227</v>
      </c>
      <c r="L46" s="58" t="s">
        <v>183</v>
      </c>
      <c r="M46" s="59" t="s">
        <v>79</v>
      </c>
      <c r="N46" s="59" t="s">
        <v>80</v>
      </c>
      <c r="O46" s="60" t="s">
        <v>97</v>
      </c>
      <c r="P46" s="61" t="s">
        <v>81</v>
      </c>
    </row>
    <row r="47" spans="1:16" ht="12.75" customHeight="1" thickBot="1">
      <c r="A47" s="14" t="str">
        <f t="shared" si="6"/>
        <v>BAVM 172 </v>
      </c>
      <c r="B47" s="3" t="str">
        <f t="shared" si="7"/>
        <v>I</v>
      </c>
      <c r="C47" s="14">
        <f t="shared" si="8"/>
        <v>52896.3611</v>
      </c>
      <c r="D47" s="15" t="str">
        <f t="shared" si="9"/>
        <v>vis</v>
      </c>
      <c r="E47" s="57">
        <f>VLOOKUP(C47,A!C$21:E$973,3,FALSE)</f>
        <v>56023.61820997189</v>
      </c>
      <c r="F47" s="3" t="s">
        <v>63</v>
      </c>
      <c r="G47" s="15" t="str">
        <f t="shared" si="10"/>
        <v>52896.3611</v>
      </c>
      <c r="H47" s="14">
        <f t="shared" si="11"/>
        <v>56030</v>
      </c>
      <c r="I47" s="58" t="s">
        <v>184</v>
      </c>
      <c r="J47" s="59" t="s">
        <v>185</v>
      </c>
      <c r="K47" s="58">
        <v>56030</v>
      </c>
      <c r="L47" s="58" t="s">
        <v>186</v>
      </c>
      <c r="M47" s="59" t="s">
        <v>79</v>
      </c>
      <c r="N47" s="59" t="s">
        <v>80</v>
      </c>
      <c r="O47" s="60" t="s">
        <v>97</v>
      </c>
      <c r="P47" s="61" t="s">
        <v>81</v>
      </c>
    </row>
    <row r="48" spans="1:16" ht="12.75" customHeight="1" thickBot="1">
      <c r="A48" s="14" t="str">
        <f t="shared" si="6"/>
        <v>BAVM 172 </v>
      </c>
      <c r="B48" s="3" t="str">
        <f t="shared" si="7"/>
        <v>II</v>
      </c>
      <c r="C48" s="14">
        <f t="shared" si="8"/>
        <v>52901.4057</v>
      </c>
      <c r="D48" s="15" t="str">
        <f t="shared" si="9"/>
        <v>vis</v>
      </c>
      <c r="E48" s="57">
        <f>VLOOKUP(C48,A!C$21:E$973,3,FALSE)</f>
        <v>56037.11701808114</v>
      </c>
      <c r="F48" s="3" t="s">
        <v>63</v>
      </c>
      <c r="G48" s="15" t="str">
        <f t="shared" si="10"/>
        <v>52901.4057</v>
      </c>
      <c r="H48" s="14">
        <f t="shared" si="11"/>
        <v>56043.5</v>
      </c>
      <c r="I48" s="58" t="s">
        <v>187</v>
      </c>
      <c r="J48" s="59" t="s">
        <v>188</v>
      </c>
      <c r="K48" s="58">
        <v>56043.5</v>
      </c>
      <c r="L48" s="58" t="s">
        <v>189</v>
      </c>
      <c r="M48" s="59" t="s">
        <v>79</v>
      </c>
      <c r="N48" s="59" t="s">
        <v>80</v>
      </c>
      <c r="O48" s="60" t="s">
        <v>190</v>
      </c>
      <c r="P48" s="61" t="s">
        <v>81</v>
      </c>
    </row>
    <row r="49" spans="1:16" ht="12.75" customHeight="1" thickBot="1">
      <c r="A49" s="14" t="str">
        <f t="shared" si="6"/>
        <v>BAVM 172 </v>
      </c>
      <c r="B49" s="3" t="str">
        <f t="shared" si="7"/>
        <v>I</v>
      </c>
      <c r="C49" s="14">
        <f t="shared" si="8"/>
        <v>52901.5904</v>
      </c>
      <c r="D49" s="15" t="str">
        <f t="shared" si="9"/>
        <v>vis</v>
      </c>
      <c r="E49" s="57">
        <f>VLOOKUP(C49,A!C$21:E$973,3,FALSE)</f>
        <v>56037.61125545531</v>
      </c>
      <c r="F49" s="3" t="s">
        <v>63</v>
      </c>
      <c r="G49" s="15" t="str">
        <f t="shared" si="10"/>
        <v>52901.5904</v>
      </c>
      <c r="H49" s="14">
        <f t="shared" si="11"/>
        <v>56044</v>
      </c>
      <c r="I49" s="58" t="s">
        <v>191</v>
      </c>
      <c r="J49" s="59" t="s">
        <v>192</v>
      </c>
      <c r="K49" s="58">
        <v>56044</v>
      </c>
      <c r="L49" s="58" t="s">
        <v>193</v>
      </c>
      <c r="M49" s="59" t="s">
        <v>79</v>
      </c>
      <c r="N49" s="59" t="s">
        <v>80</v>
      </c>
      <c r="O49" s="60" t="s">
        <v>190</v>
      </c>
      <c r="P49" s="61" t="s">
        <v>81</v>
      </c>
    </row>
    <row r="50" spans="1:16" ht="12.75" customHeight="1" thickBot="1">
      <c r="A50" s="14" t="str">
        <f t="shared" si="6"/>
        <v>BAVM 172 </v>
      </c>
      <c r="B50" s="3" t="str">
        <f t="shared" si="7"/>
        <v>I</v>
      </c>
      <c r="C50" s="14">
        <f t="shared" si="8"/>
        <v>52908.32</v>
      </c>
      <c r="D50" s="15" t="str">
        <f t="shared" si="9"/>
        <v>vis</v>
      </c>
      <c r="E50" s="57">
        <f>VLOOKUP(C50,A!C$21:E$973,3,FALSE)</f>
        <v>56055.61894269552</v>
      </c>
      <c r="F50" s="3" t="s">
        <v>63</v>
      </c>
      <c r="G50" s="15" t="str">
        <f t="shared" si="10"/>
        <v>52908.3200</v>
      </c>
      <c r="H50" s="14">
        <f t="shared" si="11"/>
        <v>56062</v>
      </c>
      <c r="I50" s="58" t="s">
        <v>194</v>
      </c>
      <c r="J50" s="59" t="s">
        <v>195</v>
      </c>
      <c r="K50" s="58">
        <v>56062</v>
      </c>
      <c r="L50" s="58" t="s">
        <v>196</v>
      </c>
      <c r="M50" s="59" t="s">
        <v>79</v>
      </c>
      <c r="N50" s="59" t="s">
        <v>80</v>
      </c>
      <c r="O50" s="60" t="s">
        <v>97</v>
      </c>
      <c r="P50" s="61" t="s">
        <v>81</v>
      </c>
    </row>
    <row r="51" spans="1:16" ht="12.75" customHeight="1" thickBot="1">
      <c r="A51" s="14" t="str">
        <f t="shared" si="6"/>
        <v>BAVM 172 </v>
      </c>
      <c r="B51" s="3" t="str">
        <f t="shared" si="7"/>
        <v>II</v>
      </c>
      <c r="C51" s="14">
        <f t="shared" si="8"/>
        <v>52908.5012</v>
      </c>
      <c r="D51" s="15" t="str">
        <f t="shared" si="9"/>
        <v>vis</v>
      </c>
      <c r="E51" s="57">
        <f>VLOOKUP(C51,A!C$21:E$973,3,FALSE)</f>
        <v>56056.103814445385</v>
      </c>
      <c r="F51" s="3" t="s">
        <v>63</v>
      </c>
      <c r="G51" s="15" t="str">
        <f t="shared" si="10"/>
        <v>52908.5012</v>
      </c>
      <c r="H51" s="14">
        <f t="shared" si="11"/>
        <v>56062.5</v>
      </c>
      <c r="I51" s="58" t="s">
        <v>197</v>
      </c>
      <c r="J51" s="59" t="s">
        <v>198</v>
      </c>
      <c r="K51" s="58">
        <v>56062.5</v>
      </c>
      <c r="L51" s="58" t="s">
        <v>199</v>
      </c>
      <c r="M51" s="59" t="s">
        <v>79</v>
      </c>
      <c r="N51" s="59" t="s">
        <v>80</v>
      </c>
      <c r="O51" s="60" t="s">
        <v>97</v>
      </c>
      <c r="P51" s="61" t="s">
        <v>81</v>
      </c>
    </row>
    <row r="52" spans="1:16" ht="12.75" customHeight="1" thickBot="1">
      <c r="A52" s="14" t="str">
        <f t="shared" si="6"/>
        <v>BAVM 173 </v>
      </c>
      <c r="B52" s="3" t="str">
        <f t="shared" si="7"/>
        <v>I</v>
      </c>
      <c r="C52" s="14">
        <f t="shared" si="8"/>
        <v>53233.441</v>
      </c>
      <c r="D52" s="15" t="str">
        <f t="shared" si="9"/>
        <v>vis</v>
      </c>
      <c r="E52" s="57">
        <f>VLOOKUP(C52,A!C$21:E$973,3,FALSE)</f>
        <v>56925.607839988734</v>
      </c>
      <c r="F52" s="3" t="s">
        <v>63</v>
      </c>
      <c r="G52" s="15" t="str">
        <f t="shared" si="10"/>
        <v>53233.4410</v>
      </c>
      <c r="H52" s="14">
        <f t="shared" si="11"/>
        <v>56932</v>
      </c>
      <c r="I52" s="58" t="s">
        <v>200</v>
      </c>
      <c r="J52" s="59" t="s">
        <v>201</v>
      </c>
      <c r="K52" s="58">
        <v>56932</v>
      </c>
      <c r="L52" s="58" t="s">
        <v>202</v>
      </c>
      <c r="M52" s="59" t="s">
        <v>79</v>
      </c>
      <c r="N52" s="59" t="s">
        <v>203</v>
      </c>
      <c r="O52" s="60" t="s">
        <v>68</v>
      </c>
      <c r="P52" s="61" t="s">
        <v>204</v>
      </c>
    </row>
    <row r="53" spans="1:16" ht="12.75" customHeight="1" thickBot="1">
      <c r="A53" s="14" t="str">
        <f t="shared" si="6"/>
        <v>BAVM 173 </v>
      </c>
      <c r="B53" s="3" t="str">
        <f t="shared" si="7"/>
        <v>I</v>
      </c>
      <c r="C53" s="14">
        <f t="shared" si="8"/>
        <v>53245.3991</v>
      </c>
      <c r="D53" s="15" t="str">
        <f t="shared" si="9"/>
        <v>vis</v>
      </c>
      <c r="E53" s="57">
        <f>VLOOKUP(C53,A!C$21:E$973,3,FALSE)</f>
        <v>56957.60643199825</v>
      </c>
      <c r="F53" s="3" t="s">
        <v>63</v>
      </c>
      <c r="G53" s="15" t="str">
        <f t="shared" si="10"/>
        <v>53245.3991</v>
      </c>
      <c r="H53" s="14">
        <f t="shared" si="11"/>
        <v>56964</v>
      </c>
      <c r="I53" s="58" t="s">
        <v>205</v>
      </c>
      <c r="J53" s="59" t="s">
        <v>206</v>
      </c>
      <c r="K53" s="58" t="s">
        <v>207</v>
      </c>
      <c r="L53" s="58" t="s">
        <v>208</v>
      </c>
      <c r="M53" s="59" t="s">
        <v>79</v>
      </c>
      <c r="N53" s="59" t="s">
        <v>203</v>
      </c>
      <c r="O53" s="60" t="s">
        <v>68</v>
      </c>
      <c r="P53" s="61" t="s">
        <v>204</v>
      </c>
    </row>
    <row r="54" spans="1:16" ht="12.75" customHeight="1" thickBot="1">
      <c r="A54" s="14" t="str">
        <f t="shared" si="6"/>
        <v>IBVS 5690 </v>
      </c>
      <c r="B54" s="3" t="str">
        <f t="shared" si="7"/>
        <v>II</v>
      </c>
      <c r="C54" s="14">
        <f t="shared" si="8"/>
        <v>53286.6933</v>
      </c>
      <c r="D54" s="15" t="str">
        <f t="shared" si="9"/>
        <v>vis</v>
      </c>
      <c r="E54" s="57">
        <f>VLOOKUP(C54,A!C$21:E$973,3,FALSE)</f>
        <v>57068.10527865103</v>
      </c>
      <c r="F54" s="3" t="s">
        <v>63</v>
      </c>
      <c r="G54" s="15" t="str">
        <f t="shared" si="10"/>
        <v>53286.6933</v>
      </c>
      <c r="H54" s="14">
        <f t="shared" si="11"/>
        <v>57074.5</v>
      </c>
      <c r="I54" s="58" t="s">
        <v>209</v>
      </c>
      <c r="J54" s="59" t="s">
        <v>210</v>
      </c>
      <c r="K54" s="58" t="s">
        <v>211</v>
      </c>
      <c r="L54" s="58" t="s">
        <v>212</v>
      </c>
      <c r="M54" s="59" t="s">
        <v>79</v>
      </c>
      <c r="N54" s="59" t="s">
        <v>213</v>
      </c>
      <c r="O54" s="60" t="s">
        <v>214</v>
      </c>
      <c r="P54" s="61" t="s">
        <v>215</v>
      </c>
    </row>
    <row r="55" spans="1:16" ht="12.75" customHeight="1" thickBot="1">
      <c r="A55" s="14" t="str">
        <f t="shared" si="6"/>
        <v>IBVS 5690 </v>
      </c>
      <c r="B55" s="3" t="str">
        <f t="shared" si="7"/>
        <v>I</v>
      </c>
      <c r="C55" s="14">
        <f t="shared" si="8"/>
        <v>53290.6178</v>
      </c>
      <c r="D55" s="15" t="str">
        <f t="shared" si="9"/>
        <v>vis</v>
      </c>
      <c r="E55" s="57">
        <f>VLOOKUP(C55,A!C$21:E$973,3,FALSE)</f>
        <v>57078.60681939257</v>
      </c>
      <c r="F55" s="3" t="s">
        <v>63</v>
      </c>
      <c r="G55" s="15" t="str">
        <f t="shared" si="10"/>
        <v>53290.6178</v>
      </c>
      <c r="H55" s="14">
        <f t="shared" si="11"/>
        <v>57085</v>
      </c>
      <c r="I55" s="58" t="s">
        <v>216</v>
      </c>
      <c r="J55" s="59" t="s">
        <v>217</v>
      </c>
      <c r="K55" s="58" t="s">
        <v>218</v>
      </c>
      <c r="L55" s="58" t="s">
        <v>219</v>
      </c>
      <c r="M55" s="59" t="s">
        <v>79</v>
      </c>
      <c r="N55" s="59" t="s">
        <v>213</v>
      </c>
      <c r="O55" s="60" t="s">
        <v>214</v>
      </c>
      <c r="P55" s="61" t="s">
        <v>215</v>
      </c>
    </row>
    <row r="56" spans="1:16" ht="12.75" customHeight="1" thickBot="1">
      <c r="A56" s="14" t="str">
        <f t="shared" si="6"/>
        <v>BAVM 178 </v>
      </c>
      <c r="B56" s="3" t="str">
        <f t="shared" si="7"/>
        <v>II</v>
      </c>
      <c r="C56" s="14">
        <f t="shared" si="8"/>
        <v>53534.4593</v>
      </c>
      <c r="D56" s="15" t="str">
        <f t="shared" si="9"/>
        <v>vis</v>
      </c>
      <c r="E56" s="57">
        <f>VLOOKUP(C56,A!C$21:E$973,3,FALSE)</f>
        <v>57731.10049928198</v>
      </c>
      <c r="F56" s="3" t="s">
        <v>63</v>
      </c>
      <c r="G56" s="15" t="str">
        <f t="shared" si="10"/>
        <v>53534.4593</v>
      </c>
      <c r="H56" s="14">
        <f t="shared" si="11"/>
        <v>57737.5</v>
      </c>
      <c r="I56" s="58" t="s">
        <v>220</v>
      </c>
      <c r="J56" s="59" t="s">
        <v>221</v>
      </c>
      <c r="K56" s="58" t="s">
        <v>222</v>
      </c>
      <c r="L56" s="58" t="s">
        <v>223</v>
      </c>
      <c r="M56" s="59" t="s">
        <v>224</v>
      </c>
      <c r="N56" s="59" t="s">
        <v>203</v>
      </c>
      <c r="O56" s="60" t="s">
        <v>225</v>
      </c>
      <c r="P56" s="61" t="s">
        <v>226</v>
      </c>
    </row>
    <row r="57" spans="1:16" ht="12.75" customHeight="1" thickBot="1">
      <c r="A57" s="14" t="str">
        <f t="shared" si="6"/>
        <v>BAVM 183 </v>
      </c>
      <c r="B57" s="3" t="str">
        <f t="shared" si="7"/>
        <v>II</v>
      </c>
      <c r="C57" s="14">
        <f t="shared" si="8"/>
        <v>53635.3579</v>
      </c>
      <c r="D57" s="15" t="str">
        <f t="shared" si="9"/>
        <v>vis</v>
      </c>
      <c r="E57" s="57">
        <f>VLOOKUP(C57,A!C$21:E$973,3,FALSE)</f>
        <v>58001.0943223584</v>
      </c>
      <c r="F57" s="3" t="s">
        <v>63</v>
      </c>
      <c r="G57" s="15" t="str">
        <f t="shared" si="10"/>
        <v>53635.3579</v>
      </c>
      <c r="H57" s="14">
        <f t="shared" si="11"/>
        <v>58007.5</v>
      </c>
      <c r="I57" s="58" t="s">
        <v>227</v>
      </c>
      <c r="J57" s="59" t="s">
        <v>228</v>
      </c>
      <c r="K57" s="58" t="s">
        <v>229</v>
      </c>
      <c r="L57" s="58" t="s">
        <v>230</v>
      </c>
      <c r="M57" s="59" t="s">
        <v>224</v>
      </c>
      <c r="N57" s="59" t="s">
        <v>203</v>
      </c>
      <c r="O57" s="60" t="s">
        <v>231</v>
      </c>
      <c r="P57" s="61" t="s">
        <v>232</v>
      </c>
    </row>
    <row r="58" spans="1:16" ht="12.75" customHeight="1" thickBot="1">
      <c r="A58" s="14" t="str">
        <f t="shared" si="6"/>
        <v>BAVM 178 </v>
      </c>
      <c r="B58" s="3" t="str">
        <f t="shared" si="7"/>
        <v>II</v>
      </c>
      <c r="C58" s="14">
        <f t="shared" si="8"/>
        <v>53656.2856</v>
      </c>
      <c r="D58" s="15" t="str">
        <f t="shared" si="9"/>
        <v>vis</v>
      </c>
      <c r="E58" s="57">
        <f>VLOOKUP(C58,A!C$21:E$973,3,FALSE)</f>
        <v>58057.09460116501</v>
      </c>
      <c r="F58" s="3" t="s">
        <v>63</v>
      </c>
      <c r="G58" s="15" t="str">
        <f t="shared" si="10"/>
        <v>53656.2856</v>
      </c>
      <c r="H58" s="14">
        <f t="shared" si="11"/>
        <v>58063.5</v>
      </c>
      <c r="I58" s="58" t="s">
        <v>233</v>
      </c>
      <c r="J58" s="59" t="s">
        <v>234</v>
      </c>
      <c r="K58" s="58" t="s">
        <v>235</v>
      </c>
      <c r="L58" s="58" t="s">
        <v>236</v>
      </c>
      <c r="M58" s="59" t="s">
        <v>224</v>
      </c>
      <c r="N58" s="59" t="s">
        <v>203</v>
      </c>
      <c r="O58" s="60" t="s">
        <v>225</v>
      </c>
      <c r="P58" s="61" t="s">
        <v>226</v>
      </c>
    </row>
    <row r="59" spans="1:16" ht="12.75" customHeight="1" thickBot="1">
      <c r="A59" s="14" t="str">
        <f t="shared" si="6"/>
        <v>BAVM 178 </v>
      </c>
      <c r="B59" s="3" t="str">
        <f t="shared" si="7"/>
        <v>I</v>
      </c>
      <c r="C59" s="14">
        <f t="shared" si="8"/>
        <v>53656.4696</v>
      </c>
      <c r="D59" s="15" t="str">
        <f t="shared" si="9"/>
        <v>vis</v>
      </c>
      <c r="E59" s="57">
        <f>VLOOKUP(C59,A!C$21:E$973,3,FALSE)</f>
        <v>58057.58696541431</v>
      </c>
      <c r="F59" s="3" t="s">
        <v>63</v>
      </c>
      <c r="G59" s="15" t="str">
        <f t="shared" si="10"/>
        <v>53656.4696</v>
      </c>
      <c r="H59" s="14">
        <f t="shared" si="11"/>
        <v>58064</v>
      </c>
      <c r="I59" s="58" t="s">
        <v>237</v>
      </c>
      <c r="J59" s="59" t="s">
        <v>238</v>
      </c>
      <c r="K59" s="58" t="s">
        <v>239</v>
      </c>
      <c r="L59" s="58" t="s">
        <v>240</v>
      </c>
      <c r="M59" s="59" t="s">
        <v>224</v>
      </c>
      <c r="N59" s="59" t="s">
        <v>203</v>
      </c>
      <c r="O59" s="60" t="s">
        <v>225</v>
      </c>
      <c r="P59" s="61" t="s">
        <v>226</v>
      </c>
    </row>
    <row r="60" spans="1:16" ht="12.75" customHeight="1" thickBot="1">
      <c r="A60" s="14" t="str">
        <f t="shared" si="6"/>
        <v>OEJV 0074 </v>
      </c>
      <c r="B60" s="3" t="str">
        <f t="shared" si="7"/>
        <v>I</v>
      </c>
      <c r="C60" s="14">
        <f t="shared" si="8"/>
        <v>53833.60755</v>
      </c>
      <c r="D60" s="15" t="str">
        <f t="shared" si="9"/>
        <v>vis</v>
      </c>
      <c r="E60" s="57">
        <f>VLOOKUP(C60,A!C$21:E$973,3,FALSE)</f>
        <v>58531.58910550764</v>
      </c>
      <c r="F60" s="3" t="s">
        <v>63</v>
      </c>
      <c r="G60" s="15" t="str">
        <f t="shared" si="10"/>
        <v>53833.60755</v>
      </c>
      <c r="H60" s="14">
        <f t="shared" si="11"/>
        <v>58538</v>
      </c>
      <c r="I60" s="58" t="s">
        <v>241</v>
      </c>
      <c r="J60" s="59" t="s">
        <v>242</v>
      </c>
      <c r="K60" s="58" t="s">
        <v>243</v>
      </c>
      <c r="L60" s="58" t="s">
        <v>244</v>
      </c>
      <c r="M60" s="59" t="s">
        <v>224</v>
      </c>
      <c r="N60" s="59" t="s">
        <v>245</v>
      </c>
      <c r="O60" s="60" t="s">
        <v>246</v>
      </c>
      <c r="P60" s="61" t="s">
        <v>247</v>
      </c>
    </row>
    <row r="61" spans="1:16" ht="12.75" customHeight="1" thickBot="1">
      <c r="A61" s="14" t="str">
        <f t="shared" si="6"/>
        <v>BAVM 183 </v>
      </c>
      <c r="B61" s="3" t="str">
        <f t="shared" si="7"/>
        <v>II</v>
      </c>
      <c r="C61" s="14">
        <f t="shared" si="8"/>
        <v>54055.4011</v>
      </c>
      <c r="D61" s="15" t="str">
        <f t="shared" si="9"/>
        <v>vis</v>
      </c>
      <c r="E61" s="57">
        <f>VLOOKUP(C61,A!C$21:E$973,3,FALSE)</f>
        <v>59125.08483783883</v>
      </c>
      <c r="F61" s="3" t="s">
        <v>63</v>
      </c>
      <c r="G61" s="15" t="str">
        <f t="shared" si="10"/>
        <v>54055.4011</v>
      </c>
      <c r="H61" s="14">
        <f t="shared" si="11"/>
        <v>59131.5</v>
      </c>
      <c r="I61" s="58" t="s">
        <v>248</v>
      </c>
      <c r="J61" s="59" t="s">
        <v>249</v>
      </c>
      <c r="K61" s="58" t="s">
        <v>250</v>
      </c>
      <c r="L61" s="58" t="s">
        <v>251</v>
      </c>
      <c r="M61" s="59" t="s">
        <v>224</v>
      </c>
      <c r="N61" s="59" t="s">
        <v>203</v>
      </c>
      <c r="O61" s="60" t="s">
        <v>231</v>
      </c>
      <c r="P61" s="61" t="s">
        <v>232</v>
      </c>
    </row>
    <row r="62" spans="1:16" ht="12.75" customHeight="1" thickBot="1">
      <c r="A62" s="14" t="str">
        <f t="shared" si="6"/>
        <v>OEJV 0160 </v>
      </c>
      <c r="B62" s="3" t="str">
        <f t="shared" si="7"/>
        <v>I</v>
      </c>
      <c r="C62" s="14">
        <f t="shared" si="8"/>
        <v>55837.41397</v>
      </c>
      <c r="D62" s="15" t="str">
        <f t="shared" si="9"/>
        <v>vis</v>
      </c>
      <c r="E62" s="57">
        <f>VLOOKUP(C62,A!C$21:E$973,3,FALSE)</f>
        <v>63893.559995498945</v>
      </c>
      <c r="F62" s="3" t="s">
        <v>63</v>
      </c>
      <c r="G62" s="15" t="str">
        <f t="shared" si="10"/>
        <v>55837.41397</v>
      </c>
      <c r="H62" s="14">
        <f t="shared" si="11"/>
        <v>63900</v>
      </c>
      <c r="I62" s="58" t="s">
        <v>269</v>
      </c>
      <c r="J62" s="59" t="s">
        <v>270</v>
      </c>
      <c r="K62" s="58" t="s">
        <v>271</v>
      </c>
      <c r="L62" s="58" t="s">
        <v>272</v>
      </c>
      <c r="M62" s="59" t="s">
        <v>224</v>
      </c>
      <c r="N62" s="59" t="s">
        <v>55</v>
      </c>
      <c r="O62" s="60" t="s">
        <v>273</v>
      </c>
      <c r="P62" s="61" t="s">
        <v>274</v>
      </c>
    </row>
    <row r="63" spans="1:16" ht="12.75" customHeight="1" thickBot="1">
      <c r="A63" s="14" t="str">
        <f t="shared" si="6"/>
        <v>OEJV 0160 </v>
      </c>
      <c r="B63" s="3" t="str">
        <f t="shared" si="7"/>
        <v>I</v>
      </c>
      <c r="C63" s="14">
        <f t="shared" si="8"/>
        <v>55852.36394</v>
      </c>
      <c r="D63" s="15" t="str">
        <f t="shared" si="9"/>
        <v>vis</v>
      </c>
      <c r="E63" s="57">
        <f>VLOOKUP(C63,A!C$21:E$973,3,FALSE)</f>
        <v>63933.56451047912</v>
      </c>
      <c r="F63" s="3" t="s">
        <v>63</v>
      </c>
      <c r="G63" s="15" t="str">
        <f t="shared" si="10"/>
        <v>55852.36394</v>
      </c>
      <c r="H63" s="14">
        <f t="shared" si="11"/>
        <v>63940</v>
      </c>
      <c r="I63" s="58" t="s">
        <v>275</v>
      </c>
      <c r="J63" s="59" t="s">
        <v>276</v>
      </c>
      <c r="K63" s="58" t="s">
        <v>277</v>
      </c>
      <c r="L63" s="58" t="s">
        <v>278</v>
      </c>
      <c r="M63" s="59" t="s">
        <v>224</v>
      </c>
      <c r="N63" s="59" t="s">
        <v>55</v>
      </c>
      <c r="O63" s="60" t="s">
        <v>273</v>
      </c>
      <c r="P63" s="61" t="s">
        <v>274</v>
      </c>
    </row>
    <row r="64" spans="1:16" ht="12.75" customHeight="1" thickBot="1">
      <c r="A64" s="14" t="str">
        <f t="shared" si="6"/>
        <v>OEJV 0160 </v>
      </c>
      <c r="B64" s="3" t="str">
        <f t="shared" si="7"/>
        <v>II</v>
      </c>
      <c r="C64" s="14">
        <f t="shared" si="8"/>
        <v>55872.35944</v>
      </c>
      <c r="D64" s="15" t="str">
        <f t="shared" si="9"/>
        <v>vis</v>
      </c>
      <c r="E64" s="57">
        <f>VLOOKUP(C64,A!C$21:E$973,3,FALSE)</f>
        <v>63987.07032214869</v>
      </c>
      <c r="F64" s="3" t="s">
        <v>63</v>
      </c>
      <c r="G64" s="15" t="str">
        <f t="shared" si="10"/>
        <v>55872.35944</v>
      </c>
      <c r="H64" s="14">
        <f t="shared" si="11"/>
        <v>63993.5</v>
      </c>
      <c r="I64" s="58" t="s">
        <v>279</v>
      </c>
      <c r="J64" s="59" t="s">
        <v>280</v>
      </c>
      <c r="K64" s="58" t="s">
        <v>281</v>
      </c>
      <c r="L64" s="58" t="s">
        <v>282</v>
      </c>
      <c r="M64" s="59" t="s">
        <v>224</v>
      </c>
      <c r="N64" s="59" t="s">
        <v>55</v>
      </c>
      <c r="O64" s="60" t="s">
        <v>273</v>
      </c>
      <c r="P64" s="61" t="s">
        <v>274</v>
      </c>
    </row>
    <row r="65" spans="1:16" ht="12.75" customHeight="1" thickBot="1">
      <c r="A65" s="14" t="str">
        <f t="shared" si="6"/>
        <v>OEJV 0160 </v>
      </c>
      <c r="B65" s="3" t="str">
        <f t="shared" si="7"/>
        <v>II</v>
      </c>
      <c r="C65" s="14">
        <f t="shared" si="8"/>
        <v>56101.43931</v>
      </c>
      <c r="D65" s="15" t="str">
        <f t="shared" si="9"/>
        <v>vis</v>
      </c>
      <c r="E65" s="57">
        <f>VLOOKUP(C65,A!C$21:E$973,3,FALSE)</f>
        <v>64600.06346468139</v>
      </c>
      <c r="F65" s="3" t="s">
        <v>63</v>
      </c>
      <c r="G65" s="15" t="str">
        <f t="shared" si="10"/>
        <v>56101.43931</v>
      </c>
      <c r="H65" s="14">
        <f t="shared" si="11"/>
        <v>64606.5</v>
      </c>
      <c r="I65" s="58" t="s">
        <v>283</v>
      </c>
      <c r="J65" s="59" t="s">
        <v>284</v>
      </c>
      <c r="K65" s="58" t="s">
        <v>285</v>
      </c>
      <c r="L65" s="58" t="s">
        <v>286</v>
      </c>
      <c r="M65" s="59" t="s">
        <v>224</v>
      </c>
      <c r="N65" s="59" t="s">
        <v>55</v>
      </c>
      <c r="O65" s="60" t="s">
        <v>273</v>
      </c>
      <c r="P65" s="61" t="s">
        <v>274</v>
      </c>
    </row>
    <row r="66" spans="1:16" ht="12.75" customHeight="1" thickBot="1">
      <c r="A66" s="14" t="str">
        <f t="shared" si="6"/>
        <v>OEJV 0160 </v>
      </c>
      <c r="B66" s="3" t="str">
        <f t="shared" si="7"/>
        <v>I</v>
      </c>
      <c r="C66" s="14">
        <f t="shared" si="8"/>
        <v>56154.31836</v>
      </c>
      <c r="D66" s="15" t="str">
        <f t="shared" si="9"/>
        <v>vis</v>
      </c>
      <c r="E66" s="57">
        <f>VLOOKUP(C66,A!C$21:E$973,3,FALSE)</f>
        <v>64741.56212640859</v>
      </c>
      <c r="F66" s="3" t="s">
        <v>63</v>
      </c>
      <c r="G66" s="15" t="str">
        <f t="shared" si="10"/>
        <v>56154.31836</v>
      </c>
      <c r="H66" s="14">
        <f t="shared" si="11"/>
        <v>64748</v>
      </c>
      <c r="I66" s="58" t="s">
        <v>287</v>
      </c>
      <c r="J66" s="59" t="s">
        <v>288</v>
      </c>
      <c r="K66" s="58" t="s">
        <v>289</v>
      </c>
      <c r="L66" s="58" t="s">
        <v>290</v>
      </c>
      <c r="M66" s="59" t="s">
        <v>224</v>
      </c>
      <c r="N66" s="59" t="s">
        <v>245</v>
      </c>
      <c r="O66" s="60" t="s">
        <v>273</v>
      </c>
      <c r="P66" s="61" t="s">
        <v>274</v>
      </c>
    </row>
    <row r="67" spans="1:16" ht="12.75" customHeight="1" thickBot="1">
      <c r="A67" s="14" t="str">
        <f t="shared" si="6"/>
        <v>OEJV 0160 </v>
      </c>
      <c r="B67" s="3" t="str">
        <f t="shared" si="7"/>
        <v>II</v>
      </c>
      <c r="C67" s="14">
        <f t="shared" si="8"/>
        <v>56154.50484</v>
      </c>
      <c r="D67" s="15" t="str">
        <f t="shared" si="9"/>
        <v>vis</v>
      </c>
      <c r="E67" s="57">
        <f>VLOOKUP(C67,A!C$21:E$973,3,FALSE)</f>
        <v>64742.06112687171</v>
      </c>
      <c r="F67" s="3" t="s">
        <v>63</v>
      </c>
      <c r="G67" s="15" t="str">
        <f t="shared" si="10"/>
        <v>56154.50484</v>
      </c>
      <c r="H67" s="14">
        <f t="shared" si="11"/>
        <v>64748.5</v>
      </c>
      <c r="I67" s="58" t="s">
        <v>291</v>
      </c>
      <c r="J67" s="59" t="s">
        <v>292</v>
      </c>
      <c r="K67" s="58" t="s">
        <v>293</v>
      </c>
      <c r="L67" s="58" t="s">
        <v>294</v>
      </c>
      <c r="M67" s="59" t="s">
        <v>224</v>
      </c>
      <c r="N67" s="59" t="s">
        <v>245</v>
      </c>
      <c r="O67" s="60" t="s">
        <v>273</v>
      </c>
      <c r="P67" s="61" t="s">
        <v>274</v>
      </c>
    </row>
    <row r="68" spans="1:16" ht="12.75" customHeight="1" thickBot="1">
      <c r="A68" s="14" t="str">
        <f t="shared" si="6"/>
        <v>OEJV 0160 </v>
      </c>
      <c r="B68" s="3" t="str">
        <f t="shared" si="7"/>
        <v>II</v>
      </c>
      <c r="C68" s="14">
        <f t="shared" si="8"/>
        <v>56175.43414</v>
      </c>
      <c r="D68" s="15" t="str">
        <f t="shared" si="9"/>
        <v>vis</v>
      </c>
      <c r="E68" s="57">
        <f>VLOOKUP(C68,A!C$21:E$973,3,FALSE)</f>
        <v>64798.065687106566</v>
      </c>
      <c r="F68" s="3" t="s">
        <v>63</v>
      </c>
      <c r="G68" s="15" t="str">
        <f t="shared" si="10"/>
        <v>56175.43414</v>
      </c>
      <c r="H68" s="14">
        <f t="shared" si="11"/>
        <v>64804.5</v>
      </c>
      <c r="I68" s="58" t="s">
        <v>295</v>
      </c>
      <c r="J68" s="59" t="s">
        <v>296</v>
      </c>
      <c r="K68" s="58" t="s">
        <v>297</v>
      </c>
      <c r="L68" s="58" t="s">
        <v>298</v>
      </c>
      <c r="M68" s="59" t="s">
        <v>224</v>
      </c>
      <c r="N68" s="59" t="s">
        <v>245</v>
      </c>
      <c r="O68" s="60" t="s">
        <v>273</v>
      </c>
      <c r="P68" s="61" t="s">
        <v>274</v>
      </c>
    </row>
    <row r="69" spans="1:16" ht="12.75" customHeight="1" thickBot="1">
      <c r="A69" s="14" t="str">
        <f t="shared" si="6"/>
        <v>BAVM 231 </v>
      </c>
      <c r="B69" s="3" t="str">
        <f t="shared" si="7"/>
        <v>II</v>
      </c>
      <c r="C69" s="14">
        <f t="shared" si="8"/>
        <v>56203.455</v>
      </c>
      <c r="D69" s="15" t="str">
        <f t="shared" si="9"/>
        <v>vis</v>
      </c>
      <c r="E69" s="57">
        <f>VLOOKUP(C69,A!C$21:E$973,3,FALSE)</f>
        <v>64873.04650068862</v>
      </c>
      <c r="F69" s="3" t="s">
        <v>63</v>
      </c>
      <c r="G69" s="15" t="str">
        <f t="shared" si="10"/>
        <v>56203.4550</v>
      </c>
      <c r="H69" s="14">
        <f t="shared" si="11"/>
        <v>64879.5</v>
      </c>
      <c r="I69" s="58" t="s">
        <v>299</v>
      </c>
      <c r="J69" s="59" t="s">
        <v>300</v>
      </c>
      <c r="K69" s="58" t="s">
        <v>301</v>
      </c>
      <c r="L69" s="58" t="s">
        <v>302</v>
      </c>
      <c r="M69" s="59" t="s">
        <v>224</v>
      </c>
      <c r="N69" s="59" t="s">
        <v>203</v>
      </c>
      <c r="O69" s="60" t="s">
        <v>190</v>
      </c>
      <c r="P69" s="61" t="s">
        <v>303</v>
      </c>
    </row>
    <row r="70" spans="1:16" ht="12.75" customHeight="1" thickBot="1">
      <c r="A70" s="14" t="str">
        <f t="shared" si="6"/>
        <v>IBVS 6094 </v>
      </c>
      <c r="B70" s="3" t="str">
        <f t="shared" si="7"/>
        <v>I</v>
      </c>
      <c r="C70" s="14">
        <f t="shared" si="8"/>
        <v>56454.4075</v>
      </c>
      <c r="D70" s="15" t="str">
        <f t="shared" si="9"/>
        <v>vis</v>
      </c>
      <c r="E70" s="57">
        <f>VLOOKUP(C70,A!C$21:E$973,3,FALSE)</f>
        <v>65544.56845327851</v>
      </c>
      <c r="F70" s="3" t="s">
        <v>63</v>
      </c>
      <c r="G70" s="15" t="str">
        <f t="shared" si="10"/>
        <v>56454.4075</v>
      </c>
      <c r="H70" s="14">
        <f t="shared" si="11"/>
        <v>65551</v>
      </c>
      <c r="I70" s="58" t="s">
        <v>304</v>
      </c>
      <c r="J70" s="59" t="s">
        <v>305</v>
      </c>
      <c r="K70" s="58" t="s">
        <v>306</v>
      </c>
      <c r="L70" s="58" t="s">
        <v>307</v>
      </c>
      <c r="M70" s="59" t="s">
        <v>224</v>
      </c>
      <c r="N70" s="59" t="s">
        <v>55</v>
      </c>
      <c r="O70" s="60" t="s">
        <v>308</v>
      </c>
      <c r="P70" s="61" t="s">
        <v>309</v>
      </c>
    </row>
    <row r="71" spans="1:16" ht="12.75" customHeight="1" thickBot="1">
      <c r="A71" s="14" t="str">
        <f t="shared" si="6"/>
        <v>BAVM 172 </v>
      </c>
      <c r="B71" s="3" t="str">
        <f t="shared" si="7"/>
        <v>II</v>
      </c>
      <c r="C71" s="14">
        <f t="shared" si="8"/>
        <v>51811.3127</v>
      </c>
      <c r="D71" s="15" t="str">
        <f t="shared" si="9"/>
        <v>vis</v>
      </c>
      <c r="E71" s="57">
        <f>VLOOKUP(C71,A!C$21:E$973,3,FALSE)</f>
        <v>53120.14516139685</v>
      </c>
      <c r="F71" s="3" t="s">
        <v>63</v>
      </c>
      <c r="G71" s="15" t="str">
        <f t="shared" si="10"/>
        <v>51811.3127</v>
      </c>
      <c r="H71" s="14">
        <f t="shared" si="11"/>
        <v>53126.5</v>
      </c>
      <c r="I71" s="58" t="s">
        <v>130</v>
      </c>
      <c r="J71" s="59" t="s">
        <v>131</v>
      </c>
      <c r="K71" s="58">
        <v>53126.5</v>
      </c>
      <c r="L71" s="58" t="s">
        <v>132</v>
      </c>
      <c r="M71" s="59" t="s">
        <v>79</v>
      </c>
      <c r="N71" s="59" t="s">
        <v>80</v>
      </c>
      <c r="O71" s="60" t="s">
        <v>68</v>
      </c>
      <c r="P71" s="61" t="s">
        <v>81</v>
      </c>
    </row>
    <row r="72" spans="1:16" ht="12.75" customHeight="1" thickBot="1">
      <c r="A72" s="14" t="str">
        <f t="shared" si="6"/>
        <v>BAVM 172 </v>
      </c>
      <c r="B72" s="3" t="str">
        <f t="shared" si="7"/>
        <v>II</v>
      </c>
      <c r="C72" s="14">
        <f t="shared" si="8"/>
        <v>51817.2923</v>
      </c>
      <c r="D72" s="15" t="str">
        <f t="shared" si="9"/>
        <v>vis</v>
      </c>
      <c r="E72" s="57">
        <f>VLOOKUP(C72,A!C$21:E$973,3,FALSE)</f>
        <v>53136.14592914256</v>
      </c>
      <c r="F72" s="3" t="s">
        <v>63</v>
      </c>
      <c r="G72" s="15" t="str">
        <f t="shared" si="10"/>
        <v>51817.2923</v>
      </c>
      <c r="H72" s="14">
        <f t="shared" si="11"/>
        <v>53142.5</v>
      </c>
      <c r="I72" s="58" t="s">
        <v>139</v>
      </c>
      <c r="J72" s="59" t="s">
        <v>140</v>
      </c>
      <c r="K72" s="58">
        <v>53142.5</v>
      </c>
      <c r="L72" s="58" t="s">
        <v>141</v>
      </c>
      <c r="M72" s="59" t="s">
        <v>79</v>
      </c>
      <c r="N72" s="59" t="s">
        <v>80</v>
      </c>
      <c r="O72" s="60" t="s">
        <v>68</v>
      </c>
      <c r="P72" s="61" t="s">
        <v>81</v>
      </c>
    </row>
    <row r="73" spans="1:16" ht="12.75" customHeight="1" thickBot="1">
      <c r="A73" s="14" t="str">
        <f t="shared" si="6"/>
        <v>BAVM 193 </v>
      </c>
      <c r="B73" s="3" t="str">
        <f t="shared" si="7"/>
        <v>II</v>
      </c>
      <c r="C73" s="14">
        <f t="shared" si="8"/>
        <v>54327.4578</v>
      </c>
      <c r="D73" s="15" t="str">
        <f t="shared" si="9"/>
        <v>vis</v>
      </c>
      <c r="E73" s="57">
        <f>VLOOKUP(C73,A!C$21:E$973,3,FALSE)</f>
        <v>59853.079364289675</v>
      </c>
      <c r="F73" s="3" t="s">
        <v>63</v>
      </c>
      <c r="G73" s="15" t="str">
        <f t="shared" si="10"/>
        <v>54327.4578</v>
      </c>
      <c r="H73" s="14">
        <f t="shared" si="11"/>
        <v>59859.5</v>
      </c>
      <c r="I73" s="58" t="s">
        <v>252</v>
      </c>
      <c r="J73" s="59" t="s">
        <v>253</v>
      </c>
      <c r="K73" s="58" t="s">
        <v>254</v>
      </c>
      <c r="L73" s="58" t="s">
        <v>255</v>
      </c>
      <c r="M73" s="59" t="s">
        <v>224</v>
      </c>
      <c r="N73" s="59" t="s">
        <v>80</v>
      </c>
      <c r="O73" s="60" t="s">
        <v>68</v>
      </c>
      <c r="P73" s="61" t="s">
        <v>256</v>
      </c>
    </row>
    <row r="74" spans="1:16" ht="12.75" customHeight="1" thickBot="1">
      <c r="A74" s="14" t="str">
        <f t="shared" si="6"/>
        <v>BAVM 193 </v>
      </c>
      <c r="B74" s="3" t="str">
        <f t="shared" si="7"/>
        <v>I</v>
      </c>
      <c r="C74" s="14">
        <f t="shared" si="8"/>
        <v>54365.3892</v>
      </c>
      <c r="D74" s="15" t="str">
        <f t="shared" si="9"/>
        <v>vis</v>
      </c>
      <c r="E74" s="57">
        <f>VLOOKUP(C74,A!C$21:E$973,3,FALSE)</f>
        <v>59954.5797191077</v>
      </c>
      <c r="F74" s="3" t="s">
        <v>63</v>
      </c>
      <c r="G74" s="15" t="str">
        <f t="shared" si="10"/>
        <v>54365.3892</v>
      </c>
      <c r="H74" s="14">
        <f t="shared" si="11"/>
        <v>59961</v>
      </c>
      <c r="I74" s="58" t="s">
        <v>257</v>
      </c>
      <c r="J74" s="59" t="s">
        <v>258</v>
      </c>
      <c r="K74" s="58" t="s">
        <v>259</v>
      </c>
      <c r="L74" s="58" t="s">
        <v>260</v>
      </c>
      <c r="M74" s="59" t="s">
        <v>224</v>
      </c>
      <c r="N74" s="59" t="s">
        <v>63</v>
      </c>
      <c r="O74" s="60" t="s">
        <v>68</v>
      </c>
      <c r="P74" s="61" t="s">
        <v>256</v>
      </c>
    </row>
    <row r="75" spans="1:16" ht="12.75" customHeight="1" thickBot="1">
      <c r="A75" s="14" t="str">
        <f t="shared" si="6"/>
        <v>BAVM 193 </v>
      </c>
      <c r="B75" s="3" t="str">
        <f t="shared" si="7"/>
        <v>II</v>
      </c>
      <c r="C75" s="14">
        <f t="shared" si="8"/>
        <v>54365.5703</v>
      </c>
      <c r="D75" s="15" t="str">
        <f t="shared" si="9"/>
        <v>vis</v>
      </c>
      <c r="E75" s="57">
        <f>VLOOKUP(C75,A!C$21:E$973,3,FALSE)</f>
        <v>59955.06432326831</v>
      </c>
      <c r="F75" s="3" t="s">
        <v>63</v>
      </c>
      <c r="G75" s="15" t="str">
        <f t="shared" si="10"/>
        <v>54365.5703</v>
      </c>
      <c r="H75" s="14">
        <f t="shared" si="11"/>
        <v>59961.5</v>
      </c>
      <c r="I75" s="58" t="s">
        <v>261</v>
      </c>
      <c r="J75" s="59" t="s">
        <v>262</v>
      </c>
      <c r="K75" s="58" t="s">
        <v>263</v>
      </c>
      <c r="L75" s="58" t="s">
        <v>264</v>
      </c>
      <c r="M75" s="59" t="s">
        <v>224</v>
      </c>
      <c r="N75" s="59" t="s">
        <v>63</v>
      </c>
      <c r="O75" s="60" t="s">
        <v>68</v>
      </c>
      <c r="P75" s="61" t="s">
        <v>256</v>
      </c>
    </row>
    <row r="76" spans="1:16" ht="12.75" customHeight="1" thickBot="1">
      <c r="A76" s="14" t="str">
        <f t="shared" si="6"/>
        <v>BAVM 193 </v>
      </c>
      <c r="B76" s="3" t="str">
        <f t="shared" si="7"/>
        <v>II</v>
      </c>
      <c r="C76" s="14">
        <f t="shared" si="8"/>
        <v>54367.4442</v>
      </c>
      <c r="D76" s="15" t="str">
        <f t="shared" si="9"/>
        <v>vis</v>
      </c>
      <c r="E76" s="57">
        <f>VLOOKUP(C76,A!C$21:E$973,3,FALSE)</f>
        <v>59960.078678522616</v>
      </c>
      <c r="F76" s="3" t="s">
        <v>63</v>
      </c>
      <c r="G76" s="15" t="str">
        <f t="shared" si="10"/>
        <v>54367.4442</v>
      </c>
      <c r="H76" s="14">
        <f t="shared" si="11"/>
        <v>59966.5</v>
      </c>
      <c r="I76" s="58" t="s">
        <v>265</v>
      </c>
      <c r="J76" s="59" t="s">
        <v>266</v>
      </c>
      <c r="K76" s="58" t="s">
        <v>267</v>
      </c>
      <c r="L76" s="58" t="s">
        <v>268</v>
      </c>
      <c r="M76" s="59" t="s">
        <v>224</v>
      </c>
      <c r="N76" s="59" t="s">
        <v>63</v>
      </c>
      <c r="O76" s="60" t="s">
        <v>68</v>
      </c>
      <c r="P76" s="61" t="s">
        <v>256</v>
      </c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</sheetData>
  <sheetProtection/>
  <hyperlinks>
    <hyperlink ref="P11" r:id="rId1" display="http://www.bav-astro.de/sfs/BAVM_link.php?BAVMnr=174"/>
    <hyperlink ref="P12" r:id="rId2" display="http://www.bav-astro.de/sfs/BAVM_link.php?BAVMnr=174"/>
    <hyperlink ref="P13" r:id="rId3" display="http://www.bav-astro.de/sfs/BAVM_link.php?BAVMnr=174"/>
    <hyperlink ref="P14" r:id="rId4" display="http://www.bav-astro.de/sfs/BAVM_link.php?BAVMnr=172"/>
    <hyperlink ref="P15" r:id="rId5" display="http://www.bav-astro.de/sfs/BAVM_link.php?BAVMnr=172"/>
    <hyperlink ref="P16" r:id="rId6" display="http://www.bav-astro.de/sfs/BAVM_link.php?BAVMnr=172"/>
    <hyperlink ref="P17" r:id="rId7" display="http://www.bav-astro.de/sfs/BAVM_link.php?BAVMnr=172"/>
    <hyperlink ref="P18" r:id="rId8" display="http://www.bav-astro.de/sfs/BAVM_link.php?BAVMnr=172"/>
    <hyperlink ref="P19" r:id="rId9" display="http://www.bav-astro.de/sfs/BAVM_link.php?BAVMnr=172"/>
    <hyperlink ref="P20" r:id="rId10" display="http://www.bav-astro.de/sfs/BAVM_link.php?BAVMnr=172"/>
    <hyperlink ref="P21" r:id="rId11" display="http://www.bav-astro.de/sfs/BAVM_link.php?BAVMnr=172"/>
    <hyperlink ref="P22" r:id="rId12" display="http://www.bav-astro.de/sfs/BAVM_link.php?BAVMnr=172"/>
    <hyperlink ref="P23" r:id="rId13" display="http://www.bav-astro.de/sfs/BAVM_link.php?BAVMnr=172"/>
    <hyperlink ref="P24" r:id="rId14" display="http://www.bav-astro.de/sfs/BAVM_link.php?BAVMnr=172"/>
    <hyperlink ref="P25" r:id="rId15" display="http://www.bav-astro.de/sfs/BAVM_link.php?BAVMnr=172"/>
    <hyperlink ref="P26" r:id="rId16" display="http://www.bav-astro.de/sfs/BAVM_link.php?BAVMnr=172"/>
    <hyperlink ref="P27" r:id="rId17" display="http://www.bav-astro.de/sfs/BAVM_link.php?BAVMnr=172"/>
    <hyperlink ref="P28" r:id="rId18" display="http://www.bav-astro.de/sfs/BAVM_link.php?BAVMnr=172"/>
    <hyperlink ref="P29" r:id="rId19" display="http://www.bav-astro.de/sfs/BAVM_link.php?BAVMnr=172"/>
    <hyperlink ref="P30" r:id="rId20" display="http://www.bav-astro.de/sfs/BAVM_link.php?BAVMnr=172"/>
    <hyperlink ref="P71" r:id="rId21" display="http://www.bav-astro.de/sfs/BAVM_link.php?BAVMnr=172"/>
    <hyperlink ref="P31" r:id="rId22" display="http://www.bav-astro.de/sfs/BAVM_link.php?BAVMnr=172"/>
    <hyperlink ref="P32" r:id="rId23" display="http://www.bav-astro.de/sfs/BAVM_link.php?BAVMnr=172"/>
    <hyperlink ref="P72" r:id="rId24" display="http://www.bav-astro.de/sfs/BAVM_link.php?BAVMnr=172"/>
    <hyperlink ref="P33" r:id="rId25" display="http://www.bav-astro.de/sfs/BAVM_link.php?BAVMnr=172"/>
    <hyperlink ref="P34" r:id="rId26" display="http://www.bav-astro.de/sfs/BAVM_link.php?BAVMnr=172"/>
    <hyperlink ref="P35" r:id="rId27" display="http://www.bav-astro.de/sfs/BAVM_link.php?BAVMnr=172"/>
    <hyperlink ref="P36" r:id="rId28" display="http://www.bav-astro.de/sfs/BAVM_link.php?BAVMnr=172"/>
    <hyperlink ref="P37" r:id="rId29" display="http://www.bav-astro.de/sfs/BAVM_link.php?BAVMnr=172"/>
    <hyperlink ref="P38" r:id="rId30" display="http://www.bav-astro.de/sfs/BAVM_link.php?BAVMnr=172"/>
    <hyperlink ref="P39" r:id="rId31" display="http://www.bav-astro.de/sfs/BAVM_link.php?BAVMnr=172"/>
    <hyperlink ref="P40" r:id="rId32" display="http://www.bav-astro.de/sfs/BAVM_link.php?BAVMnr=172"/>
    <hyperlink ref="P41" r:id="rId33" display="http://www.bav-astro.de/sfs/BAVM_link.php?BAVMnr=172"/>
    <hyperlink ref="P42" r:id="rId34" display="http://www.bav-astro.de/sfs/BAVM_link.php?BAVMnr=172"/>
    <hyperlink ref="P43" r:id="rId35" display="http://www.bav-astro.de/sfs/BAVM_link.php?BAVMnr=172"/>
    <hyperlink ref="P44" r:id="rId36" display="http://www.bav-astro.de/sfs/BAVM_link.php?BAVMnr=172"/>
    <hyperlink ref="P45" r:id="rId37" display="http://www.bav-astro.de/sfs/BAVM_link.php?BAVMnr=172"/>
    <hyperlink ref="P46" r:id="rId38" display="http://www.bav-astro.de/sfs/BAVM_link.php?BAVMnr=172"/>
    <hyperlink ref="P47" r:id="rId39" display="http://www.bav-astro.de/sfs/BAVM_link.php?BAVMnr=172"/>
    <hyperlink ref="P48" r:id="rId40" display="http://www.bav-astro.de/sfs/BAVM_link.php?BAVMnr=172"/>
    <hyperlink ref="P49" r:id="rId41" display="http://www.bav-astro.de/sfs/BAVM_link.php?BAVMnr=172"/>
    <hyperlink ref="P50" r:id="rId42" display="http://www.bav-astro.de/sfs/BAVM_link.php?BAVMnr=172"/>
    <hyperlink ref="P51" r:id="rId43" display="http://www.bav-astro.de/sfs/BAVM_link.php?BAVMnr=172"/>
    <hyperlink ref="P52" r:id="rId44" display="http://www.bav-astro.de/sfs/BAVM_link.php?BAVMnr=173"/>
    <hyperlink ref="P53" r:id="rId45" display="http://www.bav-astro.de/sfs/BAVM_link.php?BAVMnr=173"/>
    <hyperlink ref="P54" r:id="rId46" display="http://www.konkoly.hu/cgi-bin/IBVS?5690"/>
    <hyperlink ref="P55" r:id="rId47" display="http://www.konkoly.hu/cgi-bin/IBVS?5690"/>
    <hyperlink ref="P56" r:id="rId48" display="http://www.bav-astro.de/sfs/BAVM_link.php?BAVMnr=178"/>
    <hyperlink ref="P57" r:id="rId49" display="http://www.bav-astro.de/sfs/BAVM_link.php?BAVMnr=183"/>
    <hyperlink ref="P58" r:id="rId50" display="http://www.bav-astro.de/sfs/BAVM_link.php?BAVMnr=178"/>
    <hyperlink ref="P59" r:id="rId51" display="http://www.bav-astro.de/sfs/BAVM_link.php?BAVMnr=178"/>
    <hyperlink ref="P60" r:id="rId52" display="http://var.astro.cz/oejv/issues/oejv0074.pdf"/>
    <hyperlink ref="P61" r:id="rId53" display="http://www.bav-astro.de/sfs/BAVM_link.php?BAVMnr=183"/>
    <hyperlink ref="P73" r:id="rId54" display="http://www.bav-astro.de/sfs/BAVM_link.php?BAVMnr=193"/>
    <hyperlink ref="P74" r:id="rId55" display="http://www.bav-astro.de/sfs/BAVM_link.php?BAVMnr=193"/>
    <hyperlink ref="P75" r:id="rId56" display="http://www.bav-astro.de/sfs/BAVM_link.php?BAVMnr=193"/>
    <hyperlink ref="P76" r:id="rId57" display="http://www.bav-astro.de/sfs/BAVM_link.php?BAVMnr=193"/>
    <hyperlink ref="P62" r:id="rId58" display="http://var.astro.cz/oejv/issues/oejv0160.pdf"/>
    <hyperlink ref="P63" r:id="rId59" display="http://var.astro.cz/oejv/issues/oejv0160.pdf"/>
    <hyperlink ref="P64" r:id="rId60" display="http://var.astro.cz/oejv/issues/oejv0160.pdf"/>
    <hyperlink ref="P65" r:id="rId61" display="http://var.astro.cz/oejv/issues/oejv0160.pdf"/>
    <hyperlink ref="P66" r:id="rId62" display="http://var.astro.cz/oejv/issues/oejv0160.pdf"/>
    <hyperlink ref="P67" r:id="rId63" display="http://var.astro.cz/oejv/issues/oejv0160.pdf"/>
    <hyperlink ref="P68" r:id="rId64" display="http://var.astro.cz/oejv/issues/oejv0160.pdf"/>
    <hyperlink ref="P69" r:id="rId65" display="http://www.bav-astro.de/sfs/BAVM_link.php?BAVMnr=231"/>
    <hyperlink ref="P70" r:id="rId66" display="http://www.konkoly.hu/cgi-bin/IBVS?609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