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715" windowHeight="13710" activeTab="0"/>
  </bookViews>
  <sheets>
    <sheet name="A" sheetId="1" r:id="rId1"/>
    <sheet name="BA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<sst xmlns="http://schemas.openxmlformats.org/spreadsheetml/2006/main" count="484" uniqueCount="187">
  <si>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</si>
  <si>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</si>
  <si>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</si>
  <si>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</si>
  <si>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</si>
  <si>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</si>
  <si>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</si>
  <si>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</si>
  <si>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</si>
  <si>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</si>
  <si>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</si>
  <si>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</si>
  <si>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</si>
  <si>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</si>
  <si>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</si>
  <si>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</si>
  <si>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</si>
  <si>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</si>
  <si>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</si>
  <si>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</si>
  <si>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</si>
  <si>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</si>
  <si>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</si>
  <si>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</si>
  <si>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</si>
  <si>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</si>
  <si>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</si>
  <si>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</si>
  <si>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</si>
  <si>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</si>
  <si>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</si>
  <si>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</si>
  <si>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</si>
  <si>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</si>
  <si>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</si>
  <si>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</si>
  <si>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</si>
  <si>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V1481 Cyg / GSC 3967-0702</t>
  </si>
  <si>
    <t>EB/DM</t>
  </si>
  <si>
    <t>IBVS 4503</t>
  </si>
  <si>
    <t>I</t>
  </si>
  <si>
    <t>PE</t>
  </si>
  <si>
    <t>IBVS 6070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</si>
  <si>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</si>
  <si>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</si>
  <si>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</si>
  <si>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</si>
  <si>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</si>
  <si>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</si>
  <si>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</si>
  <si>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</si>
  <si>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</si>
  <si>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vis</t>
  </si>
  <si>
    <t>2440123.465 </t>
  </si>
  <si>
    <t> 23.09.1968 23:09 </t>
  </si>
  <si>
    <t> -0.047 </t>
  </si>
  <si>
    <t>P </t>
  </si>
  <si>
    <t> Alksnis &amp; Zacs </t>
  </si>
  <si>
    <t> PZ 21.502 </t>
  </si>
  <si>
    <t>2440166.312 </t>
  </si>
  <si>
    <t> 05.11.1968 19:29 </t>
  </si>
  <si>
    <t> -0.033 </t>
  </si>
  <si>
    <t>2440488.432 </t>
  </si>
  <si>
    <t> 23.09.1969 22:22 </t>
  </si>
  <si>
    <t> 0.151 </t>
  </si>
  <si>
    <t>2440506.343 </t>
  </si>
  <si>
    <t> 11.10.1969 20:13 </t>
  </si>
  <si>
    <t> 0.100 </t>
  </si>
  <si>
    <t>2440531.232 </t>
  </si>
  <si>
    <t> 05.11.1969 17:34 </t>
  </si>
  <si>
    <t> 0.118 </t>
  </si>
  <si>
    <t>2440553.182 </t>
  </si>
  <si>
    <t> 27.11.1969 16:22 </t>
  </si>
  <si>
    <t> -0.039 </t>
  </si>
  <si>
    <t>2440724.452 </t>
  </si>
  <si>
    <t> 17.05.1970 22:50 </t>
  </si>
  <si>
    <t> -0.099 </t>
  </si>
  <si>
    <t>2440731.470 </t>
  </si>
  <si>
    <t> 24.05.1970 23:16 </t>
  </si>
  <si>
    <t> 0.010 </t>
  </si>
  <si>
    <t>2440753.438 </t>
  </si>
  <si>
    <t> 15.06.1970 22:30 </t>
  </si>
  <si>
    <t> -0.129 </t>
  </si>
  <si>
    <t>2440796.466 </t>
  </si>
  <si>
    <t> 28.07.1970 23:11 </t>
  </si>
  <si>
    <t> 0.066 </t>
  </si>
  <si>
    <t>2440807.526 </t>
  </si>
  <si>
    <t> 09.08.1970 00:37 </t>
  </si>
  <si>
    <t> 0.073 </t>
  </si>
  <si>
    <t>2440857.277 </t>
  </si>
  <si>
    <t> 27.09.1970 18:38 </t>
  </si>
  <si>
    <t> 0.082 </t>
  </si>
  <si>
    <t>2440944.300 </t>
  </si>
  <si>
    <t> 23.12.1970 19:12 </t>
  </si>
  <si>
    <t> 0.058 </t>
  </si>
  <si>
    <t>2441140.428 </t>
  </si>
  <si>
    <t> 07.07.1971 22:16 </t>
  </si>
  <si>
    <t> -0.015 </t>
  </si>
  <si>
    <t>2441151.489 </t>
  </si>
  <si>
    <t> 18.07.1971 23:44 </t>
  </si>
  <si>
    <t> -0.008 </t>
  </si>
  <si>
    <t> L.Kohoutek </t>
  </si>
  <si>
    <t>IBVS 683 </t>
  </si>
  <si>
    <t>2441172.380 </t>
  </si>
  <si>
    <t> 08.08.1971 21:07 </t>
  </si>
  <si>
    <t> 0.158 </t>
  </si>
  <si>
    <t>2441181.508 </t>
  </si>
  <si>
    <t> 18.08.1971 00:11 </t>
  </si>
  <si>
    <t> -0.386 </t>
  </si>
  <si>
    <t>2441183.427 </t>
  </si>
  <si>
    <t> 19.08.1971 22:14 </t>
  </si>
  <si>
    <t>2441183.513 </t>
  </si>
  <si>
    <t> 20.08.1971 00:18 </t>
  </si>
  <si>
    <t> 0.237 </t>
  </si>
  <si>
    <t>2441187.487 </t>
  </si>
  <si>
    <t> 23.08.1971 23:41 </t>
  </si>
  <si>
    <t>2441207.46 </t>
  </si>
  <si>
    <t> 12.09.1971 23:02 </t>
  </si>
  <si>
    <t> 0.70 </t>
  </si>
  <si>
    <t>2441240.36 </t>
  </si>
  <si>
    <t> 15.10.1971 20:38 </t>
  </si>
  <si>
    <t> 0.43 </t>
  </si>
  <si>
    <t>2441259.293 </t>
  </si>
  <si>
    <t> 03.11.1971 19:01 </t>
  </si>
  <si>
    <t> 0.024 </t>
  </si>
  <si>
    <t>2441263.403 </t>
  </si>
  <si>
    <t> 07.11.1971 21:40 </t>
  </si>
  <si>
    <t> -0.011 </t>
  </si>
  <si>
    <t>2441266.27 </t>
  </si>
  <si>
    <t> 10.11.1971 18:28 </t>
  </si>
  <si>
    <t> 0.09 </t>
  </si>
  <si>
    <t>2441331.26 </t>
  </si>
  <si>
    <t> 14.01.1972 18:14 </t>
  </si>
  <si>
    <t> 0.14 </t>
  </si>
  <si>
    <t>2441394.62 </t>
  </si>
  <si>
    <t> 18.03.1972 02:52 </t>
  </si>
  <si>
    <t> -0.06 </t>
  </si>
  <si>
    <t>2441428.58 </t>
  </si>
  <si>
    <t> 21.04.1972 01:55 </t>
  </si>
  <si>
    <t> 0.74 </t>
  </si>
  <si>
    <t>2441596.429 </t>
  </si>
  <si>
    <t> 05.10.1972 22:17 </t>
  </si>
  <si>
    <t> 0.025 </t>
  </si>
  <si>
    <t>2441671.156 </t>
  </si>
  <si>
    <t> 19.12.1972 15:44 </t>
  </si>
  <si>
    <t> 0.140 </t>
  </si>
  <si>
    <t>2441908.472 </t>
  </si>
  <si>
    <t> 13.08.1973 23:19 </t>
  </si>
  <si>
    <t> -0.196 </t>
  </si>
  <si>
    <t>2441911.465 </t>
  </si>
  <si>
    <t> 16.08.1973 23:09 </t>
  </si>
  <si>
    <t> 0.033 </t>
  </si>
  <si>
    <t>2449170.442 </t>
  </si>
  <si>
    <t> 01.07.1993 22:36 </t>
  </si>
  <si>
    <t> -0.442 </t>
  </si>
  <si>
    <t>E </t>
  </si>
  <si>
    <t>?</t>
  </si>
  <si>
    <t> M.Zakirov </t>
  </si>
  <si>
    <t>IBVS 4503 </t>
  </si>
  <si>
    <t>2449177.266 </t>
  </si>
  <si>
    <t> 08.07.1993 18:23 </t>
  </si>
  <si>
    <t> -0.526 </t>
  </si>
  <si>
    <t>2449579.447 </t>
  </si>
  <si>
    <t> 14.08.1994 22:43 </t>
  </si>
  <si>
    <t> -0.420 </t>
  </si>
  <si>
    <t>2449582.246 </t>
  </si>
  <si>
    <t> 17.08.1994 17:54 </t>
  </si>
  <si>
    <t> -0.384 </t>
  </si>
  <si>
    <t>2455795.4198 </t>
  </si>
  <si>
    <t> 21.08.2011 22:04 </t>
  </si>
  <si>
    <t> -0.7153 </t>
  </si>
  <si>
    <t>C </t>
  </si>
  <si>
    <t>-I</t>
  </si>
  <si>
    <t> F.Agerer </t>
  </si>
  <si>
    <t>BAVM 225 </t>
  </si>
  <si>
    <t>2455806.4689 </t>
  </si>
  <si>
    <t> 01.09.2011 23:15 </t>
  </si>
  <si>
    <t>5705.5</t>
  </si>
  <si>
    <t> -0.7198 </t>
  </si>
  <si>
    <t>2456132.5384 </t>
  </si>
  <si>
    <t> 24.07.2012 00:55 </t>
  </si>
  <si>
    <t>5823.5</t>
  </si>
  <si>
    <t> -0.7315 </t>
  </si>
  <si>
    <t>BAVM 231 </t>
  </si>
  <si>
    <t>II</t>
  </si>
  <si>
    <t>BAD?</t>
  </si>
  <si>
    <t>IBVS 0683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</si>
</sst>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33" borderId="0" xfId="0" applyFont="1" applyFill="1" applyAlignment="1">
      <alignment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7" xfId="0" applyFont="1" applyFill="1" applyBorder="1" applyAlignment="1">
      <alignment horizontal="left" vertical="top" wrapText="1" inden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right" vertical="top" wrapText="1"/>
    </xf>
    <xf numFmtId="0" fontId="15" fillId="34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V1481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0.0038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1602267"/>
        <c:axId val="42321016"/>
      </c:scatterChart>
      <c:valAx>
        <c:axId val="1160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016"/>
        <c:crosses val="autoZero"/>
        <c:crossBetween val="midCat"/>
        <c:dispUnits/>
      </c:valAx>
      <c:valAx>
        <c:axId val="42321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2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_Elec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683" TargetMode="External" /><Relationship Id="rId2" Type="http://schemas.openxmlformats.org/officeDocument/2006/relationships/hyperlink" Target="http://www.konkoly.hu/cgi-bin/IBVS?683" TargetMode="External" /><Relationship Id="rId3" Type="http://schemas.openxmlformats.org/officeDocument/2006/relationships/hyperlink" Target="http://www.konkoly.hu/cgi-bin/IBVS?683" TargetMode="External" /><Relationship Id="rId4" Type="http://schemas.openxmlformats.org/officeDocument/2006/relationships/hyperlink" Target="http://www.konkoly.hu/cgi-bin/IBVS?683" TargetMode="External" /><Relationship Id="rId5" Type="http://schemas.openxmlformats.org/officeDocument/2006/relationships/hyperlink" Target="http://www.konkoly.hu/cgi-bin/IBVS?683" TargetMode="External" /><Relationship Id="rId6" Type="http://schemas.openxmlformats.org/officeDocument/2006/relationships/hyperlink" Target="http://www.konkoly.hu/cgi-bin/IBVS?683" TargetMode="External" /><Relationship Id="rId7" Type="http://schemas.openxmlformats.org/officeDocument/2006/relationships/hyperlink" Target="http://www.konkoly.hu/cgi-bin/IBVS?683" TargetMode="External" /><Relationship Id="rId8" Type="http://schemas.openxmlformats.org/officeDocument/2006/relationships/hyperlink" Target="http://www.konkoly.hu/cgi-bin/IBVS?683" TargetMode="External" /><Relationship Id="rId9" Type="http://schemas.openxmlformats.org/officeDocument/2006/relationships/hyperlink" Target="http://www.konkoly.hu/cgi-bin/IBVS?683" TargetMode="External" /><Relationship Id="rId10" Type="http://schemas.openxmlformats.org/officeDocument/2006/relationships/hyperlink" Target="http://www.konkoly.hu/cgi-bin/IBVS?683" TargetMode="External" /><Relationship Id="rId11" Type="http://schemas.openxmlformats.org/officeDocument/2006/relationships/hyperlink" Target="http://www.konkoly.hu/cgi-bin/IBVS?683" TargetMode="External" /><Relationship Id="rId12" Type="http://schemas.openxmlformats.org/officeDocument/2006/relationships/hyperlink" Target="http://www.konkoly.hu/cgi-bin/IBVS?683" TargetMode="External" /><Relationship Id="rId13" Type="http://schemas.openxmlformats.org/officeDocument/2006/relationships/hyperlink" Target="http://www.konkoly.hu/cgi-bin/IBVS?4503" TargetMode="External" /><Relationship Id="rId14" Type="http://schemas.openxmlformats.org/officeDocument/2006/relationships/hyperlink" Target="http://www.konkoly.hu/cgi-bin/IBVS?4503" TargetMode="External" /><Relationship Id="rId15" Type="http://schemas.openxmlformats.org/officeDocument/2006/relationships/hyperlink" Target="http://www.konkoly.hu/cgi-bin/IBVS?4503" TargetMode="External" /><Relationship Id="rId16" Type="http://schemas.openxmlformats.org/officeDocument/2006/relationships/hyperlink" Target="http://www.konkoly.hu/cgi-bin/IBVS?4503" TargetMode="External" /><Relationship Id="rId17" Type="http://schemas.openxmlformats.org/officeDocument/2006/relationships/hyperlink" Target="http://www.bav-astro.de/sfs/BAVM_link.php?BAVMnr=225" TargetMode="External" /><Relationship Id="rId18" Type="http://schemas.openxmlformats.org/officeDocument/2006/relationships/hyperlink" Target="http://www.bav-astro.de/sfs/BAVM_link.php?BAVMnr=225" TargetMode="External" /><Relationship Id="rId19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pane xSplit="14" ySplit="21" topLeftCell="O5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11" sqref="F11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4" ht="12.75">
      <c r="A2" t="s">
        <v>24</v>
      </c>
      <c r="B2" t="s">
        <v>38</v>
      </c>
      <c r="D2" s="3"/>
    </row>
    <row r="3" ht="13.5" thickBot="1"/>
    <row r="4" spans="1:4" ht="14.25" thickBot="1" thickTop="1">
      <c r="A4" s="5" t="s">
        <v>0</v>
      </c>
      <c r="C4" s="8">
        <v>40040.61</v>
      </c>
      <c r="D4" s="9">
        <v>2.7634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40040.61</v>
      </c>
    </row>
    <row r="8" spans="1:3" ht="12.75">
      <c r="A8" t="s">
        <v>3</v>
      </c>
      <c r="C8">
        <f>+D4</f>
        <v>2.7634</v>
      </c>
    </row>
    <row r="9" spans="1:4" ht="12.75">
      <c r="A9" s="26" t="s">
        <v>33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0.04373907042626125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-0.00013583535974595829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56131.140969770626</v>
      </c>
      <c r="E15" s="16" t="s">
        <v>34</v>
      </c>
      <c r="F15" s="13">
        <v>1</v>
      </c>
    </row>
    <row r="16" spans="1:6" ht="12.75">
      <c r="A16" s="18" t="s">
        <v>4</v>
      </c>
      <c r="B16" s="12"/>
      <c r="C16" s="19">
        <f>+C8+C12</f>
        <v>2.763264164640254</v>
      </c>
      <c r="E16" s="16" t="s">
        <v>31</v>
      </c>
      <c r="F16" s="17">
        <f ca="1">NOW()+15018.5+B5/24</f>
        <v>59897.91034780093</v>
      </c>
    </row>
    <row r="17" spans="1:6" ht="13.5" thickBot="1">
      <c r="A17" s="16" t="s">
        <v>28</v>
      </c>
      <c r="B17" s="12"/>
      <c r="C17" s="12">
        <f>COUNT(C21:C2191)</f>
        <v>42</v>
      </c>
      <c r="E17" s="16" t="s">
        <v>35</v>
      </c>
      <c r="F17" s="17">
        <f>ROUND(2*(F16-$C7)/$C8,0)/2+F15</f>
        <v>7187</v>
      </c>
    </row>
    <row r="18" spans="1:6" ht="14.25" thickBot="1" thickTop="1">
      <c r="A18" s="18" t="s">
        <v>5</v>
      </c>
      <c r="B18" s="12"/>
      <c r="C18" s="21">
        <f>+C15</f>
        <v>56131.140969770626</v>
      </c>
      <c r="D18" s="22">
        <f>+C16</f>
        <v>2.763264164640254</v>
      </c>
      <c r="E18" s="16" t="s">
        <v>36</v>
      </c>
      <c r="F18" s="25">
        <f>ROUND(2*(F16-$C15)/$C16,0)/2+F15</f>
        <v>1364</v>
      </c>
    </row>
    <row r="19" spans="5:6" ht="13.5" thickTop="1">
      <c r="E19" s="16" t="s">
        <v>32</v>
      </c>
      <c r="F19" s="20">
        <f>+$C7+$C8*F18-15018.5-$C5/24</f>
        <v>28791.783433333334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49</v>
      </c>
      <c r="I20" s="7" t="s">
        <v>52</v>
      </c>
      <c r="J20" s="7" t="s">
        <v>41</v>
      </c>
      <c r="K20" s="7" t="s">
        <v>45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49" t="s">
        <v>185</v>
      </c>
    </row>
    <row r="21" spans="1:17" ht="12.75">
      <c r="A21" t="s">
        <v>12</v>
      </c>
      <c r="C21" s="10">
        <v>40040.61</v>
      </c>
      <c r="D21" s="10" t="s">
        <v>14</v>
      </c>
      <c r="E21">
        <f aca="true" t="shared" si="0" ref="E21:E62">+(C21-C$7)/C$8</f>
        <v>0</v>
      </c>
      <c r="F21">
        <f aca="true" t="shared" si="1" ref="F21:F59">ROUND(2*E21,0)/2</f>
        <v>0</v>
      </c>
      <c r="G21">
        <f aca="true" t="shared" si="2" ref="G21:G62">+C21-(C$7+F21*C$8)</f>
        <v>0</v>
      </c>
      <c r="H21">
        <f>+G21</f>
        <v>0</v>
      </c>
      <c r="O21">
        <f aca="true" t="shared" si="3" ref="O21:O62">+C$11+C$12*$F21</f>
        <v>0.04373907042626125</v>
      </c>
      <c r="Q21" s="2">
        <f aca="true" t="shared" si="4" ref="Q21:Q62">+C21-15018.5</f>
        <v>25022.11</v>
      </c>
    </row>
    <row r="22" spans="1:17" ht="12.75">
      <c r="A22" s="47" t="s">
        <v>58</v>
      </c>
      <c r="B22" s="48" t="s">
        <v>40</v>
      </c>
      <c r="C22" s="47">
        <v>40123.465</v>
      </c>
      <c r="D22" s="47" t="s">
        <v>52</v>
      </c>
      <c r="E22">
        <f t="shared" si="0"/>
        <v>29.98299196641671</v>
      </c>
      <c r="F22">
        <f t="shared" si="1"/>
        <v>30</v>
      </c>
      <c r="G22">
        <f t="shared" si="2"/>
        <v>-0.04700000000593718</v>
      </c>
      <c r="I22">
        <f aca="true" t="shared" si="5" ref="I22:I28">+G22</f>
        <v>-0.04700000000593718</v>
      </c>
      <c r="O22">
        <f t="shared" si="3"/>
        <v>0.0396640096338825</v>
      </c>
      <c r="Q22" s="2">
        <f t="shared" si="4"/>
        <v>25104.964999999997</v>
      </c>
    </row>
    <row r="23" spans="1:17" ht="12.75">
      <c r="A23" s="47" t="s">
        <v>58</v>
      </c>
      <c r="B23" s="48" t="s">
        <v>184</v>
      </c>
      <c r="C23" s="47">
        <v>40166.312</v>
      </c>
      <c r="D23" s="47" t="s">
        <v>52</v>
      </c>
      <c r="E23">
        <f t="shared" si="0"/>
        <v>45.48816675110281</v>
      </c>
      <c r="F23">
        <f t="shared" si="1"/>
        <v>45.5</v>
      </c>
      <c r="G23">
        <f t="shared" si="2"/>
        <v>-0.032700000003387686</v>
      </c>
      <c r="I23">
        <f t="shared" si="5"/>
        <v>-0.032700000003387686</v>
      </c>
      <c r="O23">
        <f t="shared" si="3"/>
        <v>0.03755856155782015</v>
      </c>
      <c r="Q23" s="2">
        <f t="shared" si="4"/>
        <v>25147.811999999998</v>
      </c>
    </row>
    <row r="24" spans="1:17" ht="12.75">
      <c r="A24" s="47" t="s">
        <v>58</v>
      </c>
      <c r="B24" s="48" t="s">
        <v>40</v>
      </c>
      <c r="C24" s="47">
        <v>40488.432</v>
      </c>
      <c r="D24" s="47" t="s">
        <v>52</v>
      </c>
      <c r="E24">
        <f t="shared" si="0"/>
        <v>162.0547152059058</v>
      </c>
      <c r="F24">
        <f t="shared" si="1"/>
        <v>162</v>
      </c>
      <c r="G24">
        <f t="shared" si="2"/>
        <v>0.15120000000024447</v>
      </c>
      <c r="I24">
        <f t="shared" si="5"/>
        <v>0.15120000000024447</v>
      </c>
      <c r="O24">
        <f t="shared" si="3"/>
        <v>0.02173374214741601</v>
      </c>
      <c r="Q24" s="2">
        <f t="shared" si="4"/>
        <v>25469.932</v>
      </c>
    </row>
    <row r="25" spans="1:17" ht="12.75">
      <c r="A25" s="47" t="s">
        <v>58</v>
      </c>
      <c r="B25" s="48" t="s">
        <v>184</v>
      </c>
      <c r="C25" s="47">
        <v>40506.343</v>
      </c>
      <c r="D25" s="47" t="s">
        <v>52</v>
      </c>
      <c r="E25">
        <f t="shared" si="0"/>
        <v>168.5362234927988</v>
      </c>
      <c r="F25">
        <f t="shared" si="1"/>
        <v>168.5</v>
      </c>
      <c r="G25">
        <f t="shared" si="2"/>
        <v>0.10010000000329455</v>
      </c>
      <c r="I25">
        <f t="shared" si="5"/>
        <v>0.10010000000329455</v>
      </c>
      <c r="O25">
        <f t="shared" si="3"/>
        <v>0.020850812309067282</v>
      </c>
      <c r="Q25" s="2">
        <f t="shared" si="4"/>
        <v>25487.843</v>
      </c>
    </row>
    <row r="26" spans="1:17" ht="12.75">
      <c r="A26" s="47" t="s">
        <v>58</v>
      </c>
      <c r="B26" s="48" t="s">
        <v>184</v>
      </c>
      <c r="C26" s="47">
        <v>40531.232</v>
      </c>
      <c r="D26" s="47" t="s">
        <v>52</v>
      </c>
      <c r="E26">
        <f t="shared" si="0"/>
        <v>177.5428819570106</v>
      </c>
      <c r="F26">
        <f t="shared" si="1"/>
        <v>177.5</v>
      </c>
      <c r="G26">
        <f t="shared" si="2"/>
        <v>0.11850000000413274</v>
      </c>
      <c r="I26">
        <f t="shared" si="5"/>
        <v>0.11850000000413274</v>
      </c>
      <c r="O26">
        <f t="shared" si="3"/>
        <v>0.019628294071353657</v>
      </c>
      <c r="Q26" s="2">
        <f t="shared" si="4"/>
        <v>25512.732000000004</v>
      </c>
    </row>
    <row r="27" spans="1:17" ht="12.75">
      <c r="A27" s="47" t="s">
        <v>58</v>
      </c>
      <c r="B27" s="48" t="s">
        <v>184</v>
      </c>
      <c r="C27" s="47">
        <v>40553.182</v>
      </c>
      <c r="D27" s="47" t="s">
        <v>52</v>
      </c>
      <c r="E27">
        <f t="shared" si="0"/>
        <v>185.48599551277417</v>
      </c>
      <c r="F27">
        <f t="shared" si="1"/>
        <v>185.5</v>
      </c>
      <c r="G27">
        <f t="shared" si="2"/>
        <v>-0.03869999999733409</v>
      </c>
      <c r="I27">
        <f t="shared" si="5"/>
        <v>-0.03869999999733409</v>
      </c>
      <c r="O27">
        <f t="shared" si="3"/>
        <v>0.01854161119338599</v>
      </c>
      <c r="Q27" s="2">
        <f t="shared" si="4"/>
        <v>25534.682</v>
      </c>
    </row>
    <row r="28" spans="1:17" ht="12.75">
      <c r="A28" s="47" t="s">
        <v>58</v>
      </c>
      <c r="B28" s="48" t="s">
        <v>184</v>
      </c>
      <c r="C28" s="47">
        <v>40724.452</v>
      </c>
      <c r="D28" s="47" t="s">
        <v>52</v>
      </c>
      <c r="E28">
        <f t="shared" si="0"/>
        <v>247.46399363103313</v>
      </c>
      <c r="F28">
        <f t="shared" si="1"/>
        <v>247.5</v>
      </c>
      <c r="G28">
        <f t="shared" si="2"/>
        <v>-0.09950000000389991</v>
      </c>
      <c r="I28">
        <f t="shared" si="5"/>
        <v>-0.09950000000389991</v>
      </c>
      <c r="O28">
        <f t="shared" si="3"/>
        <v>0.01011981888913658</v>
      </c>
      <c r="Q28" s="2">
        <f t="shared" si="4"/>
        <v>25705.951999999997</v>
      </c>
    </row>
    <row r="29" spans="1:18" ht="12.75">
      <c r="A29" s="28" t="s">
        <v>39</v>
      </c>
      <c r="B29" s="29" t="s">
        <v>40</v>
      </c>
      <c r="C29" s="28">
        <v>40731.47</v>
      </c>
      <c r="D29" s="28" t="s">
        <v>41</v>
      </c>
      <c r="E29">
        <f t="shared" si="0"/>
        <v>250.00361873054953</v>
      </c>
      <c r="F29">
        <f t="shared" si="1"/>
        <v>250</v>
      </c>
      <c r="G29">
        <f t="shared" si="2"/>
        <v>0.010000000002037268</v>
      </c>
      <c r="J29">
        <f>+G29</f>
        <v>0.010000000002037268</v>
      </c>
      <c r="O29">
        <f t="shared" si="3"/>
        <v>0.009780230489771682</v>
      </c>
      <c r="Q29" s="2">
        <f t="shared" si="4"/>
        <v>25712.97</v>
      </c>
      <c r="R29" t="s">
        <v>41</v>
      </c>
    </row>
    <row r="30" spans="1:17" ht="12.75">
      <c r="A30" s="47" t="s">
        <v>58</v>
      </c>
      <c r="B30" s="48" t="s">
        <v>40</v>
      </c>
      <c r="C30" s="47">
        <v>40753.438</v>
      </c>
      <c r="D30" s="47" t="s">
        <v>52</v>
      </c>
      <c r="E30">
        <f t="shared" si="0"/>
        <v>257.9532460013032</v>
      </c>
      <c r="F30">
        <f t="shared" si="1"/>
        <v>258</v>
      </c>
      <c r="G30">
        <f t="shared" si="2"/>
        <v>-0.12919999999576248</v>
      </c>
      <c r="I30">
        <f>+G30</f>
        <v>-0.12919999999576248</v>
      </c>
      <c r="O30">
        <f t="shared" si="3"/>
        <v>0.008693547611804013</v>
      </c>
      <c r="Q30" s="2">
        <f t="shared" si="4"/>
        <v>25734.938000000002</v>
      </c>
    </row>
    <row r="31" spans="1:17" ht="12.75">
      <c r="A31" s="47" t="s">
        <v>58</v>
      </c>
      <c r="B31" s="48" t="s">
        <v>184</v>
      </c>
      <c r="C31" s="47">
        <v>40796.466</v>
      </c>
      <c r="D31" s="47" t="s">
        <v>52</v>
      </c>
      <c r="E31">
        <f t="shared" si="0"/>
        <v>273.52391980893094</v>
      </c>
      <c r="F31">
        <f t="shared" si="1"/>
        <v>273.5</v>
      </c>
      <c r="G31">
        <f t="shared" si="2"/>
        <v>0.06609999999636784</v>
      </c>
      <c r="I31">
        <f>+G31</f>
        <v>0.06609999999636784</v>
      </c>
      <c r="O31">
        <f t="shared" si="3"/>
        <v>0.006588099535741659</v>
      </c>
      <c r="Q31" s="2">
        <f t="shared" si="4"/>
        <v>25777.966</v>
      </c>
    </row>
    <row r="32" spans="1:17" ht="12.75">
      <c r="A32" s="47" t="s">
        <v>58</v>
      </c>
      <c r="B32" s="48" t="s">
        <v>184</v>
      </c>
      <c r="C32" s="47">
        <v>40807.526</v>
      </c>
      <c r="D32" s="47" t="s">
        <v>52</v>
      </c>
      <c r="E32">
        <f t="shared" si="0"/>
        <v>277.52623579648167</v>
      </c>
      <c r="F32">
        <f t="shared" si="1"/>
        <v>277.5</v>
      </c>
      <c r="G32">
        <f t="shared" si="2"/>
        <v>0.07249999999476131</v>
      </c>
      <c r="I32">
        <f>+G32</f>
        <v>0.07249999999476131</v>
      </c>
      <c r="O32">
        <f t="shared" si="3"/>
        <v>0.006044758096757828</v>
      </c>
      <c r="Q32" s="2">
        <f t="shared" si="4"/>
        <v>25789.025999999998</v>
      </c>
    </row>
    <row r="33" spans="1:17" ht="12.75">
      <c r="A33" s="47" t="s">
        <v>58</v>
      </c>
      <c r="B33" s="48" t="s">
        <v>184</v>
      </c>
      <c r="C33" s="47">
        <v>40857.277</v>
      </c>
      <c r="D33" s="47" t="s">
        <v>52</v>
      </c>
      <c r="E33">
        <f t="shared" si="0"/>
        <v>295.52978215242143</v>
      </c>
      <c r="F33">
        <f t="shared" si="1"/>
        <v>295.5</v>
      </c>
      <c r="G33">
        <f t="shared" si="2"/>
        <v>0.082300000001851</v>
      </c>
      <c r="I33">
        <f>+G33</f>
        <v>0.082300000001851</v>
      </c>
      <c r="O33">
        <f t="shared" si="3"/>
        <v>0.0035997216213305774</v>
      </c>
      <c r="Q33" s="2">
        <f t="shared" si="4"/>
        <v>25838.777000000002</v>
      </c>
    </row>
    <row r="34" spans="1:18" ht="12.75">
      <c r="A34" s="28" t="s">
        <v>39</v>
      </c>
      <c r="B34" s="29" t="s">
        <v>40</v>
      </c>
      <c r="C34" s="28">
        <v>40944.3</v>
      </c>
      <c r="D34" s="28" t="s">
        <v>41</v>
      </c>
      <c r="E34">
        <f t="shared" si="0"/>
        <v>327.02106101179794</v>
      </c>
      <c r="F34">
        <f t="shared" si="1"/>
        <v>327</v>
      </c>
      <c r="G34">
        <f t="shared" si="2"/>
        <v>0.05819999999948777</v>
      </c>
      <c r="J34">
        <f>+G34</f>
        <v>0.05819999999948777</v>
      </c>
      <c r="O34">
        <f t="shared" si="3"/>
        <v>-0.000679092210667108</v>
      </c>
      <c r="Q34" s="2">
        <f t="shared" si="4"/>
        <v>25925.800000000003</v>
      </c>
      <c r="R34" t="s">
        <v>41</v>
      </c>
    </row>
    <row r="35" spans="1:17" ht="12.75">
      <c r="A35" s="47" t="s">
        <v>58</v>
      </c>
      <c r="B35" s="48" t="s">
        <v>40</v>
      </c>
      <c r="C35" s="47">
        <v>41140.428</v>
      </c>
      <c r="D35" s="47" t="s">
        <v>52</v>
      </c>
      <c r="E35">
        <f t="shared" si="0"/>
        <v>397.9944995295648</v>
      </c>
      <c r="F35">
        <f t="shared" si="1"/>
        <v>398</v>
      </c>
      <c r="G35">
        <f t="shared" si="2"/>
        <v>-0.015200000001641456</v>
      </c>
      <c r="I35">
        <f>+G35</f>
        <v>-0.015200000001641456</v>
      </c>
      <c r="O35">
        <f t="shared" si="3"/>
        <v>-0.010323402752630141</v>
      </c>
      <c r="Q35" s="2">
        <f t="shared" si="4"/>
        <v>26121.928</v>
      </c>
    </row>
    <row r="36" spans="1:18" ht="12.75">
      <c r="A36" s="28" t="s">
        <v>39</v>
      </c>
      <c r="B36" s="29" t="s">
        <v>40</v>
      </c>
      <c r="C36" s="28">
        <v>41151.489</v>
      </c>
      <c r="D36" s="28" t="s">
        <v>41</v>
      </c>
      <c r="E36">
        <f t="shared" si="0"/>
        <v>401.9971773901718</v>
      </c>
      <c r="F36">
        <f t="shared" si="1"/>
        <v>402</v>
      </c>
      <c r="G36">
        <f t="shared" si="2"/>
        <v>-0.007799999999406282</v>
      </c>
      <c r="J36">
        <f>+G36</f>
        <v>-0.007799999999406282</v>
      </c>
      <c r="O36">
        <f t="shared" si="3"/>
        <v>-0.01086674419161398</v>
      </c>
      <c r="Q36" s="2">
        <f t="shared" si="4"/>
        <v>26132.989</v>
      </c>
      <c r="R36" t="s">
        <v>41</v>
      </c>
    </row>
    <row r="37" spans="1:18" ht="12.75">
      <c r="A37" s="47" t="s">
        <v>186</v>
      </c>
      <c r="B37" s="48" t="s">
        <v>184</v>
      </c>
      <c r="C37" s="47">
        <v>41172.38</v>
      </c>
      <c r="D37" s="47" t="s">
        <v>52</v>
      </c>
      <c r="E37">
        <f t="shared" si="0"/>
        <v>409.5570673807617</v>
      </c>
      <c r="F37">
        <f t="shared" si="1"/>
        <v>409.5</v>
      </c>
      <c r="G37">
        <f t="shared" si="2"/>
        <v>0.15769999999611173</v>
      </c>
      <c r="H37">
        <f>+G37</f>
        <v>0.15769999999611173</v>
      </c>
      <c r="O37">
        <f t="shared" si="3"/>
        <v>-0.011885509389708664</v>
      </c>
      <c r="Q37" s="2">
        <f t="shared" si="4"/>
        <v>26153.879999999997</v>
      </c>
      <c r="R37" t="s">
        <v>49</v>
      </c>
    </row>
    <row r="38" spans="1:18" ht="12.75">
      <c r="A38" s="47" t="s">
        <v>186</v>
      </c>
      <c r="B38" s="48" t="s">
        <v>40</v>
      </c>
      <c r="C38" s="47">
        <v>41181.508</v>
      </c>
      <c r="D38" s="47" t="s">
        <v>52</v>
      </c>
      <c r="E38">
        <f t="shared" si="0"/>
        <v>412.86024462618553</v>
      </c>
      <c r="F38">
        <f t="shared" si="1"/>
        <v>413</v>
      </c>
      <c r="G38">
        <f t="shared" si="2"/>
        <v>-0.38620000000082655</v>
      </c>
      <c r="H38">
        <f>+G38</f>
        <v>-0.38620000000082655</v>
      </c>
      <c r="O38">
        <f t="shared" si="3"/>
        <v>-0.012360933148819517</v>
      </c>
      <c r="Q38" s="2">
        <f t="shared" si="4"/>
        <v>26163.008</v>
      </c>
      <c r="R38" t="s">
        <v>49</v>
      </c>
    </row>
    <row r="39" spans="1:18" ht="12.75">
      <c r="A39" s="47" t="s">
        <v>186</v>
      </c>
      <c r="B39" s="48" t="s">
        <v>184</v>
      </c>
      <c r="C39" s="47">
        <v>41183.427</v>
      </c>
      <c r="D39" s="47" t="s">
        <v>52</v>
      </c>
      <c r="E39">
        <f t="shared" si="0"/>
        <v>413.5546790186013</v>
      </c>
      <c r="F39">
        <f t="shared" si="1"/>
        <v>413.5</v>
      </c>
      <c r="G39">
        <f t="shared" si="2"/>
        <v>0.15110000000277068</v>
      </c>
      <c r="H39">
        <f>+G39</f>
        <v>0.15110000000277068</v>
      </c>
      <c r="O39">
        <f t="shared" si="3"/>
        <v>-0.012428850828692495</v>
      </c>
      <c r="Q39" s="2">
        <f t="shared" si="4"/>
        <v>26164.927000000003</v>
      </c>
      <c r="R39" t="s">
        <v>49</v>
      </c>
    </row>
    <row r="40" spans="1:18" ht="12.75">
      <c r="A40" s="47" t="s">
        <v>186</v>
      </c>
      <c r="B40" s="48" t="s">
        <v>184</v>
      </c>
      <c r="C40" s="47">
        <v>41183.513</v>
      </c>
      <c r="D40" s="47" t="s">
        <v>52</v>
      </c>
      <c r="E40">
        <f t="shared" si="0"/>
        <v>413.5858001013239</v>
      </c>
      <c r="F40">
        <f t="shared" si="1"/>
        <v>413.5</v>
      </c>
      <c r="G40">
        <f t="shared" si="2"/>
        <v>0.23709999999846332</v>
      </c>
      <c r="H40">
        <f>+G40</f>
        <v>0.23709999999846332</v>
      </c>
      <c r="O40">
        <f t="shared" si="3"/>
        <v>-0.012428850828692495</v>
      </c>
      <c r="Q40" s="2">
        <f t="shared" si="4"/>
        <v>26165.013</v>
      </c>
      <c r="R40" t="s">
        <v>49</v>
      </c>
    </row>
    <row r="41" spans="1:18" ht="12.75">
      <c r="A41" s="28" t="s">
        <v>39</v>
      </c>
      <c r="B41" s="29" t="s">
        <v>40</v>
      </c>
      <c r="C41" s="28">
        <v>41187.487</v>
      </c>
      <c r="D41" s="28" t="s">
        <v>41</v>
      </c>
      <c r="E41">
        <f t="shared" si="0"/>
        <v>415.0238836216257</v>
      </c>
      <c r="F41">
        <f t="shared" si="1"/>
        <v>415</v>
      </c>
      <c r="G41">
        <f t="shared" si="2"/>
        <v>0.06599999999889405</v>
      </c>
      <c r="J41">
        <f>+G41</f>
        <v>0.06599999999889405</v>
      </c>
      <c r="O41">
        <f t="shared" si="3"/>
        <v>-0.012632603868311436</v>
      </c>
      <c r="Q41" s="2">
        <f t="shared" si="4"/>
        <v>26168.987</v>
      </c>
      <c r="R41" t="s">
        <v>41</v>
      </c>
    </row>
    <row r="42" spans="1:18" ht="12.75">
      <c r="A42" s="47" t="s">
        <v>186</v>
      </c>
      <c r="B42" s="48" t="s">
        <v>40</v>
      </c>
      <c r="C42" s="47">
        <v>41207.46</v>
      </c>
      <c r="D42" s="47" t="s">
        <v>52</v>
      </c>
      <c r="E42">
        <f t="shared" si="0"/>
        <v>422.25157414778846</v>
      </c>
      <c r="F42">
        <f t="shared" si="1"/>
        <v>422.5</v>
      </c>
      <c r="G42">
        <f t="shared" si="2"/>
        <v>-0.6865000000034343</v>
      </c>
      <c r="H42">
        <f>+G42</f>
        <v>-0.6865000000034343</v>
      </c>
      <c r="O42">
        <f t="shared" si="3"/>
        <v>-0.01365136906640612</v>
      </c>
      <c r="Q42" s="2">
        <f t="shared" si="4"/>
        <v>26188.96</v>
      </c>
      <c r="R42" t="s">
        <v>49</v>
      </c>
    </row>
    <row r="43" spans="1:18" ht="12.75">
      <c r="A43" s="47" t="s">
        <v>186</v>
      </c>
      <c r="B43" s="48" t="s">
        <v>40</v>
      </c>
      <c r="C43" s="47">
        <v>41240.36</v>
      </c>
      <c r="D43" s="47" t="s">
        <v>52</v>
      </c>
      <c r="E43">
        <f t="shared" si="0"/>
        <v>434.15719765506265</v>
      </c>
      <c r="F43">
        <f t="shared" si="1"/>
        <v>434</v>
      </c>
      <c r="G43">
        <f t="shared" si="2"/>
        <v>0.43439999999827705</v>
      </c>
      <c r="H43">
        <f>+G43</f>
        <v>0.43439999999827705</v>
      </c>
      <c r="O43">
        <f t="shared" si="3"/>
        <v>-0.015213475703484643</v>
      </c>
      <c r="Q43" s="2">
        <f t="shared" si="4"/>
        <v>26221.86</v>
      </c>
      <c r="R43" t="s">
        <v>49</v>
      </c>
    </row>
    <row r="44" spans="1:18" ht="12.75">
      <c r="A44" s="28" t="s">
        <v>39</v>
      </c>
      <c r="B44" s="29" t="s">
        <v>40</v>
      </c>
      <c r="C44" s="28">
        <v>41259.293</v>
      </c>
      <c r="D44" s="28" t="s">
        <v>41</v>
      </c>
      <c r="E44">
        <f t="shared" si="0"/>
        <v>441.0085402040954</v>
      </c>
      <c r="F44">
        <f t="shared" si="1"/>
        <v>441</v>
      </c>
      <c r="G44">
        <f t="shared" si="2"/>
        <v>0.023600000000442378</v>
      </c>
      <c r="J44">
        <f>+G44</f>
        <v>0.023600000000442378</v>
      </c>
      <c r="O44">
        <f t="shared" si="3"/>
        <v>-0.01616432322170635</v>
      </c>
      <c r="Q44" s="2">
        <f t="shared" si="4"/>
        <v>26240.792999999998</v>
      </c>
      <c r="R44" t="s">
        <v>41</v>
      </c>
    </row>
    <row r="45" spans="1:17" ht="12.75">
      <c r="A45" s="47" t="s">
        <v>58</v>
      </c>
      <c r="B45" s="48" t="s">
        <v>184</v>
      </c>
      <c r="C45" s="47">
        <v>41263.403</v>
      </c>
      <c r="D45" s="47" t="s">
        <v>52</v>
      </c>
      <c r="E45">
        <f t="shared" si="0"/>
        <v>442.4958384598675</v>
      </c>
      <c r="F45">
        <f t="shared" si="1"/>
        <v>442.5</v>
      </c>
      <c r="G45">
        <f t="shared" si="2"/>
        <v>-0.011500000000523869</v>
      </c>
      <c r="I45">
        <f>+G45</f>
        <v>-0.011500000000523869</v>
      </c>
      <c r="O45">
        <f t="shared" si="3"/>
        <v>-0.01636807626132529</v>
      </c>
      <c r="Q45" s="2">
        <f t="shared" si="4"/>
        <v>26244.903</v>
      </c>
    </row>
    <row r="46" spans="1:18" ht="12.75">
      <c r="A46" s="47" t="s">
        <v>186</v>
      </c>
      <c r="B46" s="48" t="s">
        <v>184</v>
      </c>
      <c r="C46" s="47">
        <v>41266.27</v>
      </c>
      <c r="D46" s="47" t="s">
        <v>52</v>
      </c>
      <c r="E46">
        <f t="shared" si="0"/>
        <v>443.5333285083579</v>
      </c>
      <c r="F46">
        <f t="shared" si="1"/>
        <v>443.5</v>
      </c>
      <c r="G46">
        <f t="shared" si="2"/>
        <v>0.09209999999438878</v>
      </c>
      <c r="H46">
        <f>+G46</f>
        <v>0.09209999999438878</v>
      </c>
      <c r="O46">
        <f t="shared" si="3"/>
        <v>-0.016503911621071246</v>
      </c>
      <c r="Q46" s="2">
        <f t="shared" si="4"/>
        <v>26247.769999999997</v>
      </c>
      <c r="R46" t="s">
        <v>49</v>
      </c>
    </row>
    <row r="47" spans="1:18" ht="12.75">
      <c r="A47" s="47" t="s">
        <v>186</v>
      </c>
      <c r="B47" s="48" t="s">
        <v>40</v>
      </c>
      <c r="C47" s="47">
        <v>41331.26</v>
      </c>
      <c r="D47" s="47" t="s">
        <v>52</v>
      </c>
      <c r="E47">
        <f t="shared" si="0"/>
        <v>467.0514583484119</v>
      </c>
      <c r="F47">
        <f t="shared" si="1"/>
        <v>467</v>
      </c>
      <c r="G47">
        <f t="shared" si="2"/>
        <v>0.1422000000020489</v>
      </c>
      <c r="H47">
        <f>+G47</f>
        <v>0.1422000000020489</v>
      </c>
      <c r="O47">
        <f t="shared" si="3"/>
        <v>-0.01969604257510127</v>
      </c>
      <c r="Q47" s="2">
        <f t="shared" si="4"/>
        <v>26312.760000000002</v>
      </c>
      <c r="R47" t="s">
        <v>49</v>
      </c>
    </row>
    <row r="48" spans="1:18" ht="12.75">
      <c r="A48" s="47" t="s">
        <v>186</v>
      </c>
      <c r="B48" s="48" t="s">
        <v>40</v>
      </c>
      <c r="C48" s="47">
        <v>41394.62</v>
      </c>
      <c r="D48" s="47" t="s">
        <v>52</v>
      </c>
      <c r="E48">
        <f t="shared" si="0"/>
        <v>489.97973510892456</v>
      </c>
      <c r="F48">
        <f t="shared" si="1"/>
        <v>490</v>
      </c>
      <c r="G48">
        <f t="shared" si="2"/>
        <v>-0.055999999996856786</v>
      </c>
      <c r="H48">
        <f>+G48</f>
        <v>-0.055999999996856786</v>
      </c>
      <c r="O48">
        <f t="shared" si="3"/>
        <v>-0.0228202558492583</v>
      </c>
      <c r="Q48" s="2">
        <f t="shared" si="4"/>
        <v>26376.120000000003</v>
      </c>
      <c r="R48" t="s">
        <v>49</v>
      </c>
    </row>
    <row r="49" spans="1:18" ht="12.75">
      <c r="A49" s="47" t="s">
        <v>186</v>
      </c>
      <c r="B49" s="48" t="s">
        <v>40</v>
      </c>
      <c r="C49" s="47">
        <v>41428.58</v>
      </c>
      <c r="D49" s="47" t="s">
        <v>52</v>
      </c>
      <c r="E49">
        <f t="shared" si="0"/>
        <v>502.26894405442613</v>
      </c>
      <c r="F49">
        <f t="shared" si="1"/>
        <v>502.5</v>
      </c>
      <c r="G49">
        <f t="shared" si="2"/>
        <v>-0.6385000000009313</v>
      </c>
      <c r="H49">
        <f>+G49</f>
        <v>-0.6385000000009313</v>
      </c>
      <c r="O49">
        <f t="shared" si="3"/>
        <v>-0.02451819784608278</v>
      </c>
      <c r="Q49" s="2">
        <f t="shared" si="4"/>
        <v>26410.08</v>
      </c>
      <c r="R49" t="s">
        <v>49</v>
      </c>
    </row>
    <row r="50" spans="1:17" ht="12.75">
      <c r="A50" s="47" t="s">
        <v>58</v>
      </c>
      <c r="B50" s="48" t="s">
        <v>40</v>
      </c>
      <c r="C50" s="47">
        <v>41596.429</v>
      </c>
      <c r="D50" s="47" t="s">
        <v>52</v>
      </c>
      <c r="E50">
        <f t="shared" si="0"/>
        <v>563.0089744517609</v>
      </c>
      <c r="F50">
        <f t="shared" si="1"/>
        <v>563</v>
      </c>
      <c r="G50">
        <f t="shared" si="2"/>
        <v>0.02479999999923166</v>
      </c>
      <c r="I50">
        <f>+G50</f>
        <v>0.02479999999923166</v>
      </c>
      <c r="O50">
        <f t="shared" si="3"/>
        <v>-0.03273623711071326</v>
      </c>
      <c r="Q50" s="2">
        <f t="shared" si="4"/>
        <v>26577.928999999996</v>
      </c>
    </row>
    <row r="51" spans="1:18" ht="12.75">
      <c r="A51" s="28" t="s">
        <v>39</v>
      </c>
      <c r="B51" s="29" t="s">
        <v>40</v>
      </c>
      <c r="C51" s="28">
        <v>41596.452</v>
      </c>
      <c r="D51" s="28" t="s">
        <v>41</v>
      </c>
      <c r="E51">
        <f t="shared" si="0"/>
        <v>563.0172975320247</v>
      </c>
      <c r="F51">
        <f t="shared" si="1"/>
        <v>563</v>
      </c>
      <c r="G51">
        <f t="shared" si="2"/>
        <v>0.0478000000002794</v>
      </c>
      <c r="J51">
        <f>+G51</f>
        <v>0.0478000000002794</v>
      </c>
      <c r="O51">
        <f t="shared" si="3"/>
        <v>-0.03273623711071326</v>
      </c>
      <c r="Q51" s="2">
        <f t="shared" si="4"/>
        <v>26577.951999999997</v>
      </c>
      <c r="R51" t="s">
        <v>41</v>
      </c>
    </row>
    <row r="52" spans="1:17" ht="12.75">
      <c r="A52" s="47" t="s">
        <v>58</v>
      </c>
      <c r="B52" s="48" t="s">
        <v>40</v>
      </c>
      <c r="C52" s="47">
        <v>41671.156</v>
      </c>
      <c r="D52" s="47" t="s">
        <v>52</v>
      </c>
      <c r="E52">
        <f t="shared" si="0"/>
        <v>590.0506622276913</v>
      </c>
      <c r="F52">
        <f t="shared" si="1"/>
        <v>590</v>
      </c>
      <c r="G52">
        <f t="shared" si="2"/>
        <v>0.13999999999941792</v>
      </c>
      <c r="I52">
        <f>+G52</f>
        <v>0.13999999999941792</v>
      </c>
      <c r="O52">
        <f t="shared" si="3"/>
        <v>-0.03640379182385413</v>
      </c>
      <c r="Q52" s="2">
        <f t="shared" si="4"/>
        <v>26652.656000000003</v>
      </c>
    </row>
    <row r="53" spans="1:17" ht="12.75">
      <c r="A53" s="47" t="s">
        <v>58</v>
      </c>
      <c r="B53" s="48" t="s">
        <v>40</v>
      </c>
      <c r="C53" s="47">
        <v>41908.472</v>
      </c>
      <c r="D53" s="47" t="s">
        <v>52</v>
      </c>
      <c r="E53">
        <f t="shared" si="0"/>
        <v>675.9289281320117</v>
      </c>
      <c r="F53">
        <f t="shared" si="1"/>
        <v>676</v>
      </c>
      <c r="G53">
        <f t="shared" si="2"/>
        <v>-0.19640000000072177</v>
      </c>
      <c r="I53">
        <f>+G53</f>
        <v>-0.19640000000072177</v>
      </c>
      <c r="O53">
        <f t="shared" si="3"/>
        <v>-0.048085632762006544</v>
      </c>
      <c r="Q53" s="2">
        <f t="shared" si="4"/>
        <v>26889.972</v>
      </c>
    </row>
    <row r="54" spans="1:18" ht="12.75">
      <c r="A54" s="28" t="s">
        <v>39</v>
      </c>
      <c r="B54" s="29" t="s">
        <v>40</v>
      </c>
      <c r="C54" s="28">
        <v>41911.465</v>
      </c>
      <c r="D54" s="28" t="s">
        <v>41</v>
      </c>
      <c r="E54">
        <f t="shared" si="0"/>
        <v>677.0120141854223</v>
      </c>
      <c r="F54">
        <f t="shared" si="1"/>
        <v>677</v>
      </c>
      <c r="G54">
        <f t="shared" si="2"/>
        <v>0.03319999999803258</v>
      </c>
      <c r="J54">
        <f aca="true" t="shared" si="6" ref="J54:J59">+G54</f>
        <v>0.03319999999803258</v>
      </c>
      <c r="O54">
        <f t="shared" si="3"/>
        <v>-0.0482214681217525</v>
      </c>
      <c r="Q54" s="2">
        <f t="shared" si="4"/>
        <v>26892.964999999997</v>
      </c>
      <c r="R54" t="s">
        <v>41</v>
      </c>
    </row>
    <row r="55" spans="1:18" ht="12.75">
      <c r="A55" s="28" t="s">
        <v>39</v>
      </c>
      <c r="B55" s="29" t="s">
        <v>40</v>
      </c>
      <c r="C55" s="28">
        <v>49170.442</v>
      </c>
      <c r="D55" s="28" t="s">
        <v>41</v>
      </c>
      <c r="E55">
        <f t="shared" si="0"/>
        <v>3303.840196858943</v>
      </c>
      <c r="F55">
        <f t="shared" si="1"/>
        <v>3304</v>
      </c>
      <c r="G55">
        <f t="shared" si="2"/>
        <v>-0.4415999999982887</v>
      </c>
      <c r="J55">
        <f t="shared" si="6"/>
        <v>-0.4415999999982887</v>
      </c>
      <c r="O55">
        <f t="shared" si="3"/>
        <v>-0.4050609581743849</v>
      </c>
      <c r="Q55" s="2">
        <f t="shared" si="4"/>
        <v>34151.942</v>
      </c>
      <c r="R55" t="s">
        <v>41</v>
      </c>
    </row>
    <row r="56" spans="1:18" ht="12.75">
      <c r="A56" s="28" t="s">
        <v>39</v>
      </c>
      <c r="B56" s="29" t="s">
        <v>40</v>
      </c>
      <c r="C56" s="28">
        <v>49173.266</v>
      </c>
      <c r="D56" s="28" t="s">
        <v>41</v>
      </c>
      <c r="E56">
        <f t="shared" si="0"/>
        <v>3304.862126366072</v>
      </c>
      <c r="F56">
        <f t="shared" si="1"/>
        <v>3305</v>
      </c>
      <c r="G56">
        <f t="shared" si="2"/>
        <v>-0.3809999999939464</v>
      </c>
      <c r="J56">
        <f t="shared" si="6"/>
        <v>-0.3809999999939464</v>
      </c>
      <c r="O56">
        <f t="shared" si="3"/>
        <v>-0.4051967935341309</v>
      </c>
      <c r="Q56" s="2">
        <f t="shared" si="4"/>
        <v>34154.766</v>
      </c>
      <c r="R56" t="s">
        <v>41</v>
      </c>
    </row>
    <row r="57" spans="1:18" ht="12.75">
      <c r="A57" s="47" t="s">
        <v>39</v>
      </c>
      <c r="B57" s="48" t="s">
        <v>184</v>
      </c>
      <c r="C57" s="47">
        <v>49177.266</v>
      </c>
      <c r="D57" s="47" t="s">
        <v>52</v>
      </c>
      <c r="E57">
        <f t="shared" si="0"/>
        <v>3306.309618585801</v>
      </c>
      <c r="F57">
        <f t="shared" si="1"/>
        <v>3306.5</v>
      </c>
      <c r="G57">
        <f t="shared" si="2"/>
        <v>-0.5260999999954947</v>
      </c>
      <c r="J57">
        <f t="shared" si="6"/>
        <v>-0.5260999999954947</v>
      </c>
      <c r="O57">
        <f t="shared" si="3"/>
        <v>-0.40540054657374985</v>
      </c>
      <c r="Q57" s="2">
        <f t="shared" si="4"/>
        <v>34158.766</v>
      </c>
      <c r="R57" t="s">
        <v>41</v>
      </c>
    </row>
    <row r="58" spans="1:18" ht="12.75">
      <c r="A58" s="28" t="s">
        <v>39</v>
      </c>
      <c r="B58" s="29" t="s">
        <v>40</v>
      </c>
      <c r="C58" s="28">
        <v>49579.447</v>
      </c>
      <c r="D58" s="28" t="s">
        <v>41</v>
      </c>
      <c r="E58">
        <f t="shared" si="0"/>
        <v>3451.8480856915394</v>
      </c>
      <c r="F58">
        <f t="shared" si="1"/>
        <v>3452</v>
      </c>
      <c r="G58">
        <f t="shared" si="2"/>
        <v>-0.4198000000033062</v>
      </c>
      <c r="J58">
        <f t="shared" si="6"/>
        <v>-0.4198000000033062</v>
      </c>
      <c r="O58">
        <f t="shared" si="3"/>
        <v>-0.42516459141678675</v>
      </c>
      <c r="Q58" s="2">
        <f t="shared" si="4"/>
        <v>34560.947</v>
      </c>
      <c r="R58" t="s">
        <v>41</v>
      </c>
    </row>
    <row r="59" spans="1:18" ht="12.75">
      <c r="A59" s="28" t="s">
        <v>39</v>
      </c>
      <c r="B59" s="29" t="s">
        <v>40</v>
      </c>
      <c r="C59" s="28">
        <v>49582.246</v>
      </c>
      <c r="D59" s="28" t="s">
        <v>41</v>
      </c>
      <c r="E59">
        <f t="shared" si="0"/>
        <v>3452.860968372295</v>
      </c>
      <c r="F59">
        <f t="shared" si="1"/>
        <v>3453</v>
      </c>
      <c r="G59">
        <f t="shared" si="2"/>
        <v>-0.3842000000004191</v>
      </c>
      <c r="J59">
        <f t="shared" si="6"/>
        <v>-0.3842000000004191</v>
      </c>
      <c r="O59">
        <f t="shared" si="3"/>
        <v>-0.42530042677653274</v>
      </c>
      <c r="Q59" s="2">
        <f t="shared" si="4"/>
        <v>34563.746</v>
      </c>
      <c r="R59" t="s">
        <v>41</v>
      </c>
    </row>
    <row r="60" spans="1:17" ht="12.75">
      <c r="A60" s="47" t="s">
        <v>174</v>
      </c>
      <c r="B60" s="48" t="s">
        <v>184</v>
      </c>
      <c r="C60" s="47">
        <v>55795.4198</v>
      </c>
      <c r="D60" s="47" t="s">
        <v>52</v>
      </c>
      <c r="E60">
        <f t="shared" si="0"/>
        <v>5701.241152203808</v>
      </c>
      <c r="F60" s="33">
        <f>ROUND(2*E60,0)/2+0.5</f>
        <v>5701.5</v>
      </c>
      <c r="G60">
        <f t="shared" si="2"/>
        <v>-0.7152999999962049</v>
      </c>
      <c r="K60">
        <f>+G60</f>
        <v>-0.7152999999962049</v>
      </c>
      <c r="O60">
        <f t="shared" si="3"/>
        <v>-0.7307262331653199</v>
      </c>
      <c r="Q60" s="2">
        <f t="shared" si="4"/>
        <v>40776.9198</v>
      </c>
    </row>
    <row r="61" spans="1:17" ht="12.75">
      <c r="A61" s="47" t="s">
        <v>174</v>
      </c>
      <c r="B61" s="48" t="s">
        <v>184</v>
      </c>
      <c r="C61" s="47">
        <v>55806.4689</v>
      </c>
      <c r="D61" s="47" t="s">
        <v>52</v>
      </c>
      <c r="E61">
        <f t="shared" si="0"/>
        <v>5705.23952377506</v>
      </c>
      <c r="F61" s="33">
        <f>ROUND(2*E61,0)/2+0.5</f>
        <v>5705.5</v>
      </c>
      <c r="G61">
        <f t="shared" si="2"/>
        <v>-0.7197999999989406</v>
      </c>
      <c r="K61">
        <f>+G61</f>
        <v>-0.7197999999989406</v>
      </c>
      <c r="O61">
        <f t="shared" si="3"/>
        <v>-0.7312695746043038</v>
      </c>
      <c r="Q61" s="2">
        <f t="shared" si="4"/>
        <v>40787.9689</v>
      </c>
    </row>
    <row r="62" spans="1:18" ht="12.75">
      <c r="A62" s="30" t="s">
        <v>42</v>
      </c>
      <c r="B62" s="31" t="s">
        <v>40</v>
      </c>
      <c r="C62" s="32">
        <v>56132.5384</v>
      </c>
      <c r="D62" s="32">
        <v>0.0038</v>
      </c>
      <c r="E62">
        <f t="shared" si="0"/>
        <v>5823.235289860316</v>
      </c>
      <c r="F62" s="33">
        <f>ROUND(2*E62,0)/2+0.5</f>
        <v>5823.5</v>
      </c>
      <c r="G62">
        <f t="shared" si="2"/>
        <v>-0.731500000001688</v>
      </c>
      <c r="J62">
        <f>+G62</f>
        <v>-0.731500000001688</v>
      </c>
      <c r="O62">
        <f t="shared" si="3"/>
        <v>-0.7472981470543268</v>
      </c>
      <c r="Q62" s="2">
        <f t="shared" si="4"/>
        <v>41114.0384</v>
      </c>
      <c r="R62" t="s">
        <v>41</v>
      </c>
    </row>
    <row r="63" spans="2:4" ht="12.75">
      <c r="B63" s="3"/>
      <c r="C63" s="10"/>
      <c r="D63" s="10"/>
    </row>
    <row r="64" spans="2:4" ht="12.75">
      <c r="B64" s="3"/>
      <c r="C64" s="10"/>
      <c r="D64" s="10"/>
    </row>
    <row r="65" spans="2:4" ht="12.75">
      <c r="B65" s="3"/>
      <c r="C65" s="10"/>
      <c r="D65" s="10"/>
    </row>
    <row r="66" spans="2:4" ht="12.75">
      <c r="B66" s="3"/>
      <c r="C66" s="10"/>
      <c r="D66" s="10"/>
    </row>
    <row r="67" spans="2:4" ht="12.75">
      <c r="B67" s="3"/>
      <c r="C67" s="10"/>
      <c r="D67" s="10"/>
    </row>
    <row r="68" spans="2:4" ht="12.75">
      <c r="B68" s="3"/>
      <c r="C68" s="10"/>
      <c r="D68" s="10"/>
    </row>
    <row r="69" spans="2:4" ht="12.75">
      <c r="B69" s="3"/>
      <c r="C69" s="10"/>
      <c r="D69" s="10"/>
    </row>
    <row r="70" spans="2:4" ht="12.75">
      <c r="B70" s="3"/>
      <c r="C70" s="10"/>
      <c r="D70" s="10"/>
    </row>
    <row r="71" spans="2:4" ht="12.75">
      <c r="B71" s="3"/>
      <c r="C71" s="10"/>
      <c r="D71" s="10"/>
    </row>
    <row r="72" spans="2:4" ht="12.75">
      <c r="B72" s="3"/>
      <c r="C72" s="10"/>
      <c r="D72" s="10"/>
    </row>
    <row r="73" spans="2:4" ht="12.75">
      <c r="B73" s="3"/>
      <c r="C73" s="10"/>
      <c r="D73" s="10"/>
    </row>
    <row r="74" spans="2:4" ht="12.75">
      <c r="B74" s="3"/>
      <c r="C74" s="10"/>
      <c r="D74" s="10"/>
    </row>
    <row r="75" spans="2:4" ht="12.75">
      <c r="B75" s="3"/>
      <c r="C75" s="10"/>
      <c r="D75" s="10"/>
    </row>
    <row r="76" spans="2:4" ht="12.75">
      <c r="B76" s="3"/>
      <c r="C76" s="10"/>
      <c r="D76" s="10"/>
    </row>
    <row r="77" spans="2:4" ht="12.75">
      <c r="B77" s="3"/>
      <c r="C77" s="10"/>
      <c r="D77" s="10"/>
    </row>
    <row r="78" spans="2:4" ht="12.75">
      <c r="B78" s="3"/>
      <c r="C78" s="10"/>
      <c r="D78" s="10"/>
    </row>
    <row r="79" spans="2:4" ht="12.75">
      <c r="B79" s="3"/>
      <c r="C79" s="10"/>
      <c r="D79" s="10"/>
    </row>
    <row r="80" spans="2:4" ht="12.75">
      <c r="B80" s="3"/>
      <c r="C80" s="10"/>
      <c r="D80" s="10"/>
    </row>
    <row r="81" spans="2:4" ht="12.75">
      <c r="B81" s="3"/>
      <c r="C81" s="10"/>
      <c r="D81" s="10"/>
    </row>
    <row r="82" spans="2:4" ht="12.75">
      <c r="B82" s="3"/>
      <c r="C82" s="10"/>
      <c r="D82" s="10"/>
    </row>
    <row r="83" spans="2:4" ht="12.75">
      <c r="B83" s="3"/>
      <c r="C83" s="10"/>
      <c r="D83" s="10"/>
    </row>
    <row r="84" spans="2:4" ht="12.75">
      <c r="B84" s="3"/>
      <c r="C84" s="10"/>
      <c r="D84" s="10"/>
    </row>
    <row r="85" spans="2:4" ht="12.75">
      <c r="B85" s="3"/>
      <c r="C85" s="10"/>
      <c r="D85" s="10"/>
    </row>
    <row r="86" spans="2:4" ht="12.75">
      <c r="B86" s="3"/>
      <c r="C86" s="10"/>
      <c r="D86" s="10"/>
    </row>
    <row r="87" spans="2:4" ht="12.75">
      <c r="B87" s="3"/>
      <c r="C87" s="10"/>
      <c r="D87" s="10"/>
    </row>
    <row r="88" spans="2:4" ht="12.75">
      <c r="B88" s="3"/>
      <c r="C88" s="10"/>
      <c r="D88" s="10"/>
    </row>
    <row r="89" spans="2:4" ht="12.75">
      <c r="B89" s="3"/>
      <c r="C89" s="10"/>
      <c r="D89" s="10"/>
    </row>
    <row r="90" spans="2:4" ht="12.75">
      <c r="B90" s="3"/>
      <c r="C90" s="10"/>
      <c r="D90" s="10"/>
    </row>
    <row r="91" spans="2:4" ht="12.75">
      <c r="B91" s="3"/>
      <c r="C91" s="10"/>
      <c r="D91" s="10"/>
    </row>
    <row r="92" spans="2:4" ht="12.75">
      <c r="B92" s="3"/>
      <c r="C92" s="10"/>
      <c r="D92" s="10"/>
    </row>
    <row r="93" spans="2:4" ht="12.75">
      <c r="B93" s="3"/>
      <c r="C93" s="10"/>
      <c r="D93" s="10"/>
    </row>
    <row r="94" spans="2:4" ht="12.75">
      <c r="B94" s="3"/>
      <c r="C94" s="10"/>
      <c r="D94" s="10"/>
    </row>
    <row r="95" spans="2:4" ht="12.75">
      <c r="B95" s="3"/>
      <c r="C95" s="10"/>
      <c r="D95" s="10"/>
    </row>
    <row r="96" spans="2:4" ht="12.75">
      <c r="B96" s="3"/>
      <c r="C96" s="10"/>
      <c r="D96" s="10"/>
    </row>
    <row r="97" spans="2:4" ht="12.75">
      <c r="B97" s="3"/>
      <c r="C97" s="10"/>
      <c r="D97" s="10"/>
    </row>
    <row r="98" spans="2:4" ht="12.75">
      <c r="B98" s="3"/>
      <c r="C98" s="10"/>
      <c r="D98" s="10"/>
    </row>
    <row r="99" spans="2:4" ht="12.75">
      <c r="B99" s="3"/>
      <c r="C99" s="10"/>
      <c r="D99" s="10"/>
    </row>
    <row r="100" spans="2:4" ht="12.75">
      <c r="B100" s="3"/>
      <c r="C100" s="10"/>
      <c r="D100" s="10"/>
    </row>
    <row r="101" spans="2:4" ht="12.75">
      <c r="B101" s="3"/>
      <c r="C101" s="10"/>
      <c r="D101" s="10"/>
    </row>
    <row r="102" spans="2:4" ht="12.75">
      <c r="B102" s="3"/>
      <c r="C102" s="10"/>
      <c r="D102" s="10"/>
    </row>
    <row r="103" spans="2:4" ht="12.75">
      <c r="B103" s="3"/>
      <c r="C103" s="10"/>
      <c r="D103" s="10"/>
    </row>
    <row r="104" spans="2:4" ht="12.75">
      <c r="B104" s="3"/>
      <c r="C104" s="10"/>
      <c r="D104" s="10"/>
    </row>
    <row r="105" spans="2:4" ht="12.75">
      <c r="B105" s="3"/>
      <c r="C105" s="10"/>
      <c r="D105" s="10"/>
    </row>
    <row r="106" spans="2:4" ht="12.75">
      <c r="B106" s="3"/>
      <c r="C106" s="10"/>
      <c r="D106" s="10"/>
    </row>
    <row r="107" spans="2:4" ht="12.75">
      <c r="B107" s="3"/>
      <c r="C107" s="10"/>
      <c r="D107" s="10"/>
    </row>
    <row r="108" spans="2:4" ht="12.75">
      <c r="B108" s="3"/>
      <c r="C108" s="10"/>
      <c r="D108" s="10"/>
    </row>
    <row r="109" spans="2:4" ht="12.75">
      <c r="B109" s="3"/>
      <c r="C109" s="10"/>
      <c r="D109" s="10"/>
    </row>
    <row r="110" spans="2:4" ht="12.75">
      <c r="B110" s="3"/>
      <c r="C110" s="10"/>
      <c r="D110" s="10"/>
    </row>
    <row r="111" spans="2:4" ht="12.75">
      <c r="B111" s="3"/>
      <c r="C111" s="10"/>
      <c r="D111" s="10"/>
    </row>
    <row r="112" spans="2:4" ht="12.75">
      <c r="B112" s="3"/>
      <c r="C112" s="10"/>
      <c r="D112" s="10"/>
    </row>
    <row r="113" spans="2:4" ht="12.75">
      <c r="B113" s="3"/>
      <c r="C113" s="10"/>
      <c r="D113" s="10"/>
    </row>
    <row r="114" spans="2:4" ht="12.75">
      <c r="B114" s="3"/>
      <c r="C114" s="10"/>
      <c r="D114" s="10"/>
    </row>
    <row r="115" spans="2:4" ht="12.75">
      <c r="B115" s="3"/>
      <c r="C115" s="10"/>
      <c r="D115" s="10"/>
    </row>
    <row r="116" spans="2:4" ht="12.75">
      <c r="B116" s="3"/>
      <c r="C116" s="10"/>
      <c r="D116" s="10"/>
    </row>
    <row r="117" spans="2:4" ht="12.75">
      <c r="B117" s="3"/>
      <c r="C117" s="10"/>
      <c r="D117" s="10"/>
    </row>
    <row r="118" spans="2:4" ht="12.75">
      <c r="B118" s="3"/>
      <c r="C118" s="10"/>
      <c r="D118" s="10"/>
    </row>
    <row r="119" spans="2:4" ht="12.75">
      <c r="B119" s="3"/>
      <c r="C119" s="10"/>
      <c r="D119" s="10"/>
    </row>
    <row r="120" spans="2:4" ht="12.75">
      <c r="B120" s="3"/>
      <c r="C120" s="10"/>
      <c r="D120" s="10"/>
    </row>
    <row r="121" spans="2:4" ht="12.75">
      <c r="B121" s="3"/>
      <c r="C121" s="10"/>
      <c r="D121" s="10"/>
    </row>
    <row r="122" spans="2:4" ht="12.75">
      <c r="B122" s="3"/>
      <c r="C122" s="10"/>
      <c r="D122" s="10"/>
    </row>
    <row r="123" spans="2:4" ht="12.75">
      <c r="B123" s="3"/>
      <c r="C123" s="10"/>
      <c r="D123" s="10"/>
    </row>
    <row r="124" spans="2:4" ht="12.75">
      <c r="B124" s="3"/>
      <c r="C124" s="10"/>
      <c r="D124" s="10"/>
    </row>
    <row r="125" spans="2:4" ht="12.75">
      <c r="B125" s="3"/>
      <c r="C125" s="10"/>
      <c r="D125" s="10"/>
    </row>
    <row r="126" spans="2:4" ht="12.75">
      <c r="B126" s="3"/>
      <c r="C126" s="10"/>
      <c r="D126" s="10"/>
    </row>
    <row r="127" spans="2:4" ht="12.75">
      <c r="B127" s="3"/>
      <c r="C127" s="10"/>
      <c r="D127" s="10"/>
    </row>
    <row r="128" spans="2:4" ht="12.75">
      <c r="B128" s="3"/>
      <c r="C128" s="10"/>
      <c r="D128" s="10"/>
    </row>
    <row r="129" spans="2:4" ht="12.75">
      <c r="B129" s="3"/>
      <c r="C129" s="10"/>
      <c r="D129" s="10"/>
    </row>
    <row r="130" spans="2:4" ht="12.75">
      <c r="B130" s="3"/>
      <c r="C130" s="10"/>
      <c r="D130" s="10"/>
    </row>
    <row r="131" spans="2:4" ht="12.75">
      <c r="B131" s="3"/>
      <c r="C131" s="10"/>
      <c r="D131" s="10"/>
    </row>
    <row r="132" spans="2:4" ht="12.75">
      <c r="B132" s="3"/>
      <c r="C132" s="10"/>
      <c r="D132" s="10"/>
    </row>
    <row r="133" spans="2:4" ht="12.75">
      <c r="B133" s="3"/>
      <c r="C133" s="10"/>
      <c r="D133" s="10"/>
    </row>
    <row r="134" spans="2:4" ht="12.75">
      <c r="B134" s="3"/>
      <c r="C134" s="10"/>
      <c r="D134" s="10"/>
    </row>
    <row r="135" spans="2:4" ht="12.75">
      <c r="B135" s="3"/>
      <c r="C135" s="10"/>
      <c r="D135" s="10"/>
    </row>
    <row r="136" spans="2:4" ht="12.75">
      <c r="B136" s="3"/>
      <c r="C136" s="10"/>
      <c r="D136" s="10"/>
    </row>
    <row r="137" spans="2:4" ht="12.75">
      <c r="B137" s="3"/>
      <c r="C137" s="10"/>
      <c r="D137" s="10"/>
    </row>
    <row r="138" spans="2:4" ht="12.75">
      <c r="B138" s="3"/>
      <c r="C138" s="10"/>
      <c r="D138" s="10"/>
    </row>
    <row r="139" spans="2:4" ht="12.75">
      <c r="B139" s="3"/>
      <c r="C139" s="10"/>
      <c r="D139" s="10"/>
    </row>
    <row r="140" spans="2:4" ht="12.75">
      <c r="B140" s="3"/>
      <c r="C140" s="10"/>
      <c r="D140" s="10"/>
    </row>
    <row r="141" spans="2:4" ht="12.75">
      <c r="B141" s="3"/>
      <c r="C141" s="10"/>
      <c r="D141" s="10"/>
    </row>
    <row r="142" spans="2:4" ht="12.75">
      <c r="B142" s="3"/>
      <c r="C142" s="10"/>
      <c r="D142" s="10"/>
    </row>
    <row r="143" spans="2:4" ht="12.75">
      <c r="B143" s="3"/>
      <c r="C143" s="10"/>
      <c r="D143" s="10"/>
    </row>
    <row r="144" spans="2:4" ht="12.75">
      <c r="B144" s="3"/>
      <c r="C144" s="10"/>
      <c r="D144" s="10"/>
    </row>
    <row r="145" spans="2:4" ht="12.75">
      <c r="B145" s="3"/>
      <c r="C145" s="10"/>
      <c r="D145" s="10"/>
    </row>
    <row r="146" spans="2:4" ht="12.75">
      <c r="B146" s="3"/>
      <c r="C146" s="10"/>
      <c r="D146" s="10"/>
    </row>
    <row r="147" spans="2:4" ht="12.75">
      <c r="B147" s="3"/>
      <c r="C147" s="10"/>
      <c r="D147" s="10"/>
    </row>
    <row r="148" spans="2:4" ht="12.75">
      <c r="B148" s="3"/>
      <c r="C148" s="10"/>
      <c r="D148" s="10"/>
    </row>
    <row r="149" spans="2:4" ht="12.75">
      <c r="B149" s="3"/>
      <c r="C149" s="10"/>
      <c r="D149" s="10"/>
    </row>
    <row r="150" spans="2:4" ht="12.75">
      <c r="B150" s="3"/>
      <c r="C150" s="10"/>
      <c r="D150" s="10"/>
    </row>
    <row r="151" spans="2:4" ht="12.75">
      <c r="B151" s="3"/>
      <c r="C151" s="10"/>
      <c r="D151" s="10"/>
    </row>
    <row r="152" spans="2:4" ht="12.75">
      <c r="B152" s="3"/>
      <c r="C152" s="10"/>
      <c r="D152" s="10"/>
    </row>
    <row r="153" spans="2:4" ht="12.75">
      <c r="B153" s="3"/>
      <c r="C153" s="10"/>
      <c r="D153" s="10"/>
    </row>
    <row r="154" spans="2:4" ht="12.75">
      <c r="B154" s="3"/>
      <c r="C154" s="10"/>
      <c r="D154" s="10"/>
    </row>
    <row r="155" spans="2:4" ht="12.75">
      <c r="B155" s="3"/>
      <c r="C155" s="10"/>
      <c r="D155" s="10"/>
    </row>
    <row r="156" spans="2:4" ht="12.75">
      <c r="B156" s="3"/>
      <c r="C156" s="10"/>
      <c r="D156" s="10"/>
    </row>
    <row r="157" spans="2:4" ht="12.75">
      <c r="B157" s="3"/>
      <c r="C157" s="10"/>
      <c r="D157" s="10"/>
    </row>
    <row r="158" spans="2:4" ht="12.75">
      <c r="B158" s="3"/>
      <c r="C158" s="10"/>
      <c r="D158" s="10"/>
    </row>
    <row r="159" spans="2:4" ht="12.75">
      <c r="B159" s="3"/>
      <c r="C159" s="10"/>
      <c r="D159" s="10"/>
    </row>
    <row r="160" spans="2:4" ht="12.75">
      <c r="B160" s="3"/>
      <c r="C160" s="10"/>
      <c r="D160" s="10"/>
    </row>
    <row r="161" spans="2:4" ht="12.75">
      <c r="B161" s="3"/>
      <c r="C161" s="10"/>
      <c r="D161" s="10"/>
    </row>
    <row r="162" spans="2:4" ht="12.75">
      <c r="B162" s="3"/>
      <c r="C162" s="10"/>
      <c r="D162" s="10"/>
    </row>
    <row r="163" spans="2:4" ht="12.75">
      <c r="B163" s="3"/>
      <c r="C163" s="10"/>
      <c r="D163" s="10"/>
    </row>
    <row r="164" spans="2:4" ht="12.75">
      <c r="B164" s="3"/>
      <c r="C164" s="10"/>
      <c r="D164" s="10"/>
    </row>
    <row r="165" spans="2:4" ht="12.75">
      <c r="B165" s="3"/>
      <c r="C165" s="10"/>
      <c r="D165" s="10"/>
    </row>
    <row r="166" spans="2:4" ht="12.75">
      <c r="B166" s="3"/>
      <c r="C166" s="10"/>
      <c r="D166" s="10"/>
    </row>
    <row r="167" spans="2:4" ht="12.75">
      <c r="B167" s="3"/>
      <c r="C167" s="10"/>
      <c r="D167" s="10"/>
    </row>
    <row r="168" spans="2:4" ht="12.75">
      <c r="B168" s="3"/>
      <c r="C168" s="10"/>
      <c r="D168" s="10"/>
    </row>
    <row r="169" spans="2:4" ht="12.75">
      <c r="B169" s="3"/>
      <c r="C169" s="10"/>
      <c r="D169" s="10"/>
    </row>
    <row r="170" spans="2:4" ht="12.75">
      <c r="B170" s="3"/>
      <c r="C170" s="10"/>
      <c r="D170" s="10"/>
    </row>
    <row r="171" spans="2:4" ht="12.75">
      <c r="B171" s="3"/>
      <c r="C171" s="10"/>
      <c r="D171" s="10"/>
    </row>
    <row r="172" spans="2:4" ht="12.75">
      <c r="B172" s="3"/>
      <c r="C172" s="10"/>
      <c r="D172" s="10"/>
    </row>
    <row r="173" spans="2:4" ht="12.75">
      <c r="B173" s="3"/>
      <c r="C173" s="10"/>
      <c r="D173" s="10"/>
    </row>
    <row r="174" spans="2:4" ht="12.75">
      <c r="B174" s="3"/>
      <c r="C174" s="10"/>
      <c r="D174" s="10"/>
    </row>
    <row r="175" spans="2:4" ht="12.75">
      <c r="B175" s="3"/>
      <c r="C175" s="10"/>
      <c r="D175" s="10"/>
    </row>
    <row r="176" spans="2:4" ht="12.75">
      <c r="B176" s="3"/>
      <c r="C176" s="10"/>
      <c r="D176" s="10"/>
    </row>
    <row r="177" spans="2:4" ht="12.75">
      <c r="B177" s="3"/>
      <c r="C177" s="10"/>
      <c r="D177" s="10"/>
    </row>
    <row r="178" spans="2:4" ht="12.75">
      <c r="B178" s="3"/>
      <c r="C178" s="10"/>
      <c r="D178" s="10"/>
    </row>
    <row r="179" spans="2:4" ht="12.75">
      <c r="B179" s="3"/>
      <c r="C179" s="10"/>
      <c r="D179" s="10"/>
    </row>
    <row r="180" spans="2:4" ht="12.75">
      <c r="B180" s="3"/>
      <c r="C180" s="10"/>
      <c r="D180" s="10"/>
    </row>
    <row r="181" spans="2:4" ht="12.75">
      <c r="B181" s="3"/>
      <c r="C181" s="10"/>
      <c r="D181" s="10"/>
    </row>
    <row r="182" spans="2:4" ht="12.75">
      <c r="B182" s="3"/>
      <c r="C182" s="10"/>
      <c r="D182" s="10"/>
    </row>
    <row r="183" spans="2:4" ht="12.75">
      <c r="B183" s="3"/>
      <c r="C183" s="10"/>
      <c r="D183" s="10"/>
    </row>
    <row r="184" spans="2:4" ht="12.75">
      <c r="B184" s="3"/>
      <c r="C184" s="10"/>
      <c r="D184" s="10"/>
    </row>
    <row r="185" spans="2:4" ht="12.75">
      <c r="B185" s="3"/>
      <c r="C185" s="10"/>
      <c r="D185" s="10"/>
    </row>
    <row r="186" spans="2:4" ht="12.75">
      <c r="B186" s="3"/>
      <c r="C186" s="10"/>
      <c r="D186" s="10"/>
    </row>
    <row r="187" spans="2:4" ht="12.75">
      <c r="B187" s="3"/>
      <c r="C187" s="10"/>
      <c r="D187" s="10"/>
    </row>
    <row r="188" spans="2:4" ht="12.75">
      <c r="B188" s="3"/>
      <c r="C188" s="10"/>
      <c r="D188" s="10"/>
    </row>
    <row r="189" spans="2:4" ht="12.75">
      <c r="B189" s="3"/>
      <c r="C189" s="10"/>
      <c r="D189" s="10"/>
    </row>
    <row r="190" spans="2:4" ht="12.75">
      <c r="B190" s="3"/>
      <c r="C190" s="10"/>
      <c r="D190" s="10"/>
    </row>
    <row r="191" spans="2:4" ht="12.75">
      <c r="B191" s="3"/>
      <c r="C191" s="10"/>
      <c r="D191" s="10"/>
    </row>
    <row r="192" spans="2:4" ht="12.75">
      <c r="B192" s="3"/>
      <c r="C192" s="10"/>
      <c r="D192" s="10"/>
    </row>
    <row r="193" spans="2:4" ht="12.75">
      <c r="B193" s="3"/>
      <c r="C193" s="10"/>
      <c r="D193" s="10"/>
    </row>
    <row r="194" spans="2:4" ht="12.75">
      <c r="B194" s="3"/>
      <c r="C194" s="10"/>
      <c r="D194" s="10"/>
    </row>
    <row r="195" spans="2:4" ht="12.75">
      <c r="B195" s="3"/>
      <c r="C195" s="10"/>
      <c r="D195" s="10"/>
    </row>
    <row r="196" spans="2:4" ht="12.75">
      <c r="B196" s="3"/>
      <c r="C196" s="10"/>
      <c r="D196" s="10"/>
    </row>
    <row r="197" spans="2:4" ht="12.75">
      <c r="B197" s="3"/>
      <c r="C197" s="10"/>
      <c r="D197" s="10"/>
    </row>
    <row r="198" spans="2:4" ht="12.75">
      <c r="B198" s="3"/>
      <c r="C198" s="10"/>
      <c r="D198" s="10"/>
    </row>
    <row r="199" spans="2:4" ht="12.75">
      <c r="B199" s="3"/>
      <c r="C199" s="10"/>
      <c r="D199" s="10"/>
    </row>
    <row r="200" spans="2:4" ht="12.75">
      <c r="B200" s="3"/>
      <c r="C200" s="10"/>
      <c r="D200" s="10"/>
    </row>
    <row r="201" spans="2:4" ht="12.75">
      <c r="B201" s="3"/>
      <c r="C201" s="10"/>
      <c r="D201" s="10"/>
    </row>
    <row r="202" spans="2:4" ht="12.75">
      <c r="B202" s="3"/>
      <c r="C202" s="10"/>
      <c r="D202" s="10"/>
    </row>
    <row r="203" spans="2:4" ht="12.75">
      <c r="B203" s="3"/>
      <c r="C203" s="10"/>
      <c r="D203" s="10"/>
    </row>
    <row r="204" spans="2:4" ht="12.75">
      <c r="B204" s="3"/>
      <c r="C204" s="10"/>
      <c r="D204" s="10"/>
    </row>
    <row r="205" spans="2:4" ht="12.75">
      <c r="B205" s="3"/>
      <c r="C205" s="10"/>
      <c r="D205" s="10"/>
    </row>
    <row r="206" spans="2:4" ht="12.75">
      <c r="B206" s="3"/>
      <c r="C206" s="10"/>
      <c r="D206" s="10"/>
    </row>
    <row r="207" spans="2:4" ht="12.75">
      <c r="B207" s="3"/>
      <c r="C207" s="10"/>
      <c r="D207" s="10"/>
    </row>
    <row r="208" spans="2:4" ht="12.75">
      <c r="B208" s="3"/>
      <c r="C208" s="10"/>
      <c r="D208" s="10"/>
    </row>
    <row r="209" spans="2:4" ht="12.75">
      <c r="B209" s="3"/>
      <c r="C209" s="10"/>
      <c r="D209" s="10"/>
    </row>
    <row r="210" spans="2:4" ht="12.75">
      <c r="B210" s="3"/>
      <c r="C210" s="10"/>
      <c r="D210" s="10"/>
    </row>
    <row r="211" spans="2:4" ht="12.75">
      <c r="B211" s="3"/>
      <c r="C211" s="10"/>
      <c r="D211" s="10"/>
    </row>
    <row r="212" spans="2:4" ht="12.75">
      <c r="B212" s="3"/>
      <c r="C212" s="10"/>
      <c r="D212" s="10"/>
    </row>
    <row r="213" spans="2:4" ht="12.75">
      <c r="B213" s="3"/>
      <c r="C213" s="10"/>
      <c r="D213" s="10"/>
    </row>
    <row r="214" spans="2:4" ht="12.75">
      <c r="B214" s="3"/>
      <c r="C214" s="10"/>
      <c r="D214" s="10"/>
    </row>
    <row r="215" spans="2:4" ht="12.75">
      <c r="B215" s="3"/>
      <c r="C215" s="10"/>
      <c r="D215" s="10"/>
    </row>
    <row r="216" spans="2:4" ht="12.75">
      <c r="B216" s="3"/>
      <c r="C216" s="10"/>
      <c r="D216" s="10"/>
    </row>
    <row r="217" spans="2:4" ht="12.75">
      <c r="B217" s="3"/>
      <c r="C217" s="10"/>
      <c r="D217" s="10"/>
    </row>
    <row r="218" spans="2:4" ht="12.75">
      <c r="B218" s="3"/>
      <c r="C218" s="10"/>
      <c r="D218" s="10"/>
    </row>
    <row r="219" spans="2:4" ht="12.75">
      <c r="B219" s="3"/>
      <c r="C219" s="10"/>
      <c r="D219" s="10"/>
    </row>
    <row r="220" spans="2:4" ht="12.75">
      <c r="B220" s="3"/>
      <c r="C220" s="10"/>
      <c r="D220" s="10"/>
    </row>
    <row r="221" spans="2:4" ht="12.75">
      <c r="B221" s="3"/>
      <c r="C221" s="10"/>
      <c r="D221" s="10"/>
    </row>
    <row r="222" spans="2:4" ht="12.75">
      <c r="B222" s="3"/>
      <c r="C222" s="10"/>
      <c r="D222" s="10"/>
    </row>
    <row r="223" spans="2:4" ht="12.75">
      <c r="B223" s="3"/>
      <c r="C223" s="10"/>
      <c r="D223" s="10"/>
    </row>
    <row r="224" spans="2:4" ht="12.75">
      <c r="B224" s="3"/>
      <c r="C224" s="10"/>
      <c r="D224" s="10"/>
    </row>
    <row r="225" spans="2:4" ht="12.75">
      <c r="B225" s="3"/>
      <c r="C225" s="10"/>
      <c r="D225" s="10"/>
    </row>
    <row r="226" spans="2:4" ht="12.75">
      <c r="B226" s="3"/>
      <c r="C226" s="10"/>
      <c r="D226" s="10"/>
    </row>
    <row r="227" spans="2:4" ht="12.75">
      <c r="B227" s="3"/>
      <c r="C227" s="10"/>
      <c r="D227" s="10"/>
    </row>
    <row r="228" spans="2:4" ht="12.75">
      <c r="B228" s="3"/>
      <c r="C228" s="10"/>
      <c r="D228" s="10"/>
    </row>
    <row r="229" spans="2:4" ht="12.75">
      <c r="B229" s="3"/>
      <c r="C229" s="10"/>
      <c r="D229" s="10"/>
    </row>
    <row r="230" spans="2:4" ht="12.75">
      <c r="B230" s="3"/>
      <c r="C230" s="10"/>
      <c r="D230" s="10"/>
    </row>
    <row r="231" spans="2:4" ht="12.75">
      <c r="B231" s="3"/>
      <c r="C231" s="10"/>
      <c r="D231" s="10"/>
    </row>
    <row r="232" spans="2:4" ht="12.75">
      <c r="B232" s="3"/>
      <c r="C232" s="10"/>
      <c r="D232" s="10"/>
    </row>
    <row r="233" spans="2:4" ht="12.75">
      <c r="B233" s="3"/>
      <c r="C233" s="10"/>
      <c r="D233" s="10"/>
    </row>
    <row r="234" spans="2:4" ht="12.75">
      <c r="B234" s="3"/>
      <c r="C234" s="10"/>
      <c r="D234" s="10"/>
    </row>
    <row r="235" spans="2:4" ht="12.75">
      <c r="B235" s="3"/>
      <c r="C235" s="10"/>
      <c r="D235" s="10"/>
    </row>
    <row r="236" spans="2:4" ht="12.75">
      <c r="B236" s="3"/>
      <c r="C236" s="10"/>
      <c r="D236" s="10"/>
    </row>
    <row r="237" spans="2:4" ht="12.75">
      <c r="B237" s="3"/>
      <c r="C237" s="10"/>
      <c r="D237" s="10"/>
    </row>
    <row r="238" spans="2:4" ht="12.75">
      <c r="B238" s="3"/>
      <c r="C238" s="10"/>
      <c r="D238" s="10"/>
    </row>
    <row r="239" spans="2:4" ht="12.75">
      <c r="B239" s="3"/>
      <c r="C239" s="10"/>
      <c r="D239" s="10"/>
    </row>
    <row r="240" spans="2:4" ht="12.75">
      <c r="B240" s="3"/>
      <c r="C240" s="10"/>
      <c r="D240" s="10"/>
    </row>
    <row r="241" spans="2:4" ht="12.75">
      <c r="B241" s="3"/>
      <c r="C241" s="10"/>
      <c r="D241" s="10"/>
    </row>
    <row r="242" spans="2:4" ht="12.75">
      <c r="B242" s="3"/>
      <c r="C242" s="10"/>
      <c r="D242" s="10"/>
    </row>
    <row r="243" spans="2:4" ht="12.75">
      <c r="B243" s="3"/>
      <c r="C243" s="10"/>
      <c r="D243" s="10"/>
    </row>
    <row r="244" spans="2:4" ht="12.75">
      <c r="B244" s="3"/>
      <c r="C244" s="10"/>
      <c r="D244" s="10"/>
    </row>
    <row r="245" spans="2:4" ht="12.75">
      <c r="B245" s="3"/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0"/>
  <sheetViews>
    <sheetView zoomScalePageLayoutView="0" workbookViewId="0" topLeftCell="A1">
      <selection activeCell="A21" sqref="A21:D49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4" t="s">
        <v>43</v>
      </c>
      <c r="I1" s="35" t="s">
        <v>44</v>
      </c>
      <c r="J1" s="36" t="s">
        <v>45</v>
      </c>
    </row>
    <row r="2" spans="9:10" ht="12.75">
      <c r="I2" s="37" t="s">
        <v>46</v>
      </c>
      <c r="J2" s="38" t="s">
        <v>41</v>
      </c>
    </row>
    <row r="3" spans="1:10" ht="12.75">
      <c r="A3" s="39" t="s">
        <v>47</v>
      </c>
      <c r="I3" s="37" t="s">
        <v>48</v>
      </c>
      <c r="J3" s="38" t="s">
        <v>49</v>
      </c>
    </row>
    <row r="4" spans="9:10" ht="12.75">
      <c r="I4" s="37" t="s">
        <v>50</v>
      </c>
      <c r="J4" s="38" t="s">
        <v>49</v>
      </c>
    </row>
    <row r="5" spans="9:10" ht="13.5" thickBot="1">
      <c r="I5" s="40" t="s">
        <v>51</v>
      </c>
      <c r="J5" s="41" t="s">
        <v>52</v>
      </c>
    </row>
    <row r="10" ht="13.5" thickBot="1"/>
    <row r="11" spans="1:16" ht="12.75" customHeight="1" thickBot="1">
      <c r="A11" s="10" t="str">
        <f aca="true" t="shared" si="0" ref="A11:A49">P11</f>
        <v> PZ 21.502 </v>
      </c>
      <c r="B11" s="3" t="str">
        <f aca="true" t="shared" si="1" ref="B11:B49">IF(H11=INT(H11),"I","II")</f>
        <v>I</v>
      </c>
      <c r="C11" s="10">
        <f aca="true" t="shared" si="2" ref="C11:C49">1*G11</f>
        <v>40731.47</v>
      </c>
      <c r="D11" s="12" t="str">
        <f aca="true" t="shared" si="3" ref="D11:D49">VLOOKUP(F11,I$1:J$5,2,FALSE)</f>
        <v>vis</v>
      </c>
      <c r="E11" s="42">
        <f>VLOOKUP(C11,A!C$21:E$973,3,FALSE)</f>
        <v>250.00361873054953</v>
      </c>
      <c r="F11" s="3" t="s">
        <v>51</v>
      </c>
      <c r="G11" s="12" t="str">
        <f aca="true" t="shared" si="4" ref="G11:G49">MID(I11,3,LEN(I11)-3)</f>
        <v>40731.470</v>
      </c>
      <c r="H11" s="10">
        <f aca="true" t="shared" si="5" ref="H11:H49">1*K11</f>
        <v>250</v>
      </c>
      <c r="I11" s="43" t="s">
        <v>77</v>
      </c>
      <c r="J11" s="44" t="s">
        <v>78</v>
      </c>
      <c r="K11" s="43">
        <v>250</v>
      </c>
      <c r="L11" s="43" t="s">
        <v>79</v>
      </c>
      <c r="M11" s="44" t="s">
        <v>56</v>
      </c>
      <c r="N11" s="44"/>
      <c r="O11" s="45" t="s">
        <v>57</v>
      </c>
      <c r="P11" s="45" t="s">
        <v>58</v>
      </c>
    </row>
    <row r="12" spans="1:16" ht="12.75" customHeight="1" thickBot="1">
      <c r="A12" s="10" t="str">
        <f t="shared" si="0"/>
        <v> PZ 21.502 </v>
      </c>
      <c r="B12" s="3" t="str">
        <f t="shared" si="1"/>
        <v>I</v>
      </c>
      <c r="C12" s="10">
        <f t="shared" si="2"/>
        <v>40944.3</v>
      </c>
      <c r="D12" s="12" t="str">
        <f t="shared" si="3"/>
        <v>vis</v>
      </c>
      <c r="E12" s="42">
        <f>VLOOKUP(C12,A!C$21:E$973,3,FALSE)</f>
        <v>327.02106101179794</v>
      </c>
      <c r="F12" s="3" t="s">
        <v>51</v>
      </c>
      <c r="G12" s="12" t="str">
        <f t="shared" si="4"/>
        <v>40944.300</v>
      </c>
      <c r="H12" s="10">
        <f t="shared" si="5"/>
        <v>327</v>
      </c>
      <c r="I12" s="43" t="s">
        <v>92</v>
      </c>
      <c r="J12" s="44" t="s">
        <v>93</v>
      </c>
      <c r="K12" s="43">
        <v>327</v>
      </c>
      <c r="L12" s="43" t="s">
        <v>94</v>
      </c>
      <c r="M12" s="44" t="s">
        <v>56</v>
      </c>
      <c r="N12" s="44"/>
      <c r="O12" s="45" t="s">
        <v>57</v>
      </c>
      <c r="P12" s="45" t="s">
        <v>58</v>
      </c>
    </row>
    <row r="13" spans="1:16" ht="12.75" customHeight="1" thickBot="1">
      <c r="A13" s="10" t="str">
        <f t="shared" si="0"/>
        <v>IBVS 683 </v>
      </c>
      <c r="B13" s="3" t="str">
        <f t="shared" si="1"/>
        <v>I</v>
      </c>
      <c r="C13" s="10">
        <f t="shared" si="2"/>
        <v>41151.489</v>
      </c>
      <c r="D13" s="12" t="str">
        <f t="shared" si="3"/>
        <v>vis</v>
      </c>
      <c r="E13" s="42">
        <f>VLOOKUP(C13,A!C$21:E$973,3,FALSE)</f>
        <v>401.9971773901718</v>
      </c>
      <c r="F13" s="3" t="s">
        <v>51</v>
      </c>
      <c r="G13" s="12" t="str">
        <f t="shared" si="4"/>
        <v>41151.489</v>
      </c>
      <c r="H13" s="10">
        <f t="shared" si="5"/>
        <v>402</v>
      </c>
      <c r="I13" s="43" t="s">
        <v>98</v>
      </c>
      <c r="J13" s="44" t="s">
        <v>99</v>
      </c>
      <c r="K13" s="43">
        <v>402</v>
      </c>
      <c r="L13" s="43" t="s">
        <v>100</v>
      </c>
      <c r="M13" s="44" t="s">
        <v>56</v>
      </c>
      <c r="N13" s="44"/>
      <c r="O13" s="45" t="s">
        <v>101</v>
      </c>
      <c r="P13" s="46" t="s">
        <v>102</v>
      </c>
    </row>
    <row r="14" spans="1:16" ht="12.75" customHeight="1" thickBot="1">
      <c r="A14" s="10" t="str">
        <f t="shared" si="0"/>
        <v>IBVS 683 </v>
      </c>
      <c r="B14" s="3" t="str">
        <f t="shared" si="1"/>
        <v>I</v>
      </c>
      <c r="C14" s="10">
        <f t="shared" si="2"/>
        <v>41187.487</v>
      </c>
      <c r="D14" s="12" t="str">
        <f t="shared" si="3"/>
        <v>vis</v>
      </c>
      <c r="E14" s="42">
        <f>VLOOKUP(C14,A!C$21:E$973,3,FALSE)</f>
        <v>415.0238836216257</v>
      </c>
      <c r="F14" s="3" t="s">
        <v>51</v>
      </c>
      <c r="G14" s="12" t="str">
        <f t="shared" si="4"/>
        <v>41187.487</v>
      </c>
      <c r="H14" s="10">
        <f t="shared" si="5"/>
        <v>415</v>
      </c>
      <c r="I14" s="43" t="s">
        <v>114</v>
      </c>
      <c r="J14" s="44" t="s">
        <v>115</v>
      </c>
      <c r="K14" s="43">
        <v>415</v>
      </c>
      <c r="L14" s="43" t="s">
        <v>85</v>
      </c>
      <c r="M14" s="44" t="s">
        <v>56</v>
      </c>
      <c r="N14" s="44"/>
      <c r="O14" s="45" t="s">
        <v>101</v>
      </c>
      <c r="P14" s="46" t="s">
        <v>102</v>
      </c>
    </row>
    <row r="15" spans="1:16" ht="12.75" customHeight="1" thickBot="1">
      <c r="A15" s="10" t="str">
        <f t="shared" si="0"/>
        <v> PZ 21.502 </v>
      </c>
      <c r="B15" s="3" t="str">
        <f t="shared" si="1"/>
        <v>I</v>
      </c>
      <c r="C15" s="10">
        <f t="shared" si="2"/>
        <v>41259.293</v>
      </c>
      <c r="D15" s="12" t="str">
        <f t="shared" si="3"/>
        <v>vis</v>
      </c>
      <c r="E15" s="42">
        <f>VLOOKUP(C15,A!C$21:E$973,3,FALSE)</f>
        <v>441.0085402040954</v>
      </c>
      <c r="F15" s="3" t="s">
        <v>51</v>
      </c>
      <c r="G15" s="12" t="str">
        <f t="shared" si="4"/>
        <v>41259.293</v>
      </c>
      <c r="H15" s="10">
        <f t="shared" si="5"/>
        <v>441</v>
      </c>
      <c r="I15" s="43" t="s">
        <v>122</v>
      </c>
      <c r="J15" s="44" t="s">
        <v>123</v>
      </c>
      <c r="K15" s="43">
        <v>441</v>
      </c>
      <c r="L15" s="43" t="s">
        <v>124</v>
      </c>
      <c r="M15" s="44" t="s">
        <v>56</v>
      </c>
      <c r="N15" s="44"/>
      <c r="O15" s="45" t="s">
        <v>57</v>
      </c>
      <c r="P15" s="45" t="s">
        <v>58</v>
      </c>
    </row>
    <row r="16" spans="1:16" ht="12.75" customHeight="1" thickBot="1">
      <c r="A16" s="10" t="str">
        <f t="shared" si="0"/>
        <v> PZ 21.502 </v>
      </c>
      <c r="B16" s="3" t="str">
        <f t="shared" si="1"/>
        <v>I</v>
      </c>
      <c r="C16" s="10">
        <f t="shared" si="2"/>
        <v>41911.465</v>
      </c>
      <c r="D16" s="12" t="str">
        <f t="shared" si="3"/>
        <v>vis</v>
      </c>
      <c r="E16" s="42">
        <f>VLOOKUP(C16,A!C$21:E$973,3,FALSE)</f>
        <v>677.0120141854223</v>
      </c>
      <c r="F16" s="3" t="s">
        <v>51</v>
      </c>
      <c r="G16" s="12" t="str">
        <f t="shared" si="4"/>
        <v>41911.465</v>
      </c>
      <c r="H16" s="10">
        <f t="shared" si="5"/>
        <v>677</v>
      </c>
      <c r="I16" s="43" t="s">
        <v>149</v>
      </c>
      <c r="J16" s="44" t="s">
        <v>150</v>
      </c>
      <c r="K16" s="43">
        <v>677</v>
      </c>
      <c r="L16" s="43" t="s">
        <v>151</v>
      </c>
      <c r="M16" s="44" t="s">
        <v>56</v>
      </c>
      <c r="N16" s="44"/>
      <c r="O16" s="45" t="s">
        <v>57</v>
      </c>
      <c r="P16" s="45" t="s">
        <v>58</v>
      </c>
    </row>
    <row r="17" spans="1:16" ht="12.75" customHeight="1" thickBot="1">
      <c r="A17" s="10" t="str">
        <f t="shared" si="0"/>
        <v>IBVS 4503 </v>
      </c>
      <c r="B17" s="3" t="str">
        <f t="shared" si="1"/>
        <v>I</v>
      </c>
      <c r="C17" s="10">
        <f t="shared" si="2"/>
        <v>49170.442</v>
      </c>
      <c r="D17" s="12" t="str">
        <f t="shared" si="3"/>
        <v>vis</v>
      </c>
      <c r="E17" s="42">
        <f>VLOOKUP(C17,A!C$21:E$973,3,FALSE)</f>
        <v>3303.840196858943</v>
      </c>
      <c r="F17" s="3" t="s">
        <v>51</v>
      </c>
      <c r="G17" s="12" t="str">
        <f t="shared" si="4"/>
        <v>49170.442</v>
      </c>
      <c r="H17" s="10">
        <f t="shared" si="5"/>
        <v>3304</v>
      </c>
      <c r="I17" s="43" t="s">
        <v>152</v>
      </c>
      <c r="J17" s="44" t="s">
        <v>153</v>
      </c>
      <c r="K17" s="43">
        <v>3304</v>
      </c>
      <c r="L17" s="43" t="s">
        <v>154</v>
      </c>
      <c r="M17" s="44" t="s">
        <v>155</v>
      </c>
      <c r="N17" s="44" t="s">
        <v>156</v>
      </c>
      <c r="O17" s="45" t="s">
        <v>157</v>
      </c>
      <c r="P17" s="46" t="s">
        <v>158</v>
      </c>
    </row>
    <row r="18" spans="1:16" ht="12.75" customHeight="1" thickBot="1">
      <c r="A18" s="10" t="str">
        <f t="shared" si="0"/>
        <v>IBVS 4503 </v>
      </c>
      <c r="B18" s="3" t="str">
        <f t="shared" si="1"/>
        <v>I</v>
      </c>
      <c r="C18" s="10">
        <f t="shared" si="2"/>
        <v>49579.447</v>
      </c>
      <c r="D18" s="12" t="str">
        <f t="shared" si="3"/>
        <v>vis</v>
      </c>
      <c r="E18" s="42">
        <f>VLOOKUP(C18,A!C$21:E$973,3,FALSE)</f>
        <v>3451.8480856915394</v>
      </c>
      <c r="F18" s="3" t="s">
        <v>51</v>
      </c>
      <c r="G18" s="12" t="str">
        <f t="shared" si="4"/>
        <v>49579.447</v>
      </c>
      <c r="H18" s="10">
        <f t="shared" si="5"/>
        <v>3452</v>
      </c>
      <c r="I18" s="43" t="s">
        <v>162</v>
      </c>
      <c r="J18" s="44" t="s">
        <v>163</v>
      </c>
      <c r="K18" s="43">
        <v>3452</v>
      </c>
      <c r="L18" s="43" t="s">
        <v>164</v>
      </c>
      <c r="M18" s="44" t="s">
        <v>155</v>
      </c>
      <c r="N18" s="44" t="s">
        <v>156</v>
      </c>
      <c r="O18" s="45" t="s">
        <v>157</v>
      </c>
      <c r="P18" s="46" t="s">
        <v>158</v>
      </c>
    </row>
    <row r="19" spans="1:16" ht="12.75" customHeight="1" thickBot="1">
      <c r="A19" s="10" t="str">
        <f t="shared" si="0"/>
        <v>IBVS 4503 </v>
      </c>
      <c r="B19" s="3" t="str">
        <f t="shared" si="1"/>
        <v>I</v>
      </c>
      <c r="C19" s="10">
        <f t="shared" si="2"/>
        <v>49582.246</v>
      </c>
      <c r="D19" s="12" t="str">
        <f t="shared" si="3"/>
        <v>vis</v>
      </c>
      <c r="E19" s="42">
        <f>VLOOKUP(C19,A!C$21:E$973,3,FALSE)</f>
        <v>3452.860968372295</v>
      </c>
      <c r="F19" s="3" t="s">
        <v>51</v>
      </c>
      <c r="G19" s="12" t="str">
        <f t="shared" si="4"/>
        <v>49582.246</v>
      </c>
      <c r="H19" s="10">
        <f t="shared" si="5"/>
        <v>3453</v>
      </c>
      <c r="I19" s="43" t="s">
        <v>165</v>
      </c>
      <c r="J19" s="44" t="s">
        <v>166</v>
      </c>
      <c r="K19" s="43">
        <v>3453</v>
      </c>
      <c r="L19" s="43" t="s">
        <v>167</v>
      </c>
      <c r="M19" s="44" t="s">
        <v>155</v>
      </c>
      <c r="N19" s="44" t="s">
        <v>156</v>
      </c>
      <c r="O19" s="45" t="s">
        <v>157</v>
      </c>
      <c r="P19" s="46" t="s">
        <v>158</v>
      </c>
    </row>
    <row r="20" spans="1:16" ht="12.75" customHeight="1" thickBot="1">
      <c r="A20" s="10" t="str">
        <f t="shared" si="0"/>
        <v>BAVM 231 </v>
      </c>
      <c r="B20" s="3" t="str">
        <f t="shared" si="1"/>
        <v>II</v>
      </c>
      <c r="C20" s="10">
        <f t="shared" si="2"/>
        <v>56132.5384</v>
      </c>
      <c r="D20" s="12" t="str">
        <f t="shared" si="3"/>
        <v>vis</v>
      </c>
      <c r="E20" s="42">
        <f>VLOOKUP(C20,A!C$21:E$973,3,FALSE)</f>
        <v>5823.235289860316</v>
      </c>
      <c r="F20" s="3" t="s">
        <v>51</v>
      </c>
      <c r="G20" s="12" t="str">
        <f t="shared" si="4"/>
        <v>56132.5384</v>
      </c>
      <c r="H20" s="10">
        <f t="shared" si="5"/>
        <v>5823.5</v>
      </c>
      <c r="I20" s="43" t="s">
        <v>179</v>
      </c>
      <c r="J20" s="44" t="s">
        <v>180</v>
      </c>
      <c r="K20" s="43" t="s">
        <v>181</v>
      </c>
      <c r="L20" s="43" t="s">
        <v>182</v>
      </c>
      <c r="M20" s="44" t="s">
        <v>171</v>
      </c>
      <c r="N20" s="44" t="s">
        <v>172</v>
      </c>
      <c r="O20" s="45" t="s">
        <v>173</v>
      </c>
      <c r="P20" s="46" t="s">
        <v>183</v>
      </c>
    </row>
    <row r="21" spans="1:16" ht="12.75" customHeight="1" thickBot="1">
      <c r="A21" s="10" t="str">
        <f t="shared" si="0"/>
        <v> PZ 21.502 </v>
      </c>
      <c r="B21" s="3" t="str">
        <f t="shared" si="1"/>
        <v>I</v>
      </c>
      <c r="C21" s="10">
        <f t="shared" si="2"/>
        <v>40123.465</v>
      </c>
      <c r="D21" s="12" t="str">
        <f t="shared" si="3"/>
        <v>vis</v>
      </c>
      <c r="E21" s="42">
        <f>VLOOKUP(C21,A!C$21:E$973,3,FALSE)</f>
        <v>29.98299196641671</v>
      </c>
      <c r="F21" s="3" t="s">
        <v>51</v>
      </c>
      <c r="G21" s="12" t="str">
        <f t="shared" si="4"/>
        <v>40123.465</v>
      </c>
      <c r="H21" s="10">
        <f t="shared" si="5"/>
        <v>30</v>
      </c>
      <c r="I21" s="43" t="s">
        <v>53</v>
      </c>
      <c r="J21" s="44" t="s">
        <v>54</v>
      </c>
      <c r="K21" s="43">
        <v>30</v>
      </c>
      <c r="L21" s="43" t="s">
        <v>55</v>
      </c>
      <c r="M21" s="44" t="s">
        <v>56</v>
      </c>
      <c r="N21" s="44"/>
      <c r="O21" s="45" t="s">
        <v>57</v>
      </c>
      <c r="P21" s="45" t="s">
        <v>58</v>
      </c>
    </row>
    <row r="22" spans="1:16" ht="12.75" customHeight="1" thickBot="1">
      <c r="A22" s="10" t="str">
        <f t="shared" si="0"/>
        <v> PZ 21.502 </v>
      </c>
      <c r="B22" s="3" t="str">
        <f t="shared" si="1"/>
        <v>II</v>
      </c>
      <c r="C22" s="10">
        <f t="shared" si="2"/>
        <v>40166.312</v>
      </c>
      <c r="D22" s="12" t="str">
        <f t="shared" si="3"/>
        <v>vis</v>
      </c>
      <c r="E22" s="42">
        <f>VLOOKUP(C22,A!C$21:E$973,3,FALSE)</f>
        <v>45.48816675110281</v>
      </c>
      <c r="F22" s="3" t="s">
        <v>51</v>
      </c>
      <c r="G22" s="12" t="str">
        <f t="shared" si="4"/>
        <v>40166.312</v>
      </c>
      <c r="H22" s="10">
        <f t="shared" si="5"/>
        <v>45.5</v>
      </c>
      <c r="I22" s="43" t="s">
        <v>59</v>
      </c>
      <c r="J22" s="44" t="s">
        <v>60</v>
      </c>
      <c r="K22" s="43">
        <v>45.5</v>
      </c>
      <c r="L22" s="43" t="s">
        <v>61</v>
      </c>
      <c r="M22" s="44" t="s">
        <v>56</v>
      </c>
      <c r="N22" s="44"/>
      <c r="O22" s="45" t="s">
        <v>57</v>
      </c>
      <c r="P22" s="45" t="s">
        <v>58</v>
      </c>
    </row>
    <row r="23" spans="1:16" ht="12.75" customHeight="1" thickBot="1">
      <c r="A23" s="10" t="str">
        <f t="shared" si="0"/>
        <v> PZ 21.502 </v>
      </c>
      <c r="B23" s="3" t="str">
        <f t="shared" si="1"/>
        <v>I</v>
      </c>
      <c r="C23" s="10">
        <f t="shared" si="2"/>
        <v>40488.432</v>
      </c>
      <c r="D23" s="12" t="str">
        <f t="shared" si="3"/>
        <v>vis</v>
      </c>
      <c r="E23" s="42">
        <f>VLOOKUP(C23,A!C$21:E$973,3,FALSE)</f>
        <v>162.0547152059058</v>
      </c>
      <c r="F23" s="3" t="s">
        <v>51</v>
      </c>
      <c r="G23" s="12" t="str">
        <f t="shared" si="4"/>
        <v>40488.432</v>
      </c>
      <c r="H23" s="10">
        <f t="shared" si="5"/>
        <v>162</v>
      </c>
      <c r="I23" s="43" t="s">
        <v>62</v>
      </c>
      <c r="J23" s="44" t="s">
        <v>63</v>
      </c>
      <c r="K23" s="43">
        <v>162</v>
      </c>
      <c r="L23" s="43" t="s">
        <v>64</v>
      </c>
      <c r="M23" s="44" t="s">
        <v>56</v>
      </c>
      <c r="N23" s="44"/>
      <c r="O23" s="45" t="s">
        <v>57</v>
      </c>
      <c r="P23" s="45" t="s">
        <v>58</v>
      </c>
    </row>
    <row r="24" spans="1:16" ht="12.75" customHeight="1" thickBot="1">
      <c r="A24" s="10" t="str">
        <f t="shared" si="0"/>
        <v> PZ 21.502 </v>
      </c>
      <c r="B24" s="3" t="str">
        <f t="shared" si="1"/>
        <v>II</v>
      </c>
      <c r="C24" s="10">
        <f t="shared" si="2"/>
        <v>40506.343</v>
      </c>
      <c r="D24" s="12" t="str">
        <f t="shared" si="3"/>
        <v>vis</v>
      </c>
      <c r="E24" s="42">
        <f>VLOOKUP(C24,A!C$21:E$973,3,FALSE)</f>
        <v>168.5362234927988</v>
      </c>
      <c r="F24" s="3" t="s">
        <v>51</v>
      </c>
      <c r="G24" s="12" t="str">
        <f t="shared" si="4"/>
        <v>40506.343</v>
      </c>
      <c r="H24" s="10">
        <f t="shared" si="5"/>
        <v>168.5</v>
      </c>
      <c r="I24" s="43" t="s">
        <v>65</v>
      </c>
      <c r="J24" s="44" t="s">
        <v>66</v>
      </c>
      <c r="K24" s="43">
        <v>168.5</v>
      </c>
      <c r="L24" s="43" t="s">
        <v>67</v>
      </c>
      <c r="M24" s="44" t="s">
        <v>56</v>
      </c>
      <c r="N24" s="44"/>
      <c r="O24" s="45" t="s">
        <v>57</v>
      </c>
      <c r="P24" s="45" t="s">
        <v>58</v>
      </c>
    </row>
    <row r="25" spans="1:16" ht="12.75" customHeight="1" thickBot="1">
      <c r="A25" s="10" t="str">
        <f t="shared" si="0"/>
        <v> PZ 21.502 </v>
      </c>
      <c r="B25" s="3" t="str">
        <f t="shared" si="1"/>
        <v>II</v>
      </c>
      <c r="C25" s="10">
        <f t="shared" si="2"/>
        <v>40531.232</v>
      </c>
      <c r="D25" s="12" t="str">
        <f t="shared" si="3"/>
        <v>vis</v>
      </c>
      <c r="E25" s="42">
        <f>VLOOKUP(C25,A!C$21:E$973,3,FALSE)</f>
        <v>177.5428819570106</v>
      </c>
      <c r="F25" s="3" t="s">
        <v>51</v>
      </c>
      <c r="G25" s="12" t="str">
        <f t="shared" si="4"/>
        <v>40531.232</v>
      </c>
      <c r="H25" s="10">
        <f t="shared" si="5"/>
        <v>177.5</v>
      </c>
      <c r="I25" s="43" t="s">
        <v>68</v>
      </c>
      <c r="J25" s="44" t="s">
        <v>69</v>
      </c>
      <c r="K25" s="43">
        <v>177.5</v>
      </c>
      <c r="L25" s="43" t="s">
        <v>70</v>
      </c>
      <c r="M25" s="44" t="s">
        <v>56</v>
      </c>
      <c r="N25" s="44"/>
      <c r="O25" s="45" t="s">
        <v>57</v>
      </c>
      <c r="P25" s="45" t="s">
        <v>58</v>
      </c>
    </row>
    <row r="26" spans="1:16" ht="12.75" customHeight="1" thickBot="1">
      <c r="A26" s="10" t="str">
        <f t="shared" si="0"/>
        <v> PZ 21.502 </v>
      </c>
      <c r="B26" s="3" t="str">
        <f t="shared" si="1"/>
        <v>II</v>
      </c>
      <c r="C26" s="10">
        <f t="shared" si="2"/>
        <v>40553.182</v>
      </c>
      <c r="D26" s="12" t="str">
        <f t="shared" si="3"/>
        <v>vis</v>
      </c>
      <c r="E26" s="42">
        <f>VLOOKUP(C26,A!C$21:E$973,3,FALSE)</f>
        <v>185.48599551277417</v>
      </c>
      <c r="F26" s="3" t="s">
        <v>51</v>
      </c>
      <c r="G26" s="12" t="str">
        <f t="shared" si="4"/>
        <v>40553.182</v>
      </c>
      <c r="H26" s="10">
        <f t="shared" si="5"/>
        <v>185.5</v>
      </c>
      <c r="I26" s="43" t="s">
        <v>71</v>
      </c>
      <c r="J26" s="44" t="s">
        <v>72</v>
      </c>
      <c r="K26" s="43">
        <v>185.5</v>
      </c>
      <c r="L26" s="43" t="s">
        <v>73</v>
      </c>
      <c r="M26" s="44" t="s">
        <v>56</v>
      </c>
      <c r="N26" s="44"/>
      <c r="O26" s="45" t="s">
        <v>57</v>
      </c>
      <c r="P26" s="45" t="s">
        <v>58</v>
      </c>
    </row>
    <row r="27" spans="1:16" ht="12.75" customHeight="1" thickBot="1">
      <c r="A27" s="10" t="str">
        <f t="shared" si="0"/>
        <v> PZ 21.502 </v>
      </c>
      <c r="B27" s="3" t="str">
        <f t="shared" si="1"/>
        <v>II</v>
      </c>
      <c r="C27" s="10">
        <f t="shared" si="2"/>
        <v>40724.452</v>
      </c>
      <c r="D27" s="12" t="str">
        <f t="shared" si="3"/>
        <v>vis</v>
      </c>
      <c r="E27" s="42">
        <f>VLOOKUP(C27,A!C$21:E$973,3,FALSE)</f>
        <v>247.46399363103313</v>
      </c>
      <c r="F27" s="3" t="s">
        <v>51</v>
      </c>
      <c r="G27" s="12" t="str">
        <f t="shared" si="4"/>
        <v>40724.452</v>
      </c>
      <c r="H27" s="10">
        <f t="shared" si="5"/>
        <v>247.5</v>
      </c>
      <c r="I27" s="43" t="s">
        <v>74</v>
      </c>
      <c r="J27" s="44" t="s">
        <v>75</v>
      </c>
      <c r="K27" s="43">
        <v>247.5</v>
      </c>
      <c r="L27" s="43" t="s">
        <v>76</v>
      </c>
      <c r="M27" s="44" t="s">
        <v>56</v>
      </c>
      <c r="N27" s="44"/>
      <c r="O27" s="45" t="s">
        <v>57</v>
      </c>
      <c r="P27" s="45" t="s">
        <v>58</v>
      </c>
    </row>
    <row r="28" spans="1:16" ht="12.75" customHeight="1" thickBot="1">
      <c r="A28" s="10" t="str">
        <f t="shared" si="0"/>
        <v> PZ 21.502 </v>
      </c>
      <c r="B28" s="3" t="str">
        <f t="shared" si="1"/>
        <v>I</v>
      </c>
      <c r="C28" s="10">
        <f t="shared" si="2"/>
        <v>40753.438</v>
      </c>
      <c r="D28" s="12" t="str">
        <f t="shared" si="3"/>
        <v>vis</v>
      </c>
      <c r="E28" s="42">
        <f>VLOOKUP(C28,A!C$21:E$973,3,FALSE)</f>
        <v>257.9532460013032</v>
      </c>
      <c r="F28" s="3" t="s">
        <v>51</v>
      </c>
      <c r="G28" s="12" t="str">
        <f t="shared" si="4"/>
        <v>40753.438</v>
      </c>
      <c r="H28" s="10">
        <f t="shared" si="5"/>
        <v>258</v>
      </c>
      <c r="I28" s="43" t="s">
        <v>80</v>
      </c>
      <c r="J28" s="44" t="s">
        <v>81</v>
      </c>
      <c r="K28" s="43">
        <v>258</v>
      </c>
      <c r="L28" s="43" t="s">
        <v>82</v>
      </c>
      <c r="M28" s="44" t="s">
        <v>56</v>
      </c>
      <c r="N28" s="44"/>
      <c r="O28" s="45" t="s">
        <v>57</v>
      </c>
      <c r="P28" s="45" t="s">
        <v>58</v>
      </c>
    </row>
    <row r="29" spans="1:16" ht="12.75" customHeight="1" thickBot="1">
      <c r="A29" s="10" t="str">
        <f t="shared" si="0"/>
        <v> PZ 21.502 </v>
      </c>
      <c r="B29" s="3" t="str">
        <f t="shared" si="1"/>
        <v>II</v>
      </c>
      <c r="C29" s="10">
        <f t="shared" si="2"/>
        <v>40796.466</v>
      </c>
      <c r="D29" s="12" t="str">
        <f t="shared" si="3"/>
        <v>vis</v>
      </c>
      <c r="E29" s="42">
        <f>VLOOKUP(C29,A!C$21:E$973,3,FALSE)</f>
        <v>273.52391980893094</v>
      </c>
      <c r="F29" s="3" t="s">
        <v>51</v>
      </c>
      <c r="G29" s="12" t="str">
        <f t="shared" si="4"/>
        <v>40796.466</v>
      </c>
      <c r="H29" s="10">
        <f t="shared" si="5"/>
        <v>273.5</v>
      </c>
      <c r="I29" s="43" t="s">
        <v>83</v>
      </c>
      <c r="J29" s="44" t="s">
        <v>84</v>
      </c>
      <c r="K29" s="43">
        <v>273.5</v>
      </c>
      <c r="L29" s="43" t="s">
        <v>85</v>
      </c>
      <c r="M29" s="44" t="s">
        <v>56</v>
      </c>
      <c r="N29" s="44"/>
      <c r="O29" s="45" t="s">
        <v>57</v>
      </c>
      <c r="P29" s="45" t="s">
        <v>58</v>
      </c>
    </row>
    <row r="30" spans="1:16" ht="12.75" customHeight="1" thickBot="1">
      <c r="A30" s="10" t="str">
        <f t="shared" si="0"/>
        <v> PZ 21.502 </v>
      </c>
      <c r="B30" s="3" t="str">
        <f t="shared" si="1"/>
        <v>II</v>
      </c>
      <c r="C30" s="10">
        <f t="shared" si="2"/>
        <v>40807.526</v>
      </c>
      <c r="D30" s="12" t="str">
        <f t="shared" si="3"/>
        <v>vis</v>
      </c>
      <c r="E30" s="42">
        <f>VLOOKUP(C30,A!C$21:E$973,3,FALSE)</f>
        <v>277.52623579648167</v>
      </c>
      <c r="F30" s="3" t="s">
        <v>51</v>
      </c>
      <c r="G30" s="12" t="str">
        <f t="shared" si="4"/>
        <v>40807.526</v>
      </c>
      <c r="H30" s="10">
        <f t="shared" si="5"/>
        <v>277.5</v>
      </c>
      <c r="I30" s="43" t="s">
        <v>86</v>
      </c>
      <c r="J30" s="44" t="s">
        <v>87</v>
      </c>
      <c r="K30" s="43">
        <v>277.5</v>
      </c>
      <c r="L30" s="43" t="s">
        <v>88</v>
      </c>
      <c r="M30" s="44" t="s">
        <v>56</v>
      </c>
      <c r="N30" s="44"/>
      <c r="O30" s="45" t="s">
        <v>57</v>
      </c>
      <c r="P30" s="45" t="s">
        <v>58</v>
      </c>
    </row>
    <row r="31" spans="1:16" ht="12.75" customHeight="1" thickBot="1">
      <c r="A31" s="10" t="str">
        <f t="shared" si="0"/>
        <v> PZ 21.502 </v>
      </c>
      <c r="B31" s="3" t="str">
        <f t="shared" si="1"/>
        <v>II</v>
      </c>
      <c r="C31" s="10">
        <f t="shared" si="2"/>
        <v>40857.277</v>
      </c>
      <c r="D31" s="12" t="str">
        <f t="shared" si="3"/>
        <v>vis</v>
      </c>
      <c r="E31" s="42">
        <f>VLOOKUP(C31,A!C$21:E$973,3,FALSE)</f>
        <v>295.52978215242143</v>
      </c>
      <c r="F31" s="3" t="s">
        <v>51</v>
      </c>
      <c r="G31" s="12" t="str">
        <f t="shared" si="4"/>
        <v>40857.277</v>
      </c>
      <c r="H31" s="10">
        <f t="shared" si="5"/>
        <v>295.5</v>
      </c>
      <c r="I31" s="43" t="s">
        <v>89</v>
      </c>
      <c r="J31" s="44" t="s">
        <v>90</v>
      </c>
      <c r="K31" s="43">
        <v>295.5</v>
      </c>
      <c r="L31" s="43" t="s">
        <v>91</v>
      </c>
      <c r="M31" s="44" t="s">
        <v>56</v>
      </c>
      <c r="N31" s="44"/>
      <c r="O31" s="45" t="s">
        <v>57</v>
      </c>
      <c r="P31" s="45" t="s">
        <v>58</v>
      </c>
    </row>
    <row r="32" spans="1:16" ht="12.75" customHeight="1" thickBot="1">
      <c r="A32" s="10" t="str">
        <f t="shared" si="0"/>
        <v> PZ 21.502 </v>
      </c>
      <c r="B32" s="3" t="str">
        <f t="shared" si="1"/>
        <v>I</v>
      </c>
      <c r="C32" s="10">
        <f t="shared" si="2"/>
        <v>41140.428</v>
      </c>
      <c r="D32" s="12" t="str">
        <f t="shared" si="3"/>
        <v>vis</v>
      </c>
      <c r="E32" s="42">
        <f>VLOOKUP(C32,A!C$21:E$973,3,FALSE)</f>
        <v>397.9944995295648</v>
      </c>
      <c r="F32" s="3" t="s">
        <v>51</v>
      </c>
      <c r="G32" s="12" t="str">
        <f t="shared" si="4"/>
        <v>41140.428</v>
      </c>
      <c r="H32" s="10">
        <f t="shared" si="5"/>
        <v>398</v>
      </c>
      <c r="I32" s="43" t="s">
        <v>95</v>
      </c>
      <c r="J32" s="44" t="s">
        <v>96</v>
      </c>
      <c r="K32" s="43">
        <v>398</v>
      </c>
      <c r="L32" s="43" t="s">
        <v>97</v>
      </c>
      <c r="M32" s="44" t="s">
        <v>56</v>
      </c>
      <c r="N32" s="44"/>
      <c r="O32" s="45" t="s">
        <v>57</v>
      </c>
      <c r="P32" s="45" t="s">
        <v>58</v>
      </c>
    </row>
    <row r="33" spans="1:16" ht="12.75" customHeight="1" thickBot="1">
      <c r="A33" s="10" t="str">
        <f t="shared" si="0"/>
        <v>IBVS 683 </v>
      </c>
      <c r="B33" s="3" t="str">
        <f t="shared" si="1"/>
        <v>II</v>
      </c>
      <c r="C33" s="10">
        <f t="shared" si="2"/>
        <v>41172.38</v>
      </c>
      <c r="D33" s="12" t="str">
        <f t="shared" si="3"/>
        <v>vis</v>
      </c>
      <c r="E33" s="42">
        <f>VLOOKUP(C33,A!C$21:E$973,3,FALSE)</f>
        <v>409.5570673807617</v>
      </c>
      <c r="F33" s="3" t="s">
        <v>51</v>
      </c>
      <c r="G33" s="12" t="str">
        <f t="shared" si="4"/>
        <v>41172.380</v>
      </c>
      <c r="H33" s="10">
        <f t="shared" si="5"/>
        <v>409.5</v>
      </c>
      <c r="I33" s="43" t="s">
        <v>103</v>
      </c>
      <c r="J33" s="44" t="s">
        <v>104</v>
      </c>
      <c r="K33" s="43">
        <v>409.5</v>
      </c>
      <c r="L33" s="43" t="s">
        <v>105</v>
      </c>
      <c r="M33" s="44" t="s">
        <v>56</v>
      </c>
      <c r="N33" s="44"/>
      <c r="O33" s="45" t="s">
        <v>101</v>
      </c>
      <c r="P33" s="46" t="s">
        <v>102</v>
      </c>
    </row>
    <row r="34" spans="1:16" ht="12.75" customHeight="1" thickBot="1">
      <c r="A34" s="10" t="str">
        <f t="shared" si="0"/>
        <v>IBVS 683 </v>
      </c>
      <c r="B34" s="3" t="str">
        <f t="shared" si="1"/>
        <v>I</v>
      </c>
      <c r="C34" s="10">
        <f t="shared" si="2"/>
        <v>41181.508</v>
      </c>
      <c r="D34" s="12" t="str">
        <f t="shared" si="3"/>
        <v>vis</v>
      </c>
      <c r="E34" s="42">
        <f>VLOOKUP(C34,A!C$21:E$973,3,FALSE)</f>
        <v>412.86024462618553</v>
      </c>
      <c r="F34" s="3" t="s">
        <v>51</v>
      </c>
      <c r="G34" s="12" t="str">
        <f t="shared" si="4"/>
        <v>41181.508</v>
      </c>
      <c r="H34" s="10">
        <f t="shared" si="5"/>
        <v>413</v>
      </c>
      <c r="I34" s="43" t="s">
        <v>106</v>
      </c>
      <c r="J34" s="44" t="s">
        <v>107</v>
      </c>
      <c r="K34" s="43">
        <v>413</v>
      </c>
      <c r="L34" s="43" t="s">
        <v>108</v>
      </c>
      <c r="M34" s="44" t="s">
        <v>56</v>
      </c>
      <c r="N34" s="44"/>
      <c r="O34" s="45" t="s">
        <v>101</v>
      </c>
      <c r="P34" s="46" t="s">
        <v>102</v>
      </c>
    </row>
    <row r="35" spans="1:16" ht="12.75" customHeight="1" thickBot="1">
      <c r="A35" s="10" t="str">
        <f t="shared" si="0"/>
        <v>IBVS 683 </v>
      </c>
      <c r="B35" s="3" t="str">
        <f t="shared" si="1"/>
        <v>II</v>
      </c>
      <c r="C35" s="10">
        <f t="shared" si="2"/>
        <v>41183.427</v>
      </c>
      <c r="D35" s="12" t="str">
        <f t="shared" si="3"/>
        <v>vis</v>
      </c>
      <c r="E35" s="42">
        <f>VLOOKUP(C35,A!C$21:E$973,3,FALSE)</f>
        <v>413.5546790186013</v>
      </c>
      <c r="F35" s="3" t="s">
        <v>51</v>
      </c>
      <c r="G35" s="12" t="str">
        <f t="shared" si="4"/>
        <v>41183.427</v>
      </c>
      <c r="H35" s="10">
        <f t="shared" si="5"/>
        <v>413.5</v>
      </c>
      <c r="I35" s="43" t="s">
        <v>109</v>
      </c>
      <c r="J35" s="44" t="s">
        <v>110</v>
      </c>
      <c r="K35" s="43">
        <v>413.5</v>
      </c>
      <c r="L35" s="43" t="s">
        <v>64</v>
      </c>
      <c r="M35" s="44" t="s">
        <v>56</v>
      </c>
      <c r="N35" s="44"/>
      <c r="O35" s="45" t="s">
        <v>101</v>
      </c>
      <c r="P35" s="46" t="s">
        <v>102</v>
      </c>
    </row>
    <row r="36" spans="1:16" ht="12.75" customHeight="1" thickBot="1">
      <c r="A36" s="10" t="str">
        <f t="shared" si="0"/>
        <v>IBVS 683 </v>
      </c>
      <c r="B36" s="3" t="str">
        <f t="shared" si="1"/>
        <v>II</v>
      </c>
      <c r="C36" s="10">
        <f t="shared" si="2"/>
        <v>41183.513</v>
      </c>
      <c r="D36" s="12" t="str">
        <f t="shared" si="3"/>
        <v>vis</v>
      </c>
      <c r="E36" s="42">
        <f>VLOOKUP(C36,A!C$21:E$973,3,FALSE)</f>
        <v>413.5858001013239</v>
      </c>
      <c r="F36" s="3" t="s">
        <v>51</v>
      </c>
      <c r="G36" s="12" t="str">
        <f t="shared" si="4"/>
        <v>41183.513</v>
      </c>
      <c r="H36" s="10">
        <f t="shared" si="5"/>
        <v>413.5</v>
      </c>
      <c r="I36" s="43" t="s">
        <v>111</v>
      </c>
      <c r="J36" s="44" t="s">
        <v>112</v>
      </c>
      <c r="K36" s="43">
        <v>413.5</v>
      </c>
      <c r="L36" s="43" t="s">
        <v>113</v>
      </c>
      <c r="M36" s="44" t="s">
        <v>56</v>
      </c>
      <c r="N36" s="44"/>
      <c r="O36" s="45" t="s">
        <v>101</v>
      </c>
      <c r="P36" s="46" t="s">
        <v>102</v>
      </c>
    </row>
    <row r="37" spans="1:16" ht="12.75" customHeight="1" thickBot="1">
      <c r="A37" s="10" t="str">
        <f t="shared" si="0"/>
        <v>IBVS 683 </v>
      </c>
      <c r="B37" s="3" t="str">
        <f t="shared" si="1"/>
        <v>I</v>
      </c>
      <c r="C37" s="10">
        <f t="shared" si="2"/>
        <v>41207.46</v>
      </c>
      <c r="D37" s="12" t="str">
        <f t="shared" si="3"/>
        <v>vis</v>
      </c>
      <c r="E37" s="42">
        <f>VLOOKUP(C37,A!C$21:E$973,3,FALSE)</f>
        <v>422.25157414778846</v>
      </c>
      <c r="F37" s="3" t="s">
        <v>51</v>
      </c>
      <c r="G37" s="12" t="str">
        <f t="shared" si="4"/>
        <v>41207.46</v>
      </c>
      <c r="H37" s="10">
        <f t="shared" si="5"/>
        <v>422</v>
      </c>
      <c r="I37" s="43" t="s">
        <v>116</v>
      </c>
      <c r="J37" s="44" t="s">
        <v>117</v>
      </c>
      <c r="K37" s="43">
        <v>422</v>
      </c>
      <c r="L37" s="43" t="s">
        <v>118</v>
      </c>
      <c r="M37" s="44" t="s">
        <v>56</v>
      </c>
      <c r="N37" s="44"/>
      <c r="O37" s="45" t="s">
        <v>101</v>
      </c>
      <c r="P37" s="46" t="s">
        <v>102</v>
      </c>
    </row>
    <row r="38" spans="1:16" ht="12.75" customHeight="1" thickBot="1">
      <c r="A38" s="10" t="str">
        <f t="shared" si="0"/>
        <v>IBVS 683 </v>
      </c>
      <c r="B38" s="3" t="str">
        <f t="shared" si="1"/>
        <v>I</v>
      </c>
      <c r="C38" s="10">
        <f t="shared" si="2"/>
        <v>41240.36</v>
      </c>
      <c r="D38" s="12" t="str">
        <f t="shared" si="3"/>
        <v>vis</v>
      </c>
      <c r="E38" s="42">
        <f>VLOOKUP(C38,A!C$21:E$973,3,FALSE)</f>
        <v>434.15719765506265</v>
      </c>
      <c r="F38" s="3" t="s">
        <v>51</v>
      </c>
      <c r="G38" s="12" t="str">
        <f t="shared" si="4"/>
        <v>41240.36</v>
      </c>
      <c r="H38" s="10">
        <f t="shared" si="5"/>
        <v>434</v>
      </c>
      <c r="I38" s="43" t="s">
        <v>119</v>
      </c>
      <c r="J38" s="44" t="s">
        <v>120</v>
      </c>
      <c r="K38" s="43">
        <v>434</v>
      </c>
      <c r="L38" s="43" t="s">
        <v>121</v>
      </c>
      <c r="M38" s="44" t="s">
        <v>56</v>
      </c>
      <c r="N38" s="44"/>
      <c r="O38" s="45" t="s">
        <v>101</v>
      </c>
      <c r="P38" s="46" t="s">
        <v>102</v>
      </c>
    </row>
    <row r="39" spans="1:16" ht="12.75" customHeight="1" thickBot="1">
      <c r="A39" s="10" t="str">
        <f t="shared" si="0"/>
        <v> PZ 21.502 </v>
      </c>
      <c r="B39" s="3" t="str">
        <f t="shared" si="1"/>
        <v>II</v>
      </c>
      <c r="C39" s="10">
        <f t="shared" si="2"/>
        <v>41263.403</v>
      </c>
      <c r="D39" s="12" t="str">
        <f t="shared" si="3"/>
        <v>vis</v>
      </c>
      <c r="E39" s="42">
        <f>VLOOKUP(C39,A!C$21:E$973,3,FALSE)</f>
        <v>442.4958384598675</v>
      </c>
      <c r="F39" s="3" t="s">
        <v>51</v>
      </c>
      <c r="G39" s="12" t="str">
        <f t="shared" si="4"/>
        <v>41263.403</v>
      </c>
      <c r="H39" s="10">
        <f t="shared" si="5"/>
        <v>442.5</v>
      </c>
      <c r="I39" s="43" t="s">
        <v>125</v>
      </c>
      <c r="J39" s="44" t="s">
        <v>126</v>
      </c>
      <c r="K39" s="43">
        <v>442.5</v>
      </c>
      <c r="L39" s="43" t="s">
        <v>127</v>
      </c>
      <c r="M39" s="44" t="s">
        <v>56</v>
      </c>
      <c r="N39" s="44"/>
      <c r="O39" s="45" t="s">
        <v>57</v>
      </c>
      <c r="P39" s="45" t="s">
        <v>58</v>
      </c>
    </row>
    <row r="40" spans="1:16" ht="12.75" customHeight="1" thickBot="1">
      <c r="A40" s="10" t="str">
        <f t="shared" si="0"/>
        <v>IBVS 683 </v>
      </c>
      <c r="B40" s="3" t="str">
        <f t="shared" si="1"/>
        <v>II</v>
      </c>
      <c r="C40" s="10">
        <f t="shared" si="2"/>
        <v>41266.27</v>
      </c>
      <c r="D40" s="12" t="str">
        <f t="shared" si="3"/>
        <v>vis</v>
      </c>
      <c r="E40" s="42">
        <f>VLOOKUP(C40,A!C$21:E$973,3,FALSE)</f>
        <v>443.5333285083579</v>
      </c>
      <c r="F40" s="3" t="s">
        <v>51</v>
      </c>
      <c r="G40" s="12" t="str">
        <f t="shared" si="4"/>
        <v>41266.27</v>
      </c>
      <c r="H40" s="10">
        <f t="shared" si="5"/>
        <v>443.5</v>
      </c>
      <c r="I40" s="43" t="s">
        <v>128</v>
      </c>
      <c r="J40" s="44" t="s">
        <v>129</v>
      </c>
      <c r="K40" s="43">
        <v>443.5</v>
      </c>
      <c r="L40" s="43" t="s">
        <v>130</v>
      </c>
      <c r="M40" s="44" t="s">
        <v>56</v>
      </c>
      <c r="N40" s="44"/>
      <c r="O40" s="45" t="s">
        <v>101</v>
      </c>
      <c r="P40" s="46" t="s">
        <v>102</v>
      </c>
    </row>
    <row r="41" spans="1:16" ht="12.75" customHeight="1" thickBot="1">
      <c r="A41" s="10" t="str">
        <f t="shared" si="0"/>
        <v>IBVS 683 </v>
      </c>
      <c r="B41" s="3" t="str">
        <f t="shared" si="1"/>
        <v>I</v>
      </c>
      <c r="C41" s="10">
        <f t="shared" si="2"/>
        <v>41331.26</v>
      </c>
      <c r="D41" s="12" t="str">
        <f t="shared" si="3"/>
        <v>vis</v>
      </c>
      <c r="E41" s="42">
        <f>VLOOKUP(C41,A!C$21:E$973,3,FALSE)</f>
        <v>467.0514583484119</v>
      </c>
      <c r="F41" s="3" t="s">
        <v>51</v>
      </c>
      <c r="G41" s="12" t="str">
        <f t="shared" si="4"/>
        <v>41331.26</v>
      </c>
      <c r="H41" s="10">
        <f t="shared" si="5"/>
        <v>467</v>
      </c>
      <c r="I41" s="43" t="s">
        <v>131</v>
      </c>
      <c r="J41" s="44" t="s">
        <v>132</v>
      </c>
      <c r="K41" s="43">
        <v>467</v>
      </c>
      <c r="L41" s="43" t="s">
        <v>133</v>
      </c>
      <c r="M41" s="44" t="s">
        <v>56</v>
      </c>
      <c r="N41" s="44"/>
      <c r="O41" s="45" t="s">
        <v>101</v>
      </c>
      <c r="P41" s="46" t="s">
        <v>102</v>
      </c>
    </row>
    <row r="42" spans="1:16" ht="12.75" customHeight="1" thickBot="1">
      <c r="A42" s="10" t="str">
        <f t="shared" si="0"/>
        <v>IBVS 683 </v>
      </c>
      <c r="B42" s="3" t="str">
        <f t="shared" si="1"/>
        <v>I</v>
      </c>
      <c r="C42" s="10">
        <f t="shared" si="2"/>
        <v>41394.62</v>
      </c>
      <c r="D42" s="12" t="str">
        <f t="shared" si="3"/>
        <v>vis</v>
      </c>
      <c r="E42" s="42">
        <f>VLOOKUP(C42,A!C$21:E$973,3,FALSE)</f>
        <v>489.97973510892456</v>
      </c>
      <c r="F42" s="3" t="s">
        <v>51</v>
      </c>
      <c r="G42" s="12" t="str">
        <f t="shared" si="4"/>
        <v>41394.62</v>
      </c>
      <c r="H42" s="10">
        <f t="shared" si="5"/>
        <v>490</v>
      </c>
      <c r="I42" s="43" t="s">
        <v>134</v>
      </c>
      <c r="J42" s="44" t="s">
        <v>135</v>
      </c>
      <c r="K42" s="43">
        <v>490</v>
      </c>
      <c r="L42" s="43" t="s">
        <v>136</v>
      </c>
      <c r="M42" s="44" t="s">
        <v>56</v>
      </c>
      <c r="N42" s="44"/>
      <c r="O42" s="45" t="s">
        <v>101</v>
      </c>
      <c r="P42" s="46" t="s">
        <v>102</v>
      </c>
    </row>
    <row r="43" spans="1:16" ht="12.75" customHeight="1" thickBot="1">
      <c r="A43" s="10" t="str">
        <f t="shared" si="0"/>
        <v>IBVS 683 </v>
      </c>
      <c r="B43" s="3" t="str">
        <f t="shared" si="1"/>
        <v>I</v>
      </c>
      <c r="C43" s="10">
        <f t="shared" si="2"/>
        <v>41428.58</v>
      </c>
      <c r="D43" s="12" t="str">
        <f t="shared" si="3"/>
        <v>vis</v>
      </c>
      <c r="E43" s="42">
        <f>VLOOKUP(C43,A!C$21:E$973,3,FALSE)</f>
        <v>502.26894405442613</v>
      </c>
      <c r="F43" s="3" t="s">
        <v>51</v>
      </c>
      <c r="G43" s="12" t="str">
        <f t="shared" si="4"/>
        <v>41428.58</v>
      </c>
      <c r="H43" s="10">
        <f t="shared" si="5"/>
        <v>502</v>
      </c>
      <c r="I43" s="43" t="s">
        <v>137</v>
      </c>
      <c r="J43" s="44" t="s">
        <v>138</v>
      </c>
      <c r="K43" s="43">
        <v>502</v>
      </c>
      <c r="L43" s="43" t="s">
        <v>139</v>
      </c>
      <c r="M43" s="44" t="s">
        <v>56</v>
      </c>
      <c r="N43" s="44"/>
      <c r="O43" s="45" t="s">
        <v>101</v>
      </c>
      <c r="P43" s="46" t="s">
        <v>102</v>
      </c>
    </row>
    <row r="44" spans="1:16" ht="12.75" customHeight="1" thickBot="1">
      <c r="A44" s="10" t="str">
        <f t="shared" si="0"/>
        <v> PZ 21.502 </v>
      </c>
      <c r="B44" s="3" t="str">
        <f t="shared" si="1"/>
        <v>I</v>
      </c>
      <c r="C44" s="10">
        <f t="shared" si="2"/>
        <v>41596.429</v>
      </c>
      <c r="D44" s="12" t="str">
        <f t="shared" si="3"/>
        <v>vis</v>
      </c>
      <c r="E44" s="42">
        <f>VLOOKUP(C44,A!C$21:E$973,3,FALSE)</f>
        <v>563.0089744517609</v>
      </c>
      <c r="F44" s="3" t="s">
        <v>51</v>
      </c>
      <c r="G44" s="12" t="str">
        <f t="shared" si="4"/>
        <v>41596.429</v>
      </c>
      <c r="H44" s="10">
        <f t="shared" si="5"/>
        <v>563</v>
      </c>
      <c r="I44" s="43" t="s">
        <v>140</v>
      </c>
      <c r="J44" s="44" t="s">
        <v>141</v>
      </c>
      <c r="K44" s="43">
        <v>563</v>
      </c>
      <c r="L44" s="43" t="s">
        <v>142</v>
      </c>
      <c r="M44" s="44" t="s">
        <v>56</v>
      </c>
      <c r="N44" s="44"/>
      <c r="O44" s="45" t="s">
        <v>57</v>
      </c>
      <c r="P44" s="45" t="s">
        <v>58</v>
      </c>
    </row>
    <row r="45" spans="1:16" ht="12.75" customHeight="1" thickBot="1">
      <c r="A45" s="10" t="str">
        <f t="shared" si="0"/>
        <v> PZ 21.502 </v>
      </c>
      <c r="B45" s="3" t="str">
        <f t="shared" si="1"/>
        <v>I</v>
      </c>
      <c r="C45" s="10">
        <f t="shared" si="2"/>
        <v>41671.156</v>
      </c>
      <c r="D45" s="12" t="str">
        <f t="shared" si="3"/>
        <v>vis</v>
      </c>
      <c r="E45" s="42">
        <f>VLOOKUP(C45,A!C$21:E$973,3,FALSE)</f>
        <v>590.0506622276913</v>
      </c>
      <c r="F45" s="3" t="s">
        <v>51</v>
      </c>
      <c r="G45" s="12" t="str">
        <f t="shared" si="4"/>
        <v>41671.156</v>
      </c>
      <c r="H45" s="10">
        <f t="shared" si="5"/>
        <v>590</v>
      </c>
      <c r="I45" s="43" t="s">
        <v>143</v>
      </c>
      <c r="J45" s="44" t="s">
        <v>144</v>
      </c>
      <c r="K45" s="43">
        <v>590</v>
      </c>
      <c r="L45" s="43" t="s">
        <v>145</v>
      </c>
      <c r="M45" s="44" t="s">
        <v>56</v>
      </c>
      <c r="N45" s="44"/>
      <c r="O45" s="45" t="s">
        <v>57</v>
      </c>
      <c r="P45" s="45" t="s">
        <v>58</v>
      </c>
    </row>
    <row r="46" spans="1:16" ht="12.75" customHeight="1" thickBot="1">
      <c r="A46" s="10" t="str">
        <f t="shared" si="0"/>
        <v> PZ 21.502 </v>
      </c>
      <c r="B46" s="3" t="str">
        <f t="shared" si="1"/>
        <v>I</v>
      </c>
      <c r="C46" s="10">
        <f t="shared" si="2"/>
        <v>41908.472</v>
      </c>
      <c r="D46" s="12" t="str">
        <f t="shared" si="3"/>
        <v>vis</v>
      </c>
      <c r="E46" s="42">
        <f>VLOOKUP(C46,A!C$21:E$973,3,FALSE)</f>
        <v>675.9289281320117</v>
      </c>
      <c r="F46" s="3" t="s">
        <v>51</v>
      </c>
      <c r="G46" s="12" t="str">
        <f t="shared" si="4"/>
        <v>41908.472</v>
      </c>
      <c r="H46" s="10">
        <f t="shared" si="5"/>
        <v>676</v>
      </c>
      <c r="I46" s="43" t="s">
        <v>146</v>
      </c>
      <c r="J46" s="44" t="s">
        <v>147</v>
      </c>
      <c r="K46" s="43">
        <v>676</v>
      </c>
      <c r="L46" s="43" t="s">
        <v>148</v>
      </c>
      <c r="M46" s="44" t="s">
        <v>56</v>
      </c>
      <c r="N46" s="44"/>
      <c r="O46" s="45" t="s">
        <v>57</v>
      </c>
      <c r="P46" s="45" t="s">
        <v>58</v>
      </c>
    </row>
    <row r="47" spans="1:16" ht="12.75" customHeight="1" thickBot="1">
      <c r="A47" s="10" t="str">
        <f t="shared" si="0"/>
        <v>IBVS 4503 </v>
      </c>
      <c r="B47" s="3" t="str">
        <f t="shared" si="1"/>
        <v>II</v>
      </c>
      <c r="C47" s="10">
        <f t="shared" si="2"/>
        <v>49177.266</v>
      </c>
      <c r="D47" s="12" t="str">
        <f t="shared" si="3"/>
        <v>vis</v>
      </c>
      <c r="E47" s="42">
        <f>VLOOKUP(C47,A!C$21:E$973,3,FALSE)</f>
        <v>3306.309618585801</v>
      </c>
      <c r="F47" s="3" t="s">
        <v>51</v>
      </c>
      <c r="G47" s="12" t="str">
        <f t="shared" si="4"/>
        <v>49177.266</v>
      </c>
      <c r="H47" s="10">
        <f t="shared" si="5"/>
        <v>3306.5</v>
      </c>
      <c r="I47" s="43" t="s">
        <v>159</v>
      </c>
      <c r="J47" s="44" t="s">
        <v>160</v>
      </c>
      <c r="K47" s="43">
        <v>3306.5</v>
      </c>
      <c r="L47" s="43" t="s">
        <v>161</v>
      </c>
      <c r="M47" s="44" t="s">
        <v>155</v>
      </c>
      <c r="N47" s="44" t="s">
        <v>156</v>
      </c>
      <c r="O47" s="45" t="s">
        <v>157</v>
      </c>
      <c r="P47" s="46" t="s">
        <v>158</v>
      </c>
    </row>
    <row r="48" spans="1:16" ht="12.75" customHeight="1" thickBot="1">
      <c r="A48" s="10" t="str">
        <f t="shared" si="0"/>
        <v>BAVM 225 </v>
      </c>
      <c r="B48" s="3" t="str">
        <f t="shared" si="1"/>
        <v>II</v>
      </c>
      <c r="C48" s="10">
        <f t="shared" si="2"/>
        <v>55795.4198</v>
      </c>
      <c r="D48" s="12" t="str">
        <f t="shared" si="3"/>
        <v>vis</v>
      </c>
      <c r="E48" s="42">
        <f>VLOOKUP(C48,A!C$21:E$973,3,FALSE)</f>
        <v>5701.241152203808</v>
      </c>
      <c r="F48" s="3" t="s">
        <v>51</v>
      </c>
      <c r="G48" s="12" t="str">
        <f t="shared" si="4"/>
        <v>55795.4198</v>
      </c>
      <c r="H48" s="10">
        <f t="shared" si="5"/>
        <v>5701.5</v>
      </c>
      <c r="I48" s="43" t="s">
        <v>168</v>
      </c>
      <c r="J48" s="44" t="s">
        <v>169</v>
      </c>
      <c r="K48" s="43">
        <v>5701.5</v>
      </c>
      <c r="L48" s="43" t="s">
        <v>170</v>
      </c>
      <c r="M48" s="44" t="s">
        <v>171</v>
      </c>
      <c r="N48" s="44" t="s">
        <v>172</v>
      </c>
      <c r="O48" s="45" t="s">
        <v>173</v>
      </c>
      <c r="P48" s="46" t="s">
        <v>174</v>
      </c>
    </row>
    <row r="49" spans="1:16" ht="12.75" customHeight="1" thickBot="1">
      <c r="A49" s="10" t="str">
        <f t="shared" si="0"/>
        <v>BAVM 225 </v>
      </c>
      <c r="B49" s="3" t="str">
        <f t="shared" si="1"/>
        <v>II</v>
      </c>
      <c r="C49" s="10">
        <f t="shared" si="2"/>
        <v>55806.4689</v>
      </c>
      <c r="D49" s="12" t="str">
        <f t="shared" si="3"/>
        <v>vis</v>
      </c>
      <c r="E49" s="42">
        <f>VLOOKUP(C49,A!C$21:E$973,3,FALSE)</f>
        <v>5705.23952377506</v>
      </c>
      <c r="F49" s="3" t="s">
        <v>51</v>
      </c>
      <c r="G49" s="12" t="str">
        <f t="shared" si="4"/>
        <v>55806.4689</v>
      </c>
      <c r="H49" s="10">
        <f t="shared" si="5"/>
        <v>5705.5</v>
      </c>
      <c r="I49" s="43" t="s">
        <v>175</v>
      </c>
      <c r="J49" s="44" t="s">
        <v>176</v>
      </c>
      <c r="K49" s="43" t="s">
        <v>177</v>
      </c>
      <c r="L49" s="43" t="s">
        <v>178</v>
      </c>
      <c r="M49" s="44" t="s">
        <v>171</v>
      </c>
      <c r="N49" s="44" t="s">
        <v>172</v>
      </c>
      <c r="O49" s="45" t="s">
        <v>173</v>
      </c>
      <c r="P49" s="46" t="s">
        <v>174</v>
      </c>
    </row>
    <row r="50" spans="2:6" ht="12.75">
      <c r="B50" s="3"/>
      <c r="E50" s="42"/>
      <c r="F50" s="3"/>
    </row>
    <row r="51" spans="2:6" ht="12.75">
      <c r="B51" s="3"/>
      <c r="E51" s="42"/>
      <c r="F51" s="3"/>
    </row>
    <row r="52" spans="2:6" ht="12.75">
      <c r="B52" s="3"/>
      <c r="E52" s="42"/>
      <c r="F52" s="3"/>
    </row>
    <row r="53" spans="2:6" ht="12.75">
      <c r="B53" s="3"/>
      <c r="E53" s="42"/>
      <c r="F53" s="3"/>
    </row>
    <row r="54" spans="2:6" ht="12.75">
      <c r="B54" s="3"/>
      <c r="E54" s="42"/>
      <c r="F54" s="3"/>
    </row>
    <row r="55" spans="2:6" ht="12.75">
      <c r="B55" s="3"/>
      <c r="E55" s="42"/>
      <c r="F55" s="3"/>
    </row>
    <row r="56" spans="2:6" ht="12.75">
      <c r="B56" s="3"/>
      <c r="E56" s="42"/>
      <c r="F56" s="3"/>
    </row>
    <row r="57" spans="2:6" ht="12.75">
      <c r="B57" s="3"/>
      <c r="E57" s="42"/>
      <c r="F57" s="3"/>
    </row>
    <row r="58" spans="2:6" ht="12.75">
      <c r="B58" s="3"/>
      <c r="E58" s="42"/>
      <c r="F58" s="3"/>
    </row>
    <row r="59" spans="2:6" ht="12.75">
      <c r="B59" s="3"/>
      <c r="E59" s="42"/>
      <c r="F59" s="3"/>
    </row>
    <row r="60" spans="2:6" ht="12.75">
      <c r="B60" s="3"/>
      <c r="E60" s="42"/>
      <c r="F60" s="3"/>
    </row>
    <row r="61" spans="2:6" ht="12.75">
      <c r="B61" s="3"/>
      <c r="E61" s="42"/>
      <c r="F61" s="3"/>
    </row>
    <row r="62" spans="2:6" ht="12.75">
      <c r="B62" s="3"/>
      <c r="E62" s="42"/>
      <c r="F62" s="3"/>
    </row>
    <row r="63" spans="2:6" ht="12.75">
      <c r="B63" s="3"/>
      <c r="E63" s="42"/>
      <c r="F63" s="3"/>
    </row>
    <row r="64" spans="2:6" ht="12.75">
      <c r="B64" s="3"/>
      <c r="E64" s="42"/>
      <c r="F64" s="3"/>
    </row>
    <row r="65" spans="2:6" ht="12.75">
      <c r="B65" s="3"/>
      <c r="E65" s="42"/>
      <c r="F65" s="3"/>
    </row>
    <row r="66" spans="2:6" ht="12.75">
      <c r="B66" s="3"/>
      <c r="E66" s="42"/>
      <c r="F66" s="3"/>
    </row>
    <row r="67" spans="2:6" ht="12.75">
      <c r="B67" s="3"/>
      <c r="E67" s="42"/>
      <c r="F67" s="3"/>
    </row>
    <row r="68" spans="2:6" ht="12.75">
      <c r="B68" s="3"/>
      <c r="E68" s="42"/>
      <c r="F68" s="3"/>
    </row>
    <row r="69" spans="2:6" ht="12.75">
      <c r="B69" s="3"/>
      <c r="E69" s="42"/>
      <c r="F69" s="3"/>
    </row>
    <row r="70" spans="2:6" ht="12.75">
      <c r="B70" s="3"/>
      <c r="E70" s="42"/>
      <c r="F70" s="3"/>
    </row>
    <row r="71" spans="2:6" ht="12.75">
      <c r="B71" s="3"/>
      <c r="E71" s="42"/>
      <c r="F71" s="3"/>
    </row>
    <row r="72" spans="2:6" ht="12.75">
      <c r="B72" s="3"/>
      <c r="E72" s="42"/>
      <c r="F72" s="3"/>
    </row>
    <row r="73" spans="2:6" ht="12.75">
      <c r="B73" s="3"/>
      <c r="E73" s="42"/>
      <c r="F73" s="3"/>
    </row>
    <row r="74" spans="2:6" ht="12.75">
      <c r="B74" s="3"/>
      <c r="E74" s="42"/>
      <c r="F74" s="3"/>
    </row>
    <row r="75" spans="2:6" ht="12.75">
      <c r="B75" s="3"/>
      <c r="E75" s="42"/>
      <c r="F75" s="3"/>
    </row>
    <row r="76" spans="2:6" ht="12.75">
      <c r="B76" s="3"/>
      <c r="E76" s="42"/>
      <c r="F76" s="3"/>
    </row>
    <row r="77" spans="2:6" ht="12.75">
      <c r="B77" s="3"/>
      <c r="E77" s="42"/>
      <c r="F77" s="3"/>
    </row>
    <row r="78" spans="2:6" ht="12.75">
      <c r="B78" s="3"/>
      <c r="E78" s="42"/>
      <c r="F78" s="3"/>
    </row>
    <row r="79" spans="2:6" ht="12.75">
      <c r="B79" s="3"/>
      <c r="E79" s="42"/>
      <c r="F79" s="3"/>
    </row>
    <row r="80" spans="2:6" ht="12.75">
      <c r="B80" s="3"/>
      <c r="E80" s="42"/>
      <c r="F80" s="3"/>
    </row>
    <row r="81" spans="2:6" ht="12.75">
      <c r="B81" s="3"/>
      <c r="E81" s="42"/>
      <c r="F81" s="3"/>
    </row>
    <row r="82" spans="2:6" ht="12.75">
      <c r="B82" s="3"/>
      <c r="E82" s="42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  <row r="860" spans="2:6" ht="12.75">
      <c r="B860" s="3"/>
      <c r="F860" s="3"/>
    </row>
    <row r="861" spans="2:6" ht="12.75">
      <c r="B861" s="3"/>
      <c r="F861" s="3"/>
    </row>
    <row r="862" spans="2:6" ht="12.75">
      <c r="B862" s="3"/>
      <c r="F862" s="3"/>
    </row>
    <row r="863" spans="2:6" ht="12.75">
      <c r="B863" s="3"/>
      <c r="F863" s="3"/>
    </row>
    <row r="864" spans="2:6" ht="12.75">
      <c r="B864" s="3"/>
      <c r="F864" s="3"/>
    </row>
    <row r="865" spans="2:6" ht="12.75">
      <c r="B865" s="3"/>
      <c r="F865" s="3"/>
    </row>
    <row r="866" spans="2:6" ht="12.75">
      <c r="B866" s="3"/>
      <c r="F866" s="3"/>
    </row>
    <row r="867" spans="2:6" ht="12.75">
      <c r="B867" s="3"/>
      <c r="F867" s="3"/>
    </row>
    <row r="868" spans="2:6" ht="12.75">
      <c r="B868" s="3"/>
      <c r="F868" s="3"/>
    </row>
    <row r="869" spans="2:6" ht="12.75">
      <c r="B869" s="3"/>
      <c r="F869" s="3"/>
    </row>
    <row r="870" spans="2:6" ht="12.75">
      <c r="B870" s="3"/>
      <c r="F870" s="3"/>
    </row>
  </sheetData>
  <sheetProtection/>
  <hyperlinks>
    <hyperlink ref="P13" r:id="rId1" display="http://www.konkoly.hu/cgi-bin/IBVS?683"/>
    <hyperlink ref="P33" r:id="rId2" display="http://www.konkoly.hu/cgi-bin/IBVS?683"/>
    <hyperlink ref="P34" r:id="rId3" display="http://www.konkoly.hu/cgi-bin/IBVS?683"/>
    <hyperlink ref="P35" r:id="rId4" display="http://www.konkoly.hu/cgi-bin/IBVS?683"/>
    <hyperlink ref="P36" r:id="rId5" display="http://www.konkoly.hu/cgi-bin/IBVS?683"/>
    <hyperlink ref="P14" r:id="rId6" display="http://www.konkoly.hu/cgi-bin/IBVS?683"/>
    <hyperlink ref="P37" r:id="rId7" display="http://www.konkoly.hu/cgi-bin/IBVS?683"/>
    <hyperlink ref="P38" r:id="rId8" display="http://www.konkoly.hu/cgi-bin/IBVS?683"/>
    <hyperlink ref="P40" r:id="rId9" display="http://www.konkoly.hu/cgi-bin/IBVS?683"/>
    <hyperlink ref="P41" r:id="rId10" display="http://www.konkoly.hu/cgi-bin/IBVS?683"/>
    <hyperlink ref="P42" r:id="rId11" display="http://www.konkoly.hu/cgi-bin/IBVS?683"/>
    <hyperlink ref="P43" r:id="rId12" display="http://www.konkoly.hu/cgi-bin/IBVS?683"/>
    <hyperlink ref="P17" r:id="rId13" display="http://www.konkoly.hu/cgi-bin/IBVS?4503"/>
    <hyperlink ref="P47" r:id="rId14" display="http://www.konkoly.hu/cgi-bin/IBVS?4503"/>
    <hyperlink ref="P18" r:id="rId15" display="http://www.konkoly.hu/cgi-bin/IBVS?4503"/>
    <hyperlink ref="P19" r:id="rId16" display="http://www.konkoly.hu/cgi-bin/IBVS?4503"/>
    <hyperlink ref="P48" r:id="rId17" display="http://www.bav-astro.de/sfs/BAVM_link.php?BAVMnr=225"/>
    <hyperlink ref="P49" r:id="rId18" display="http://www.bav-astro.de/sfs/BAVM_link.php?BAVMnr=225"/>
    <hyperlink ref="P20" r:id="rId19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