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<sst xmlns="http://schemas.openxmlformats.org/spreadsheetml/2006/main" count="102" uniqueCount="60">
  <si>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</si>
  <si>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</si>
  <si>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</si>
  <si>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</si>
  <si>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</si>
  <si>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</si>
  <si>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</si>
  <si>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</si>
  <si>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</si>
  <si>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</si>
  <si>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</si>
  <si>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</si>
  <si>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</si>
  <si>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</si>
  <si>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</si>
  <si>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</si>
  <si>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</si>
  <si>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</si>
  <si>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</si>
  <si>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</si>
  <si>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</si>
  <si>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</si>
  <si>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</si>
  <si>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</si>
  <si>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</si>
  <si>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</si>
  <si>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</si>
  <si>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</si>
  <si>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</si>
  <si>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</si>
  <si>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</t>
  </si>
  <si>
    <t>Elias D</t>
  </si>
  <si>
    <t>BBSAG Bull.64</t>
  </si>
  <si>
    <t>B</t>
  </si>
  <si>
    <t>BBSAG Bull.66</t>
  </si>
  <si>
    <t>BBSAG Bull.67</t>
  </si>
  <si>
    <t>BBSAG Bull.68</t>
  </si>
  <si>
    <t>Locher K</t>
  </si>
  <si>
    <t>BBSAG Bull.70</t>
  </si>
  <si>
    <t>BBSAG Bull.73</t>
  </si>
  <si>
    <t>Mavrofridis G</t>
  </si>
  <si>
    <t>BBSAG Bull.77</t>
  </si>
  <si>
    <t>BBSAG Bull.81</t>
  </si>
  <si>
    <t>BBSAG Bull.89</t>
  </si>
  <si>
    <t>BBSAG Bull.93</t>
  </si>
  <si>
    <t># of data points:</t>
  </si>
  <si>
    <t>EA/SD</t>
  </si>
  <si>
    <t>IBVS 6094</t>
  </si>
  <si>
    <t>i</t>
  </si>
  <si>
    <t>IBVS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</si>
  <si>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</si>
  <si>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</si>
  <si>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</si>
  <si>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</si>
  <si>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</si>
  <si>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</si>
  <si>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</si>
  <si>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</si>
  <si>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Local time</t>
  </si>
  <si>
    <t>V1665 Cyg / GSC 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</si>
</sst>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V1665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0.0013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crossBetween val="midCat"/>
        <c:dispUnits/>
      </c:val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14</xdr:col>
      <xdr:colOff>276225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482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8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59</v>
      </c>
    </row>
    <row r="2" spans="1:2" ht="12.75">
      <c r="A2" t="s">
        <v>26</v>
      </c>
      <c r="B2" s="17" t="s">
        <v>46</v>
      </c>
    </row>
    <row r="4" spans="1:4" ht="12.75">
      <c r="A4" s="8" t="s">
        <v>0</v>
      </c>
      <c r="C4" s="3">
        <v>42967.5</v>
      </c>
      <c r="D4" s="4">
        <v>3.22563</v>
      </c>
    </row>
    <row r="6" ht="12.75">
      <c r="A6" s="8" t="s">
        <v>1</v>
      </c>
    </row>
    <row r="7" spans="1:3" ht="12.75">
      <c r="A7" t="s">
        <v>2</v>
      </c>
      <c r="C7">
        <f>+C4</f>
        <v>42967.5</v>
      </c>
    </row>
    <row r="8" spans="1:3" ht="12.75">
      <c r="A8" t="s">
        <v>3</v>
      </c>
      <c r="C8">
        <f>+D4</f>
        <v>3.22563</v>
      </c>
    </row>
    <row r="9" spans="1:4" ht="12.75">
      <c r="A9" s="22" t="s">
        <v>50</v>
      </c>
      <c r="B9" s="23"/>
      <c r="C9" s="24">
        <v>-9.5</v>
      </c>
      <c r="D9" s="23" t="s">
        <v>51</v>
      </c>
    </row>
    <row r="10" spans="3:4" ht="13.5" thickBot="1">
      <c r="C10" s="7" t="s">
        <v>21</v>
      </c>
      <c r="D10" s="7" t="s">
        <v>22</v>
      </c>
    </row>
    <row r="11" spans="1:7" ht="12.75">
      <c r="A11" t="s">
        <v>16</v>
      </c>
      <c r="C11">
        <f>INTERCEPT(G21:G993,F21:F993)</f>
        <v>0.011145570508291562</v>
      </c>
      <c r="D11" s="6"/>
      <c r="F11" s="21" t="str">
        <f>"F"&amp;E19</f>
        <v>F21</v>
      </c>
      <c r="G11" s="11" t="str">
        <f>"G"&amp;E19</f>
        <v>G21</v>
      </c>
    </row>
    <row r="12" spans="1:4" ht="12.75">
      <c r="A12" t="s">
        <v>17</v>
      </c>
      <c r="C12">
        <f>SLOPE(G21:G993,F21:F993)</f>
        <v>-1.3930076882051295E-05</v>
      </c>
      <c r="D12" s="6"/>
    </row>
    <row r="13" spans="1:5" ht="12.75">
      <c r="A13" t="s">
        <v>20</v>
      </c>
      <c r="C13" s="6" t="s">
        <v>14</v>
      </c>
      <c r="D13" s="27" t="s">
        <v>53</v>
      </c>
      <c r="E13" s="24">
        <v>1</v>
      </c>
    </row>
    <row r="14" spans="1:5" ht="12.75">
      <c r="A14" t="s">
        <v>25</v>
      </c>
      <c r="D14" s="27" t="s">
        <v>54</v>
      </c>
      <c r="E14" s="28">
        <f ca="1">NOW()+15018.5+$C$9/24</f>
        <v>59897.51646840278</v>
      </c>
    </row>
    <row r="15" spans="1:5" ht="12.75">
      <c r="A15" s="5" t="s">
        <v>18</v>
      </c>
      <c r="C15" s="12">
        <f>(C7+C11)+(C8+C12)*INT(MAX(F21:F3533))</f>
        <v>56189.311416185374</v>
      </c>
      <c r="D15" s="27" t="s">
        <v>55</v>
      </c>
      <c r="E15" s="28">
        <f>ROUND(2*(E14-$C$7)/$C$8,0)/2+E13</f>
        <v>5249.5</v>
      </c>
    </row>
    <row r="16" spans="1:5" ht="12.75">
      <c r="A16" s="8" t="s">
        <v>4</v>
      </c>
      <c r="C16" s="13">
        <f>+C8+C12</f>
        <v>3.225616069923118</v>
      </c>
      <c r="D16" s="27" t="s">
        <v>56</v>
      </c>
      <c r="E16" s="11">
        <f>ROUND(2*(E14-$C$15)/$C$16,0)/2+E13</f>
        <v>1150.5</v>
      </c>
    </row>
    <row r="17" spans="1:5" ht="13.5" thickBot="1">
      <c r="A17" s="14" t="s">
        <v>45</v>
      </c>
      <c r="C17">
        <f>COUNT(C21:C2191)</f>
        <v>20</v>
      </c>
      <c r="D17" s="27" t="s">
        <v>57</v>
      </c>
      <c r="E17" s="29">
        <f>+$C$15+$C$16*E16-15018.5-$C$9/24</f>
        <v>44882.278537965256</v>
      </c>
    </row>
    <row r="18" spans="1:5" ht="12.75">
      <c r="A18" s="8" t="s">
        <v>5</v>
      </c>
      <c r="C18" s="3">
        <f>+C15</f>
        <v>56189.311416185374</v>
      </c>
      <c r="D18" s="4">
        <f>+C16</f>
        <v>3.225616069923118</v>
      </c>
      <c r="E18" s="30" t="s">
        <v>58</v>
      </c>
    </row>
    <row r="19" spans="1:5" ht="13.5" thickTop="1">
      <c r="A19" s="25" t="s">
        <v>52</v>
      </c>
      <c r="E19" s="26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30</v>
      </c>
      <c r="J20" s="10" t="s">
        <v>49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5">
        <v>42967.5</v>
      </c>
      <c r="D21" s="15" t="s">
        <v>14</v>
      </c>
      <c r="E21">
        <f>+(C21-C$7)/C$8</f>
        <v>0</v>
      </c>
      <c r="F21">
        <f>ROUND(2*E21,0)/2</f>
        <v>0</v>
      </c>
      <c r="H21" s="11">
        <v>0</v>
      </c>
      <c r="O21">
        <f>+C$11+C$12*F21</f>
        <v>0.011145570508291562</v>
      </c>
      <c r="Q21" s="2">
        <f>+C21-15018.5</f>
        <v>27949</v>
      </c>
    </row>
    <row r="22" spans="1:30" ht="12.75">
      <c r="A22" t="s">
        <v>32</v>
      </c>
      <c r="C22" s="16">
        <v>45296.41</v>
      </c>
      <c r="D22" s="15"/>
      <c r="E22">
        <f aca="true" t="shared" si="0" ref="E22:E39">+(C22-C$7)/C$8</f>
        <v>722.0015934871648</v>
      </c>
      <c r="F22">
        <f aca="true" t="shared" si="1" ref="F22:F40">ROUND(2*E22,0)/2</f>
        <v>722</v>
      </c>
      <c r="G22">
        <f aca="true" t="shared" si="2" ref="G22:G39">+C22-(C$7+F22*C$8)</f>
        <v>0.005140000001119915</v>
      </c>
      <c r="I22">
        <f aca="true" t="shared" si="3" ref="I22:I39">+G22</f>
        <v>0.005140000001119915</v>
      </c>
      <c r="O22">
        <f aca="true" t="shared" si="4" ref="O22:O39">+C$11+C$12*F22</f>
        <v>0.0010880549994505273</v>
      </c>
      <c r="Q22" s="2">
        <f aca="true" t="shared" si="5" ref="Q22:Q39">+C22-15018.5</f>
        <v>30277.910000000003</v>
      </c>
      <c r="AA22">
        <v>14</v>
      </c>
      <c r="AB22" t="s">
        <v>31</v>
      </c>
      <c r="AD22" t="s">
        <v>33</v>
      </c>
    </row>
    <row r="23" spans="1:30" ht="12.75">
      <c r="A23" t="s">
        <v>32</v>
      </c>
      <c r="C23" s="16">
        <v>45309.31</v>
      </c>
      <c r="D23" s="15"/>
      <c r="E23">
        <f t="shared" si="0"/>
        <v>726.000812244429</v>
      </c>
      <c r="F23">
        <f t="shared" si="1"/>
        <v>726</v>
      </c>
      <c r="G23">
        <f t="shared" si="2"/>
        <v>0.0026199999992968515</v>
      </c>
      <c r="I23">
        <f t="shared" si="3"/>
        <v>0.0026199999992968515</v>
      </c>
      <c r="O23">
        <f t="shared" si="4"/>
        <v>0.0010323346919223226</v>
      </c>
      <c r="Q23" s="2">
        <f t="shared" si="5"/>
        <v>30290.809999999998</v>
      </c>
      <c r="AA23">
        <v>9</v>
      </c>
      <c r="AB23" t="s">
        <v>31</v>
      </c>
      <c r="AD23" t="s">
        <v>33</v>
      </c>
    </row>
    <row r="24" spans="1:30" ht="12.75">
      <c r="A24" t="s">
        <v>34</v>
      </c>
      <c r="C24" s="16">
        <v>45441.561</v>
      </c>
      <c r="D24" s="15"/>
      <c r="E24">
        <f t="shared" si="0"/>
        <v>767.0008649473131</v>
      </c>
      <c r="F24">
        <f t="shared" si="1"/>
        <v>767</v>
      </c>
      <c r="G24">
        <f t="shared" si="2"/>
        <v>0.002789999998640269</v>
      </c>
      <c r="I24">
        <f t="shared" si="3"/>
        <v>0.002789999998640269</v>
      </c>
      <c r="O24">
        <f t="shared" si="4"/>
        <v>0.00046120153975821865</v>
      </c>
      <c r="Q24" s="2">
        <f t="shared" si="5"/>
        <v>30423.061</v>
      </c>
      <c r="AA24">
        <v>32</v>
      </c>
      <c r="AB24" t="s">
        <v>31</v>
      </c>
      <c r="AD24" t="s">
        <v>33</v>
      </c>
    </row>
    <row r="25" spans="1:30" ht="12.75">
      <c r="A25" t="s">
        <v>35</v>
      </c>
      <c r="C25" s="16">
        <v>45496.397</v>
      </c>
      <c r="D25" s="15"/>
      <c r="E25">
        <f t="shared" si="0"/>
        <v>784.0009548522295</v>
      </c>
      <c r="F25">
        <f t="shared" si="1"/>
        <v>784</v>
      </c>
      <c r="G25">
        <f t="shared" si="2"/>
        <v>0.0030799999949522316</v>
      </c>
      <c r="I25">
        <f t="shared" si="3"/>
        <v>0.0030799999949522316</v>
      </c>
      <c r="O25">
        <f t="shared" si="4"/>
        <v>0.00022439023276334645</v>
      </c>
      <c r="Q25" s="2">
        <f t="shared" si="5"/>
        <v>30477.896999999997</v>
      </c>
      <c r="AA25">
        <v>19</v>
      </c>
      <c r="AB25" t="s">
        <v>31</v>
      </c>
      <c r="AD25" t="s">
        <v>33</v>
      </c>
    </row>
    <row r="26" spans="1:30" ht="12.75">
      <c r="A26" t="s">
        <v>36</v>
      </c>
      <c r="C26" s="16">
        <v>45554.452</v>
      </c>
      <c r="D26" s="15"/>
      <c r="E26">
        <f t="shared" si="0"/>
        <v>801.9989893447163</v>
      </c>
      <c r="F26">
        <f t="shared" si="1"/>
        <v>802</v>
      </c>
      <c r="G26">
        <f t="shared" si="2"/>
        <v>-0.0032600000049569644</v>
      </c>
      <c r="I26">
        <f t="shared" si="3"/>
        <v>-0.0032600000049569644</v>
      </c>
      <c r="O26">
        <f t="shared" si="4"/>
        <v>-2.635115111357736E-05</v>
      </c>
      <c r="Q26" s="2">
        <f t="shared" si="5"/>
        <v>30535.951999999997</v>
      </c>
      <c r="AA26">
        <v>18</v>
      </c>
      <c r="AB26" t="s">
        <v>31</v>
      </c>
      <c r="AD26" t="s">
        <v>33</v>
      </c>
    </row>
    <row r="27" spans="1:30" ht="12.75">
      <c r="A27" t="s">
        <v>36</v>
      </c>
      <c r="C27" s="16">
        <v>45554.455</v>
      </c>
      <c r="D27" s="15"/>
      <c r="E27">
        <f t="shared" si="0"/>
        <v>801.9999193955914</v>
      </c>
      <c r="F27">
        <f t="shared" si="1"/>
        <v>802</v>
      </c>
      <c r="G27">
        <f t="shared" si="2"/>
        <v>-0.00026000000070780516</v>
      </c>
      <c r="I27">
        <f t="shared" si="3"/>
        <v>-0.00026000000070780516</v>
      </c>
      <c r="O27">
        <f t="shared" si="4"/>
        <v>-2.635115111357736E-05</v>
      </c>
      <c r="Q27" s="2">
        <f t="shared" si="5"/>
        <v>30535.955</v>
      </c>
      <c r="AA27">
        <v>17</v>
      </c>
      <c r="AB27" t="s">
        <v>37</v>
      </c>
      <c r="AD27" t="s">
        <v>33</v>
      </c>
    </row>
    <row r="28" spans="1:30" ht="12.75">
      <c r="A28" t="s">
        <v>38</v>
      </c>
      <c r="C28" s="16">
        <v>45680.252</v>
      </c>
      <c r="D28" s="15"/>
      <c r="E28">
        <f t="shared" si="0"/>
        <v>840.9991226520091</v>
      </c>
      <c r="F28">
        <f t="shared" si="1"/>
        <v>841</v>
      </c>
      <c r="G28">
        <f t="shared" si="2"/>
        <v>-0.002829999997629784</v>
      </c>
      <c r="I28">
        <f t="shared" si="3"/>
        <v>-0.002829999997629784</v>
      </c>
      <c r="O28">
        <f t="shared" si="4"/>
        <v>-0.0005696241495135763</v>
      </c>
      <c r="Q28" s="2">
        <f t="shared" si="5"/>
        <v>30661.752</v>
      </c>
      <c r="AA28">
        <v>9</v>
      </c>
      <c r="AB28" t="s">
        <v>31</v>
      </c>
      <c r="AD28" t="s">
        <v>33</v>
      </c>
    </row>
    <row r="29" spans="1:30" ht="12.75">
      <c r="A29" t="s">
        <v>39</v>
      </c>
      <c r="C29" s="16">
        <v>45883.461</v>
      </c>
      <c r="D29" s="15"/>
      <c r="E29">
        <f t="shared" si="0"/>
        <v>903.9973586555193</v>
      </c>
      <c r="F29">
        <f t="shared" si="1"/>
        <v>904</v>
      </c>
      <c r="G29">
        <f t="shared" si="2"/>
        <v>-0.008519999995769467</v>
      </c>
      <c r="I29">
        <f t="shared" si="3"/>
        <v>-0.008519999995769467</v>
      </c>
      <c r="O29">
        <f t="shared" si="4"/>
        <v>-0.0014472189930828088</v>
      </c>
      <c r="Q29" s="2">
        <f t="shared" si="5"/>
        <v>30864.961000000003</v>
      </c>
      <c r="AA29">
        <v>17</v>
      </c>
      <c r="AB29" t="s">
        <v>31</v>
      </c>
      <c r="AD29" t="s">
        <v>33</v>
      </c>
    </row>
    <row r="30" spans="1:30" ht="12.75">
      <c r="A30" t="s">
        <v>39</v>
      </c>
      <c r="C30" s="16">
        <v>45912.498</v>
      </c>
      <c r="D30" s="15"/>
      <c r="E30">
        <f t="shared" si="0"/>
        <v>912.9993210628619</v>
      </c>
      <c r="F30">
        <f t="shared" si="1"/>
        <v>913</v>
      </c>
      <c r="G30">
        <f t="shared" si="2"/>
        <v>-0.0021899999992456287</v>
      </c>
      <c r="I30">
        <f t="shared" si="3"/>
        <v>-0.0021899999992456287</v>
      </c>
      <c r="O30">
        <f t="shared" si="4"/>
        <v>-0.0015725896850212698</v>
      </c>
      <c r="Q30" s="2">
        <f t="shared" si="5"/>
        <v>30893.998</v>
      </c>
      <c r="AA30">
        <v>10</v>
      </c>
      <c r="AB30" t="s">
        <v>37</v>
      </c>
      <c r="AD30" t="s">
        <v>33</v>
      </c>
    </row>
    <row r="31" spans="1:30" ht="12.75">
      <c r="A31" t="s">
        <v>39</v>
      </c>
      <c r="C31" s="16">
        <v>45912.503</v>
      </c>
      <c r="D31" s="15"/>
      <c r="E31">
        <f t="shared" si="0"/>
        <v>913.0008711476507</v>
      </c>
      <c r="F31">
        <f t="shared" si="1"/>
        <v>913</v>
      </c>
      <c r="G31">
        <f t="shared" si="2"/>
        <v>0.0028099999981350265</v>
      </c>
      <c r="I31">
        <f t="shared" si="3"/>
        <v>0.0028099999981350265</v>
      </c>
      <c r="O31">
        <f t="shared" si="4"/>
        <v>-0.0015725896850212698</v>
      </c>
      <c r="Q31" s="2">
        <f t="shared" si="5"/>
        <v>30894.002999999997</v>
      </c>
      <c r="AA31">
        <v>10</v>
      </c>
      <c r="AB31" t="s">
        <v>31</v>
      </c>
      <c r="AD31" t="s">
        <v>33</v>
      </c>
    </row>
    <row r="32" spans="1:30" ht="12.75">
      <c r="A32" t="s">
        <v>39</v>
      </c>
      <c r="C32" s="16">
        <v>45912.507</v>
      </c>
      <c r="D32" s="15"/>
      <c r="E32">
        <f t="shared" si="0"/>
        <v>913.0021112154827</v>
      </c>
      <c r="F32">
        <f t="shared" si="1"/>
        <v>913</v>
      </c>
      <c r="G32">
        <f t="shared" si="2"/>
        <v>0.006809999998949934</v>
      </c>
      <c r="I32">
        <f t="shared" si="3"/>
        <v>0.006809999998949934</v>
      </c>
      <c r="O32">
        <f t="shared" si="4"/>
        <v>-0.0015725896850212698</v>
      </c>
      <c r="Q32" s="2">
        <f t="shared" si="5"/>
        <v>30894.006999999998</v>
      </c>
      <c r="AA32">
        <v>7</v>
      </c>
      <c r="AB32" t="s">
        <v>40</v>
      </c>
      <c r="AD32" t="s">
        <v>33</v>
      </c>
    </row>
    <row r="33" spans="1:30" ht="12.75">
      <c r="A33" t="s">
        <v>39</v>
      </c>
      <c r="C33" s="16">
        <v>45941.54</v>
      </c>
      <c r="D33" s="15"/>
      <c r="E33">
        <f t="shared" si="0"/>
        <v>922.0028335549956</v>
      </c>
      <c r="F33">
        <f t="shared" si="1"/>
        <v>922</v>
      </c>
      <c r="G33">
        <f t="shared" si="2"/>
        <v>0.009140000001934823</v>
      </c>
      <c r="I33">
        <f t="shared" si="3"/>
        <v>0.009140000001934823</v>
      </c>
      <c r="O33">
        <f t="shared" si="4"/>
        <v>-0.0016979603769597326</v>
      </c>
      <c r="Q33" s="2">
        <f t="shared" si="5"/>
        <v>30923.04</v>
      </c>
      <c r="AA33">
        <v>5</v>
      </c>
      <c r="AB33" t="s">
        <v>37</v>
      </c>
      <c r="AD33" t="s">
        <v>33</v>
      </c>
    </row>
    <row r="34" spans="1:30" ht="12.75">
      <c r="A34" t="s">
        <v>41</v>
      </c>
      <c r="C34" s="16">
        <v>46270.537</v>
      </c>
      <c r="D34" s="15"/>
      <c r="E34">
        <f t="shared" si="0"/>
        <v>1023.9974826623005</v>
      </c>
      <c r="F34">
        <f t="shared" si="1"/>
        <v>1024</v>
      </c>
      <c r="G34">
        <f t="shared" si="2"/>
        <v>-0.008120000005874317</v>
      </c>
      <c r="I34">
        <f t="shared" si="3"/>
        <v>-0.008120000005874317</v>
      </c>
      <c r="O34">
        <f t="shared" si="4"/>
        <v>-0.003118828218928964</v>
      </c>
      <c r="Q34" s="2">
        <f t="shared" si="5"/>
        <v>31252.036999999997</v>
      </c>
      <c r="AA34">
        <v>14</v>
      </c>
      <c r="AB34" t="s">
        <v>31</v>
      </c>
      <c r="AD34" t="s">
        <v>33</v>
      </c>
    </row>
    <row r="35" spans="1:30" ht="12.75">
      <c r="A35" t="s">
        <v>41</v>
      </c>
      <c r="C35" s="16">
        <v>46283.441</v>
      </c>
      <c r="D35" s="15"/>
      <c r="E35">
        <f t="shared" si="0"/>
        <v>1027.997941487399</v>
      </c>
      <c r="F35">
        <f t="shared" si="1"/>
        <v>1028</v>
      </c>
      <c r="G35">
        <f t="shared" si="2"/>
        <v>-0.006639999999606516</v>
      </c>
      <c r="I35">
        <f t="shared" si="3"/>
        <v>-0.006639999999606516</v>
      </c>
      <c r="O35">
        <f t="shared" si="4"/>
        <v>-0.003174548526457169</v>
      </c>
      <c r="Q35" s="2">
        <f t="shared" si="5"/>
        <v>31264.941</v>
      </c>
      <c r="AA35">
        <v>18</v>
      </c>
      <c r="AB35" t="s">
        <v>37</v>
      </c>
      <c r="AD35" t="s">
        <v>33</v>
      </c>
    </row>
    <row r="36" spans="1:30" ht="12.75">
      <c r="A36" t="s">
        <v>41</v>
      </c>
      <c r="C36" s="16">
        <v>46283.442</v>
      </c>
      <c r="D36" s="15"/>
      <c r="E36">
        <f t="shared" si="0"/>
        <v>1027.998251504358</v>
      </c>
      <c r="F36">
        <f t="shared" si="1"/>
        <v>1028</v>
      </c>
      <c r="G36">
        <f t="shared" si="2"/>
        <v>-0.005639999995764811</v>
      </c>
      <c r="I36">
        <f t="shared" si="3"/>
        <v>-0.005639999995764811</v>
      </c>
      <c r="O36">
        <f t="shared" si="4"/>
        <v>-0.003174548526457169</v>
      </c>
      <c r="Q36" s="2">
        <f t="shared" si="5"/>
        <v>31264.942000000003</v>
      </c>
      <c r="AA36">
        <v>22</v>
      </c>
      <c r="AB36" t="s">
        <v>31</v>
      </c>
      <c r="AD36" t="s">
        <v>33</v>
      </c>
    </row>
    <row r="37" spans="1:30" ht="12.75">
      <c r="A37" t="s">
        <v>42</v>
      </c>
      <c r="C37" s="16">
        <v>46625.361</v>
      </c>
      <c r="D37" s="15"/>
      <c r="E37">
        <f t="shared" si="0"/>
        <v>1133.998939742003</v>
      </c>
      <c r="F37">
        <f t="shared" si="1"/>
        <v>1134</v>
      </c>
      <c r="G37">
        <f t="shared" si="2"/>
        <v>-0.0034200000009150244</v>
      </c>
      <c r="I37">
        <f t="shared" si="3"/>
        <v>-0.0034200000009150244</v>
      </c>
      <c r="O37">
        <f t="shared" si="4"/>
        <v>-0.004651136675954605</v>
      </c>
      <c r="Q37" s="2">
        <f t="shared" si="5"/>
        <v>31606.860999999997</v>
      </c>
      <c r="AA37">
        <v>9</v>
      </c>
      <c r="AB37" t="s">
        <v>31</v>
      </c>
      <c r="AD37" t="s">
        <v>33</v>
      </c>
    </row>
    <row r="38" spans="1:30" ht="12.75">
      <c r="A38" t="s">
        <v>43</v>
      </c>
      <c r="C38" s="16">
        <v>47383.376</v>
      </c>
      <c r="D38" s="15"/>
      <c r="E38">
        <f t="shared" si="0"/>
        <v>1368.9964441054915</v>
      </c>
      <c r="F38">
        <f t="shared" si="1"/>
        <v>1369</v>
      </c>
      <c r="G38">
        <f t="shared" si="2"/>
        <v>-0.011470000004919712</v>
      </c>
      <c r="I38">
        <f t="shared" si="3"/>
        <v>-0.011470000004919712</v>
      </c>
      <c r="O38">
        <f t="shared" si="4"/>
        <v>-0.007924704743236661</v>
      </c>
      <c r="Q38" s="2">
        <f t="shared" si="5"/>
        <v>32364.875999999997</v>
      </c>
      <c r="AA38">
        <v>10</v>
      </c>
      <c r="AB38" t="s">
        <v>37</v>
      </c>
      <c r="AD38" t="s">
        <v>33</v>
      </c>
    </row>
    <row r="39" spans="1:30" ht="12.75">
      <c r="A39" t="s">
        <v>44</v>
      </c>
      <c r="C39" s="16">
        <v>47825.278</v>
      </c>
      <c r="D39" s="15"/>
      <c r="E39">
        <f t="shared" si="0"/>
        <v>1505.9935578476136</v>
      </c>
      <c r="F39">
        <f t="shared" si="1"/>
        <v>1506</v>
      </c>
      <c r="G39">
        <f t="shared" si="2"/>
        <v>-0.020779999998921994</v>
      </c>
      <c r="I39">
        <f t="shared" si="3"/>
        <v>-0.020779999998921994</v>
      </c>
      <c r="O39">
        <f t="shared" si="4"/>
        <v>-0.009833125276077687</v>
      </c>
      <c r="Q39" s="2">
        <f t="shared" si="5"/>
        <v>32806.778</v>
      </c>
      <c r="AA39">
        <v>6</v>
      </c>
      <c r="AB39" t="s">
        <v>37</v>
      </c>
      <c r="AD39" t="s">
        <v>33</v>
      </c>
    </row>
    <row r="40" spans="1:17" ht="12.75">
      <c r="A40" s="18" t="s">
        <v>47</v>
      </c>
      <c r="B40" s="19" t="s">
        <v>48</v>
      </c>
      <c r="C40" s="20">
        <v>56189.3146</v>
      </c>
      <c r="D40" s="20">
        <v>0.0013</v>
      </c>
      <c r="E40">
        <f>+(C40-C$7)/C$8</f>
        <v>4098.986740574708</v>
      </c>
      <c r="F40">
        <f t="shared" si="1"/>
        <v>4099</v>
      </c>
      <c r="G40">
        <f>+C40-(C$7+F40*C$8)</f>
        <v>-0.042770000000018626</v>
      </c>
      <c r="J40">
        <f>+G40</f>
        <v>-0.042770000000018626</v>
      </c>
      <c r="O40">
        <f>+C$11+C$12*F40</f>
        <v>-0.0459538146312367</v>
      </c>
      <c r="Q40" s="2">
        <f>+C40-15018.5</f>
        <v>41170.8146</v>
      </c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2022-11-13T23:23:44Z</dcterms:modified>
  <cp:category/>
  <cp:version/>
  <cp:contentType/>
  <cp:contentStatus/>
</cp:coreProperties>
</file>