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62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<sst xmlns="http://schemas.openxmlformats.org/spreadsheetml/2006/main" count="255" uniqueCount="146">
  <si>
    <t>IBVS 6244</t>
  </si>
  <si>
    <t>Add cycle</t>
  </si>
  <si>
    <t>Old Cycle</t>
  </si>
  <si>
    <t>IBVS 6196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</si>
  <si>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</si>
  <si>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</si>
  <si>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</si>
  <si>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</si>
  <si>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</si>
  <si>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</si>
  <si>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</si>
  <si>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</si>
  <si>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</si>
  <si>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</si>
  <si>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</si>
  <si>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</si>
  <si>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</si>
  <si>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</si>
  <si>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</si>
  <si>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</si>
  <si>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</si>
  <si>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</si>
  <si>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</si>
  <si>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</si>
  <si>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</si>
  <si>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</si>
  <si>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</si>
  <si>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</si>
  <si>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</si>
  <si>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</si>
  <si>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</si>
  <si>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IBVS</t>
  </si>
  <si>
    <t>not avail.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</si>
  <si>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</si>
  <si>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</si>
  <si>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</si>
  <si>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</si>
  <si>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</si>
  <si>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</si>
  <si>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IBVS 4997</t>
  </si>
  <si>
    <t>I</t>
  </si>
  <si>
    <t>IBVS 5438</t>
  </si>
  <si>
    <t>II</t>
  </si>
  <si>
    <t>V1823 Cyg / GSC 02679-01740</t>
  </si>
  <si>
    <t>EB?</t>
  </si>
  <si>
    <t>Start of linear fit &gt;&gt;&gt;&gt;&gt;&gt;&gt;&gt;&gt;&gt;&gt;&gt;&gt;&gt;&gt;&gt;&gt;&gt;&gt;&gt;&gt;</t>
  </si>
  <si>
    <t>OEJV 0074</t>
  </si>
  <si>
    <t>CCD</t>
  </si>
  <si>
    <t>IBVS 5929</t>
  </si>
  <si>
    <t>IBVS 5984</t>
  </si>
  <si>
    <t>IBVS 6157</t>
  </si>
  <si>
    <t>Minima from the Lichtenknecker Database of the BAV</t>
  </si>
  <si>
    <t>C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</si>
  <si>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</si>
  <si>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</si>
  <si>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</si>
  <si>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</si>
  <si>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</si>
  <si>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</si>
  <si>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</si>
  <si>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</si>
  <si>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2447723.453 </t>
  </si>
  <si>
    <t> 15.07.1989 22:52 </t>
  </si>
  <si>
    <t> -0.007 </t>
  </si>
  <si>
    <t>V </t>
  </si>
  <si>
    <t> M.Martignomi </t>
  </si>
  <si>
    <t> BBS 129 </t>
  </si>
  <si>
    <t>2447797.516 </t>
  </si>
  <si>
    <t> 28.09.1989 00:23 </t>
  </si>
  <si>
    <t> 0.009 </t>
  </si>
  <si>
    <t>2451400.4444 </t>
  </si>
  <si>
    <t> 09.08.1999 22:39 </t>
  </si>
  <si>
    <t> -0.0016 </t>
  </si>
  <si>
    <t>E </t>
  </si>
  <si>
    <t>?</t>
  </si>
  <si>
    <t> Martignomi&amp;Acerbi </t>
  </si>
  <si>
    <t>IBVS 4997 </t>
  </si>
  <si>
    <t>2451458.4092 </t>
  </si>
  <si>
    <t> 06.10.1999 21:49 </t>
  </si>
  <si>
    <t> -0.0054 </t>
  </si>
  <si>
    <t>2451810.4607 </t>
  </si>
  <si>
    <t> 22.09.2000 23:03 </t>
  </si>
  <si>
    <t> 0.0032 </t>
  </si>
  <si>
    <t>2451813.4187 </t>
  </si>
  <si>
    <t> 25.09.2000 22:02 </t>
  </si>
  <si>
    <t> -0.0007 </t>
  </si>
  <si>
    <t>2451841.3487 </t>
  </si>
  <si>
    <t> 23.10.2000 20:22 </t>
  </si>
  <si>
    <t> 0.0028 </t>
  </si>
  <si>
    <t>2452041.48700 </t>
  </si>
  <si>
    <t> 11.05.2001 23:41 </t>
  </si>
  <si>
    <t> 0.00137 </t>
  </si>
  <si>
    <t>C </t>
  </si>
  <si>
    <t>o</t>
  </si>
  <si>
    <t> K.Koss </t>
  </si>
  <si>
    <t>OEJV 0074 </t>
  </si>
  <si>
    <t>2452049.531 </t>
  </si>
  <si>
    <t> 20.05.2001 00:44 </t>
  </si>
  <si>
    <t> 0.006 </t>
  </si>
  <si>
    <t> K.Locher </t>
  </si>
  <si>
    <t> BBS 125 </t>
  </si>
  <si>
    <t>2452121.45760 </t>
  </si>
  <si>
    <t> 30.07.2001 22:58 </t>
  </si>
  <si>
    <t> 0.00069 </t>
  </si>
  <si>
    <t>2452140.49947 </t>
  </si>
  <si>
    <t> 18.08.2001 23:59 </t>
  </si>
  <si>
    <t> 0.00178 </t>
  </si>
  <si>
    <t> J.Šafár </t>
  </si>
  <si>
    <t>2452487.46460 </t>
  </si>
  <si>
    <t> 31.07.2002 23:09 </t>
  </si>
  <si>
    <t> 0.00158 </t>
  </si>
  <si>
    <t> P.Hájek </t>
  </si>
  <si>
    <t>2452501.426 </t>
  </si>
  <si>
    <t> 14.08.2002 22:13 </t>
  </si>
  <si>
    <t> -0.000 </t>
  </si>
  <si>
    <t> BBS 128 </t>
  </si>
  <si>
    <t>2452792.543 </t>
  </si>
  <si>
    <t> 02.06.2003 01:01 </t>
  </si>
  <si>
    <t> 0.004 </t>
  </si>
  <si>
    <t>2454978.8404 </t>
  </si>
  <si>
    <t> 27.05.2009 08:10 </t>
  </si>
  <si>
    <t> -0.0029 </t>
  </si>
  <si>
    <t>R</t>
  </si>
  <si>
    <t> R.Nelson </t>
  </si>
  <si>
    <t>IBVS 5929 </t>
  </si>
  <si>
    <t>2455073.6228 </t>
  </si>
  <si>
    <t> 30.08.2009 02:56 </t>
  </si>
  <si>
    <t> -0.0013 </t>
  </si>
  <si>
    <t>-I</t>
  </si>
  <si>
    <t> P.Frank </t>
  </si>
  <si>
    <t>BAVM 215 </t>
  </si>
  <si>
    <t>2455482.3634 </t>
  </si>
  <si>
    <t> 12.10.2010 20:43 </t>
  </si>
  <si>
    <t>3523.5</t>
  </si>
  <si>
    <t> -0.0028 </t>
  </si>
  <si>
    <t>2455836.5287 </t>
  </si>
  <si>
    <t> 02.10.2011 00:41 </t>
  </si>
  <si>
    <t>3942</t>
  </si>
  <si>
    <t> 0.0040 </t>
  </si>
  <si>
    <t>BAVM 225 </t>
  </si>
  <si>
    <t>2457248.5088 </t>
  </si>
  <si>
    <t> 14.08.2015 00:12 </t>
  </si>
  <si>
    <t>5610.5</t>
  </si>
  <si>
    <t> 0.0045 </t>
  </si>
  <si>
    <t>BAVM 241 (=IBVS 6157) </t>
  </si>
  <si>
    <t>OEJV 0211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</si>
</sst>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0" fontId="28" fillId="20" borderId="6" applyNumberFormat="0" applyAlignment="0" applyProtection="0"/>
    <xf numFmtId="1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4" fillId="0" borderId="0" xfId="57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4" fillId="24" borderId="17" xfId="57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5" fillId="0" borderId="0" xfId="61" applyFont="1" applyAlignment="1">
      <alignment wrapText="1"/>
      <protection/>
    </xf>
    <xf numFmtId="0" fontId="5" fillId="0" borderId="0" xfId="61" applyFont="1" applyAlignment="1">
      <alignment horizontal="center" wrapText="1"/>
      <protection/>
    </xf>
    <xf numFmtId="0" fontId="5" fillId="0" borderId="0" xfId="61" applyFont="1" applyAlignment="1">
      <alignment horizontal="left" wrapText="1"/>
      <protection/>
    </xf>
    <xf numFmtId="0" fontId="5" fillId="0" borderId="0" xfId="62" applyFont="1" applyAlignment="1">
      <alignment horizontal="left"/>
      <protection/>
    </xf>
    <xf numFmtId="0" fontId="5" fillId="0" borderId="0" xfId="62" applyFont="1" applyAlignment="1">
      <alignment horizontal="left" wrapText="1"/>
      <protection/>
    </xf>
    <xf numFmtId="0" fontId="31" fillId="0" borderId="0" xfId="61" applyFont="1">
      <alignment/>
      <protection/>
    </xf>
    <xf numFmtId="0" fontId="31" fillId="0" borderId="0" xfId="61" applyFont="1" applyAlignment="1">
      <alignment horizontal="center"/>
      <protection/>
    </xf>
    <xf numFmtId="0" fontId="31" fillId="0" borderId="0" xfId="61" applyFont="1" applyAlignment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rmal_A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V1823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045"/>
          <c:w val="0.909"/>
          <c:h val="0.76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A!$D$21:$D$233</c:f>
                <c:numCache>
                  <c:ptCount val="213"/>
                  <c:pt idx="0">
                    <c:v>0.005</c:v>
                  </c:pt>
                  <c:pt idx="1">
                    <c:v>0.006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0.0023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0.004</c:v>
                  </c:pt>
                  <c:pt idx="14">
                    <c:v>0.0002</c:v>
                  </c:pt>
                  <c:pt idx="15">
                    <c:v>0.0014</c:v>
                  </c:pt>
                  <c:pt idx="16">
                    <c:v>0.0004</c:v>
                  </c:pt>
                  <c:pt idx="17">
                    <c:v>0</c:v>
                  </c:pt>
                  <c:pt idx="18">
                    <c:v>0.0002</c:v>
                  </c:pt>
                  <c:pt idx="19">
                    <c:v>0.0002</c:v>
                  </c:pt>
                  <c:pt idx="20">
                    <c:v>0.0014</c:v>
                  </c:pt>
                  <c:pt idx="21">
                    <c:v>0.0004</c:v>
                  </c:pt>
                  <c:pt idx="22">
                    <c:v>0.0009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</c:numCache>
              </c:numRef>
            </c:plus>
            <c:minus>
              <c:numRef>
                <c:f>A!$D$21:$D$233</c:f>
                <c:numCache>
                  <c:ptCount val="213"/>
                  <c:pt idx="0">
                    <c:v>0.005</c:v>
                  </c:pt>
                  <c:pt idx="1">
                    <c:v>0.006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0.0023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0.004</c:v>
                  </c:pt>
                  <c:pt idx="14">
                    <c:v>0.0002</c:v>
                  </c:pt>
                  <c:pt idx="15">
                    <c:v>0.0014</c:v>
                  </c:pt>
                  <c:pt idx="16">
                    <c:v>0.0004</c:v>
                  </c:pt>
                  <c:pt idx="17">
                    <c:v>0</c:v>
                  </c:pt>
                  <c:pt idx="18">
                    <c:v>0.0002</c:v>
                  </c:pt>
                  <c:pt idx="19">
                    <c:v>0.0002</c:v>
                  </c:pt>
                  <c:pt idx="20">
                    <c:v>0.0014</c:v>
                  </c:pt>
                  <c:pt idx="21">
                    <c:v>0.0004</c:v>
                  </c:pt>
                  <c:pt idx="22">
                    <c:v>0.0009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0.005</c:v>
                  </c:pt>
                  <c:pt idx="1">
                    <c:v>0.006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0.0023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0.004</c:v>
                  </c:pt>
                  <c:pt idx="14">
                    <c:v>0.0002</c:v>
                  </c:pt>
                  <c:pt idx="15">
                    <c:v>0.0014</c:v>
                  </c:pt>
                  <c:pt idx="16">
                    <c:v>0.0004</c:v>
                  </c:pt>
                  <c:pt idx="17">
                    <c:v>0</c:v>
                  </c:pt>
                  <c:pt idx="18">
                    <c:v>0.0002</c:v>
                  </c:pt>
                  <c:pt idx="19">
                    <c:v>0.0002</c:v>
                  </c:pt>
                  <c:pt idx="20">
                    <c:v>0.0014</c:v>
                  </c:pt>
                  <c:pt idx="21">
                    <c:v>0.0004</c:v>
                  </c:pt>
                  <c:pt idx="22">
                    <c:v>0.0009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0.005</c:v>
                  </c:pt>
                  <c:pt idx="1">
                    <c:v>0.006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0.0023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0.004</c:v>
                  </c:pt>
                  <c:pt idx="14">
                    <c:v>0.0002</c:v>
                  </c:pt>
                  <c:pt idx="15">
                    <c:v>0.0014</c:v>
                  </c:pt>
                  <c:pt idx="16">
                    <c:v>0.0004</c:v>
                  </c:pt>
                  <c:pt idx="17">
                    <c:v>0</c:v>
                  </c:pt>
                  <c:pt idx="18">
                    <c:v>0.0002</c:v>
                  </c:pt>
                  <c:pt idx="19">
                    <c:v>0.0002</c:v>
                  </c:pt>
                  <c:pt idx="20">
                    <c:v>0.0014</c:v>
                  </c:pt>
                  <c:pt idx="21">
                    <c:v>0.0004</c:v>
                  </c:pt>
                  <c:pt idx="22">
                    <c:v>0.0009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0.005</c:v>
                  </c:pt>
                  <c:pt idx="1">
                    <c:v>0.006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0.0023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0.004</c:v>
                  </c:pt>
                  <c:pt idx="14">
                    <c:v>0.0002</c:v>
                  </c:pt>
                  <c:pt idx="15">
                    <c:v>0.0014</c:v>
                  </c:pt>
                  <c:pt idx="16">
                    <c:v>0.0004</c:v>
                  </c:pt>
                  <c:pt idx="17">
                    <c:v>0</c:v>
                  </c:pt>
                  <c:pt idx="18">
                    <c:v>0.0002</c:v>
                  </c:pt>
                  <c:pt idx="19">
                    <c:v>0.0002</c:v>
                  </c:pt>
                  <c:pt idx="20">
                    <c:v>0.0014</c:v>
                  </c:pt>
                  <c:pt idx="21">
                    <c:v>0.0004</c:v>
                  </c:pt>
                  <c:pt idx="22">
                    <c:v>0.0009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0.005</c:v>
                  </c:pt>
                  <c:pt idx="1">
                    <c:v>0.006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0.0023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0.004</c:v>
                  </c:pt>
                  <c:pt idx="14">
                    <c:v>0.0002</c:v>
                  </c:pt>
                  <c:pt idx="15">
                    <c:v>0.0014</c:v>
                  </c:pt>
                  <c:pt idx="16">
                    <c:v>0.0004</c:v>
                  </c:pt>
                  <c:pt idx="17">
                    <c:v>0</c:v>
                  </c:pt>
                  <c:pt idx="18">
                    <c:v>0.0002</c:v>
                  </c:pt>
                  <c:pt idx="19">
                    <c:v>0.0002</c:v>
                  </c:pt>
                  <c:pt idx="20">
                    <c:v>0.0014</c:v>
                  </c:pt>
                  <c:pt idx="21">
                    <c:v>0.0004</c:v>
                  </c:pt>
                  <c:pt idx="22">
                    <c:v>0.0009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0.005</c:v>
                  </c:pt>
                  <c:pt idx="1">
                    <c:v>0.006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0.0023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0.004</c:v>
                  </c:pt>
                  <c:pt idx="14">
                    <c:v>0.0002</c:v>
                  </c:pt>
                  <c:pt idx="15">
                    <c:v>0.0014</c:v>
                  </c:pt>
                  <c:pt idx="16">
                    <c:v>0.0004</c:v>
                  </c:pt>
                  <c:pt idx="17">
                    <c:v>0</c:v>
                  </c:pt>
                  <c:pt idx="18">
                    <c:v>0.0002</c:v>
                  </c:pt>
                  <c:pt idx="19">
                    <c:v>0.0002</c:v>
                  </c:pt>
                  <c:pt idx="20">
                    <c:v>0.0014</c:v>
                  </c:pt>
                  <c:pt idx="21">
                    <c:v>0.0004</c:v>
                  </c:pt>
                  <c:pt idx="22">
                    <c:v>0.0009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0.005</c:v>
                  </c:pt>
                  <c:pt idx="1">
                    <c:v>0.006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0.0023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0.004</c:v>
                  </c:pt>
                  <c:pt idx="14">
                    <c:v>0.0002</c:v>
                  </c:pt>
                  <c:pt idx="15">
                    <c:v>0.0014</c:v>
                  </c:pt>
                  <c:pt idx="16">
                    <c:v>0.0004</c:v>
                  </c:pt>
                  <c:pt idx="17">
                    <c:v>0</c:v>
                  </c:pt>
                  <c:pt idx="18">
                    <c:v>0.0002</c:v>
                  </c:pt>
                  <c:pt idx="19">
                    <c:v>0.0002</c:v>
                  </c:pt>
                  <c:pt idx="20">
                    <c:v>0.0014</c:v>
                  </c:pt>
                  <c:pt idx="21">
                    <c:v>0.0004</c:v>
                  </c:pt>
                  <c:pt idx="22">
                    <c:v>0.0009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0.005</c:v>
                  </c:pt>
                  <c:pt idx="1">
                    <c:v>0.006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0.0023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0.004</c:v>
                  </c:pt>
                  <c:pt idx="14">
                    <c:v>0.0002</c:v>
                  </c:pt>
                  <c:pt idx="15">
                    <c:v>0.0014</c:v>
                  </c:pt>
                  <c:pt idx="16">
                    <c:v>0.0004</c:v>
                  </c:pt>
                  <c:pt idx="17">
                    <c:v>0</c:v>
                  </c:pt>
                  <c:pt idx="18">
                    <c:v>0.0002</c:v>
                  </c:pt>
                  <c:pt idx="19">
                    <c:v>0.0002</c:v>
                  </c:pt>
                  <c:pt idx="20">
                    <c:v>0.0014</c:v>
                  </c:pt>
                  <c:pt idx="21">
                    <c:v>0.0004</c:v>
                  </c:pt>
                  <c:pt idx="22">
                    <c:v>0.0009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0.005</c:v>
                  </c:pt>
                  <c:pt idx="1">
                    <c:v>0.006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0.0023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0.004</c:v>
                  </c:pt>
                  <c:pt idx="14">
                    <c:v>0.0002</c:v>
                  </c:pt>
                  <c:pt idx="15">
                    <c:v>0.0014</c:v>
                  </c:pt>
                  <c:pt idx="16">
                    <c:v>0.0004</c:v>
                  </c:pt>
                  <c:pt idx="17">
                    <c:v>0</c:v>
                  </c:pt>
                  <c:pt idx="18">
                    <c:v>0.0002</c:v>
                  </c:pt>
                  <c:pt idx="19">
                    <c:v>0.0002</c:v>
                  </c:pt>
                  <c:pt idx="20">
                    <c:v>0.0014</c:v>
                  </c:pt>
                  <c:pt idx="21">
                    <c:v>0.0004</c:v>
                  </c:pt>
                  <c:pt idx="22">
                    <c:v>0.0009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0.005</c:v>
                  </c:pt>
                  <c:pt idx="1">
                    <c:v>0.006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0.0023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0.004</c:v>
                  </c:pt>
                  <c:pt idx="14">
                    <c:v>0.0002</c:v>
                  </c:pt>
                  <c:pt idx="15">
                    <c:v>0.0014</c:v>
                  </c:pt>
                  <c:pt idx="16">
                    <c:v>0.0004</c:v>
                  </c:pt>
                  <c:pt idx="17">
                    <c:v>0</c:v>
                  </c:pt>
                  <c:pt idx="18">
                    <c:v>0.0002</c:v>
                  </c:pt>
                  <c:pt idx="19">
                    <c:v>0.0002</c:v>
                  </c:pt>
                  <c:pt idx="20">
                    <c:v>0.0014</c:v>
                  </c:pt>
                  <c:pt idx="21">
                    <c:v>0.0004</c:v>
                  </c:pt>
                  <c:pt idx="22">
                    <c:v>0.0009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0.005</c:v>
                  </c:pt>
                  <c:pt idx="1">
                    <c:v>0.006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0.0023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0.004</c:v>
                  </c:pt>
                  <c:pt idx="14">
                    <c:v>0.0002</c:v>
                  </c:pt>
                  <c:pt idx="15">
                    <c:v>0.0014</c:v>
                  </c:pt>
                  <c:pt idx="16">
                    <c:v>0.0004</c:v>
                  </c:pt>
                  <c:pt idx="17">
                    <c:v>0</c:v>
                  </c:pt>
                  <c:pt idx="18">
                    <c:v>0.0002</c:v>
                  </c:pt>
                  <c:pt idx="19">
                    <c:v>0.0002</c:v>
                  </c:pt>
                  <c:pt idx="20">
                    <c:v>0.0014</c:v>
                  </c:pt>
                  <c:pt idx="21">
                    <c:v>0.0004</c:v>
                  </c:pt>
                  <c:pt idx="22">
                    <c:v>0.0009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0.005</c:v>
                  </c:pt>
                  <c:pt idx="1">
                    <c:v>0.006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0.0023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0.004</c:v>
                  </c:pt>
                  <c:pt idx="14">
                    <c:v>0.0002</c:v>
                  </c:pt>
                  <c:pt idx="15">
                    <c:v>0.0014</c:v>
                  </c:pt>
                  <c:pt idx="16">
                    <c:v>0.0004</c:v>
                  </c:pt>
                  <c:pt idx="17">
                    <c:v>0</c:v>
                  </c:pt>
                  <c:pt idx="18">
                    <c:v>0.0002</c:v>
                  </c:pt>
                  <c:pt idx="19">
                    <c:v>0.0002</c:v>
                  </c:pt>
                  <c:pt idx="20">
                    <c:v>0.0014</c:v>
                  </c:pt>
                  <c:pt idx="21">
                    <c:v>0.0004</c:v>
                  </c:pt>
                  <c:pt idx="22">
                    <c:v>0.0009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0.005</c:v>
                  </c:pt>
                  <c:pt idx="1">
                    <c:v>0.006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0.0023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0.004</c:v>
                  </c:pt>
                  <c:pt idx="14">
                    <c:v>0.0002</c:v>
                  </c:pt>
                  <c:pt idx="15">
                    <c:v>0.0014</c:v>
                  </c:pt>
                  <c:pt idx="16">
                    <c:v>0.0004</c:v>
                  </c:pt>
                  <c:pt idx="17">
                    <c:v>0</c:v>
                  </c:pt>
                  <c:pt idx="18">
                    <c:v>0.0002</c:v>
                  </c:pt>
                  <c:pt idx="19">
                    <c:v>0.0002</c:v>
                  </c:pt>
                  <c:pt idx="20">
                    <c:v>0.0014</c:v>
                  </c:pt>
                  <c:pt idx="21">
                    <c:v>0.0004</c:v>
                  </c:pt>
                  <c:pt idx="22">
                    <c:v>0.0009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27665169"/>
        <c:axId val="47659930"/>
      </c:scatterChart>
      <c:valAx>
        <c:axId val="27665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59930"/>
        <c:crosses val="autoZero"/>
        <c:crossBetween val="midCat"/>
        <c:dispUnits/>
      </c:valAx>
      <c:valAx>
        <c:axId val="47659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6516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175"/>
          <c:y val="0.931"/>
          <c:w val="0.649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17</xdr:col>
      <xdr:colOff>9525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533900" y="0"/>
        <a:ext cx="62293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://vsolj.cetus-net.org/bulletin.html" TargetMode="External" /><Relationship Id="rId3" Type="http://schemas.openxmlformats.org/officeDocument/2006/relationships/hyperlink" Target="https://www.aavso.org/ejaavso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://cdsbib.u-strasbg.fr/cgi-bin/cdsbib?1990RMxAA..21..381G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cdsbib.u-strasbg.fr/cgi-bin/cdsbib?1990RMxAA..21..381G" TargetMode="External" /><Relationship Id="rId8" Type="http://schemas.openxmlformats.org/officeDocument/2006/relationships/hyperlink" Target="http://vsolj.cetus-net.org/bulletin.html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://cdsbib.u-strasbg.fr/cgi-bin/cdsbib?1990RMxAA..21..381G" TargetMode="External" /><Relationship Id="rId12" Type="http://schemas.openxmlformats.org/officeDocument/2006/relationships/hyperlink" Target="https://www.aavso.org/ejaavso" TargetMode="External" /><Relationship Id="rId13" Type="http://schemas.openxmlformats.org/officeDocument/2006/relationships/hyperlink" Target="http://vsolj.cetus-net.org/bulletin.html" TargetMode="External" /><Relationship Id="rId14" Type="http://schemas.openxmlformats.org/officeDocument/2006/relationships/hyperlink" Target="http://cdsbib.u-strasbg.fr/cgi-bin/cdsbib?1990RMxAA..21..381G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cdsbib.u-strasbg.fr/cgi-bin/cdsbib?1990RMxAA..21..381G" TargetMode="External" /><Relationship Id="rId18" Type="http://schemas.openxmlformats.org/officeDocument/2006/relationships/hyperlink" Target="http://vsolj.cetus-net.org/bulletin.html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hyperlink" Target="http://cdsbib.u-strasbg.fr/cgi-bin/cdsbib?1990RMxAA..21..381G" TargetMode="External" /><Relationship Id="rId2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4997" TargetMode="External" /><Relationship Id="rId2" Type="http://schemas.openxmlformats.org/officeDocument/2006/relationships/hyperlink" Target="http://www.konkoly.hu/cgi-bin/IBVS?4997" TargetMode="External" /><Relationship Id="rId3" Type="http://schemas.openxmlformats.org/officeDocument/2006/relationships/hyperlink" Target="http://www.konkoly.hu/cgi-bin/IBVS?4997" TargetMode="External" /><Relationship Id="rId4" Type="http://schemas.openxmlformats.org/officeDocument/2006/relationships/hyperlink" Target="http://www.konkoly.hu/cgi-bin/IBVS?4997" TargetMode="External" /><Relationship Id="rId5" Type="http://schemas.openxmlformats.org/officeDocument/2006/relationships/hyperlink" Target="http://www.konkoly.hu/cgi-bin/IBVS?4997" TargetMode="External" /><Relationship Id="rId6" Type="http://schemas.openxmlformats.org/officeDocument/2006/relationships/hyperlink" Target="http://var.astro.cz/oejv/issues/oejv0074.pdf" TargetMode="External" /><Relationship Id="rId7" Type="http://schemas.openxmlformats.org/officeDocument/2006/relationships/hyperlink" Target="http://var.astro.cz/oejv/issues/oejv0074.pdf" TargetMode="External" /><Relationship Id="rId8" Type="http://schemas.openxmlformats.org/officeDocument/2006/relationships/hyperlink" Target="http://var.astro.cz/oejv/issues/oejv0074.pdf" TargetMode="External" /><Relationship Id="rId9" Type="http://schemas.openxmlformats.org/officeDocument/2006/relationships/hyperlink" Target="http://var.astro.cz/oejv/issues/oejv0074.pdf" TargetMode="External" /><Relationship Id="rId10" Type="http://schemas.openxmlformats.org/officeDocument/2006/relationships/hyperlink" Target="http://www.konkoly.hu/cgi-bin/IBVS?5929" TargetMode="External" /><Relationship Id="rId11" Type="http://schemas.openxmlformats.org/officeDocument/2006/relationships/hyperlink" Target="http://www.bav-astro.de/sfs/BAVM_link.php?BAVMnr=215" TargetMode="External" /><Relationship Id="rId12" Type="http://schemas.openxmlformats.org/officeDocument/2006/relationships/hyperlink" Target="http://www.bav-astro.de/sfs/BAVM_link.php?BAVMnr=215" TargetMode="External" /><Relationship Id="rId13" Type="http://schemas.openxmlformats.org/officeDocument/2006/relationships/hyperlink" Target="http://www.bav-astro.de/sfs/BAVM_link.php?BAVMnr=225" TargetMode="External" /><Relationship Id="rId14" Type="http://schemas.openxmlformats.org/officeDocument/2006/relationships/hyperlink" Target="http://www.bav-astro.de/sfs/BAVM_link.php?BAVMnr=24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34"/>
  <sheetViews>
    <sheetView tabSelected="1" zoomScalePageLayoutView="0" workbookViewId="0" topLeftCell="A1">
      <pane xSplit="14" ySplit="21" topLeftCell="O28" activePane="bottomRight" state="frozen"/>
      <selection pane="topLeft" activeCell="A1" sqref="A1"/>
      <selection pane="topRight" activeCell="O1" sqref="O1"/>
      <selection pane="bottomLeft" activeCell="A22" sqref="A22"/>
      <selection pane="bottomRight" activeCell="A1" sqref="A1:IV22"/>
    </sheetView>
  </sheetViews>
  <sheetFormatPr defaultColWidth="10.28125" defaultRowHeight="12.75"/>
  <cols>
    <col min="1" max="1" width="14.421875" style="0" customWidth="1"/>
    <col min="2" max="2" width="5.140625" style="3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4" ht="12.75">
      <c r="A2" t="s">
        <v>27</v>
      </c>
      <c r="B2" s="3" t="s">
        <v>44</v>
      </c>
      <c r="C2" s="3"/>
      <c r="D2" s="3"/>
    </row>
    <row r="3" ht="13.5" thickBot="1"/>
    <row r="4" spans="1:4" ht="14.25" thickBot="1" thickTop="1">
      <c r="A4" s="5" t="s">
        <v>4</v>
      </c>
      <c r="C4" s="8" t="s">
        <v>32</v>
      </c>
      <c r="D4" s="9" t="s">
        <v>32</v>
      </c>
    </row>
    <row r="5" spans="1:4" ht="13.5" thickTop="1">
      <c r="A5" s="11" t="s">
        <v>34</v>
      </c>
      <c r="B5" s="55"/>
      <c r="C5" s="13">
        <v>-9.5</v>
      </c>
      <c r="D5" s="12" t="s">
        <v>35</v>
      </c>
    </row>
    <row r="6" ht="12.75">
      <c r="A6" s="5" t="s">
        <v>5</v>
      </c>
    </row>
    <row r="7" spans="1:4" ht="12.75">
      <c r="A7" t="s">
        <v>6</v>
      </c>
      <c r="C7">
        <v>51841.3487</v>
      </c>
      <c r="D7" s="23" t="s">
        <v>31</v>
      </c>
    </row>
    <row r="8" spans="1:4" ht="12.75">
      <c r="A8" t="s">
        <v>7</v>
      </c>
      <c r="C8">
        <v>0.84627</v>
      </c>
      <c r="D8" s="24">
        <v>4997</v>
      </c>
    </row>
    <row r="9" spans="1:4" ht="12.75">
      <c r="A9" s="31" t="s">
        <v>45</v>
      </c>
      <c r="B9" s="32">
        <v>21</v>
      </c>
      <c r="C9" s="29" t="str">
        <f>"F"&amp;B9</f>
        <v>F21</v>
      </c>
      <c r="D9" s="30" t="str">
        <f>"G"&amp;B9</f>
        <v>G21</v>
      </c>
    </row>
    <row r="10" spans="1:5" ht="13.5" thickBot="1">
      <c r="A10" s="12"/>
      <c r="B10" s="55"/>
      <c r="C10" s="4" t="s">
        <v>23</v>
      </c>
      <c r="D10" s="4" t="s">
        <v>24</v>
      </c>
      <c r="E10" s="12"/>
    </row>
    <row r="11" spans="1:5" ht="12.75">
      <c r="A11" s="12" t="s">
        <v>19</v>
      </c>
      <c r="B11" s="55"/>
      <c r="C11" s="28">
        <f ca="1">INTERCEPT(INDIRECT($D$9):G987,INDIRECT($C$9):F987)</f>
        <v>-0.0019012911653772113</v>
      </c>
      <c r="D11" s="3"/>
      <c r="E11" s="12"/>
    </row>
    <row r="12" spans="1:5" ht="12.75">
      <c r="A12" s="12" t="s">
        <v>20</v>
      </c>
      <c r="B12" s="55"/>
      <c r="C12" s="28">
        <f ca="1">SLOPE(INDIRECT($D$9):G987,INDIRECT($C$9):F987)</f>
        <v>-1.2881261423692477E-05</v>
      </c>
      <c r="D12" s="3"/>
      <c r="E12" s="12"/>
    </row>
    <row r="13" spans="1:3" ht="12.75">
      <c r="A13" s="12" t="s">
        <v>22</v>
      </c>
      <c r="B13" s="55"/>
      <c r="C13" s="3" t="s">
        <v>17</v>
      </c>
    </row>
    <row r="14" spans="1:3" ht="12.75">
      <c r="A14" s="12"/>
      <c r="B14" s="55"/>
      <c r="C14" s="12"/>
    </row>
    <row r="15" spans="1:6" ht="12.75">
      <c r="A15" s="14" t="s">
        <v>21</v>
      </c>
      <c r="B15" s="55"/>
      <c r="C15" s="15">
        <f>(C7+C11)+(C8+C12)*INT(MAX(F21:F3528))</f>
        <v>58011.4074514318</v>
      </c>
      <c r="E15" s="16" t="s">
        <v>1</v>
      </c>
      <c r="F15" s="58">
        <v>1</v>
      </c>
    </row>
    <row r="16" spans="1:6" ht="12.75">
      <c r="A16" s="18" t="s">
        <v>8</v>
      </c>
      <c r="B16" s="55"/>
      <c r="C16" s="19">
        <f>+C8+C12</f>
        <v>0.8462571187385762</v>
      </c>
      <c r="E16" s="16" t="s">
        <v>36</v>
      </c>
      <c r="F16" s="59">
        <f ca="1">NOW()+15018.5+$C$5/24</f>
        <v>59897.5202730324</v>
      </c>
    </row>
    <row r="17" spans="1:6" ht="13.5" thickBot="1">
      <c r="A17" s="16" t="s">
        <v>33</v>
      </c>
      <c r="B17" s="55"/>
      <c r="C17" s="12">
        <f>COUNT(C21:C2186)</f>
        <v>23</v>
      </c>
      <c r="E17" s="16" t="s">
        <v>2</v>
      </c>
      <c r="F17" s="17">
        <f>ROUND(2*(F16-$C$7)/$C$8,0)/2+F15</f>
        <v>9520.5</v>
      </c>
    </row>
    <row r="18" spans="1:6" ht="14.25" thickBot="1" thickTop="1">
      <c r="A18" s="18" t="s">
        <v>9</v>
      </c>
      <c r="B18" s="55"/>
      <c r="C18" s="21">
        <f>+C15</f>
        <v>58011.4074514318</v>
      </c>
      <c r="D18" s="22">
        <f>+C16</f>
        <v>0.8462571187385762</v>
      </c>
      <c r="E18" s="16" t="s">
        <v>37</v>
      </c>
      <c r="F18" s="30">
        <f>ROUND(2*(F16-$C$15)/$C$16,0)/2+F15</f>
        <v>2230</v>
      </c>
    </row>
    <row r="19" spans="5:6" ht="13.5" thickTop="1">
      <c r="E19" s="16" t="s">
        <v>38</v>
      </c>
      <c r="F19" s="20">
        <f>+$C$15+$C$16*F18-15018.5-$C$5/24</f>
        <v>44880.45665955216</v>
      </c>
    </row>
    <row r="20" spans="1:17" ht="13.5" thickBot="1">
      <c r="A20" s="4" t="s">
        <v>10</v>
      </c>
      <c r="B20" s="4" t="s">
        <v>11</v>
      </c>
      <c r="C20" s="4" t="s">
        <v>12</v>
      </c>
      <c r="D20" s="4" t="s">
        <v>16</v>
      </c>
      <c r="E20" s="4" t="s">
        <v>13</v>
      </c>
      <c r="F20" s="4" t="s">
        <v>14</v>
      </c>
      <c r="G20" s="4" t="s">
        <v>15</v>
      </c>
      <c r="H20" s="7" t="s">
        <v>57</v>
      </c>
      <c r="I20" s="7" t="s">
        <v>60</v>
      </c>
      <c r="J20" s="7" t="s">
        <v>54</v>
      </c>
      <c r="K20" s="7" t="s">
        <v>47</v>
      </c>
      <c r="L20" s="7" t="s">
        <v>28</v>
      </c>
      <c r="M20" s="7" t="s">
        <v>29</v>
      </c>
      <c r="N20" s="7" t="s">
        <v>30</v>
      </c>
      <c r="O20" s="7" t="s">
        <v>26</v>
      </c>
      <c r="P20" s="6" t="s">
        <v>25</v>
      </c>
      <c r="Q20" s="4" t="s">
        <v>18</v>
      </c>
    </row>
    <row r="21" spans="1:17" ht="12.75">
      <c r="A21" s="25" t="s">
        <v>41</v>
      </c>
      <c r="B21" s="26" t="s">
        <v>40</v>
      </c>
      <c r="C21" s="27">
        <v>47723.453</v>
      </c>
      <c r="D21" s="27">
        <v>0.005</v>
      </c>
      <c r="E21">
        <f aca="true" t="shared" si="0" ref="E21:E27">+(C21-C$7)/C$8</f>
        <v>-4865.93604877876</v>
      </c>
      <c r="F21">
        <f aca="true" t="shared" si="1" ref="F21:F27">ROUND(2*E21,0)/2</f>
        <v>-4866</v>
      </c>
      <c r="G21">
        <f aca="true" t="shared" si="2" ref="G21:G27">+C21-(C$7+F21*C$8)</f>
        <v>0.054120000000693835</v>
      </c>
      <c r="K21">
        <f aca="true" t="shared" si="3" ref="K21:K27">+G21</f>
        <v>0.054120000000693835</v>
      </c>
      <c r="O21">
        <f aca="true" t="shared" si="4" ref="O21:O27">+C$11+C$12*$F21</f>
        <v>0.06077892692231038</v>
      </c>
      <c r="Q21" s="2">
        <f aca="true" t="shared" si="5" ref="Q21:Q27">+C21-15018.5</f>
        <v>32704.953</v>
      </c>
    </row>
    <row r="22" spans="1:17" ht="12.75">
      <c r="A22" s="25" t="s">
        <v>41</v>
      </c>
      <c r="B22" s="26" t="s">
        <v>42</v>
      </c>
      <c r="C22" s="27">
        <v>47797.516</v>
      </c>
      <c r="D22" s="27">
        <v>0.006</v>
      </c>
      <c r="E22">
        <f t="shared" si="0"/>
        <v>-4778.41906247415</v>
      </c>
      <c r="F22">
        <f t="shared" si="1"/>
        <v>-4778.5</v>
      </c>
      <c r="G22">
        <f t="shared" si="2"/>
        <v>0.06849499999952968</v>
      </c>
      <c r="K22">
        <f t="shared" si="3"/>
        <v>0.06849499999952968</v>
      </c>
      <c r="O22">
        <f t="shared" si="4"/>
        <v>0.05965181654773729</v>
      </c>
      <c r="Q22" s="2">
        <f t="shared" si="5"/>
        <v>32779.016</v>
      </c>
    </row>
    <row r="23" spans="1:17" ht="12.75">
      <c r="A23" t="s">
        <v>39</v>
      </c>
      <c r="C23" s="10">
        <v>51400.44439999992</v>
      </c>
      <c r="D23" s="10" t="s">
        <v>17</v>
      </c>
      <c r="E23">
        <f t="shared" si="0"/>
        <v>-520.9971994754417</v>
      </c>
      <c r="F23">
        <f t="shared" si="1"/>
        <v>-521</v>
      </c>
      <c r="G23">
        <f t="shared" si="2"/>
        <v>0.0023699999146629125</v>
      </c>
      <c r="K23">
        <f t="shared" si="3"/>
        <v>0.0023699999146629125</v>
      </c>
      <c r="O23">
        <f t="shared" si="4"/>
        <v>0.004809846036366569</v>
      </c>
      <c r="Q23" s="2">
        <f t="shared" si="5"/>
        <v>36381.94439999992</v>
      </c>
    </row>
    <row r="24" spans="1:17" ht="12.75">
      <c r="A24" t="s">
        <v>39</v>
      </c>
      <c r="C24" s="10">
        <v>51458.40920000011</v>
      </c>
      <c r="D24" s="10" t="s">
        <v>17</v>
      </c>
      <c r="E24">
        <f t="shared" si="0"/>
        <v>-452.502747350008</v>
      </c>
      <c r="F24">
        <f t="shared" si="1"/>
        <v>-452.5</v>
      </c>
      <c r="G24">
        <f t="shared" si="2"/>
        <v>-0.002324999892152846</v>
      </c>
      <c r="K24">
        <f t="shared" si="3"/>
        <v>-0.002324999892152846</v>
      </c>
      <c r="O24">
        <f t="shared" si="4"/>
        <v>0.0039274796288436345</v>
      </c>
      <c r="Q24" s="2">
        <f t="shared" si="5"/>
        <v>36439.90920000011</v>
      </c>
    </row>
    <row r="25" spans="1:17" ht="12.75">
      <c r="A25" t="s">
        <v>39</v>
      </c>
      <c r="C25" s="10">
        <v>51810.46070000017</v>
      </c>
      <c r="D25" s="10" t="s">
        <v>17</v>
      </c>
      <c r="E25">
        <f t="shared" si="0"/>
        <v>-36.498989683944444</v>
      </c>
      <c r="F25">
        <f t="shared" si="1"/>
        <v>-36.5</v>
      </c>
      <c r="G25">
        <f t="shared" si="2"/>
        <v>0.0008550001657567918</v>
      </c>
      <c r="K25">
        <f t="shared" si="3"/>
        <v>0.0008550001657567918</v>
      </c>
      <c r="O25">
        <f t="shared" si="4"/>
        <v>-0.001431125123412436</v>
      </c>
      <c r="Q25" s="2">
        <f t="shared" si="5"/>
        <v>36791.96070000017</v>
      </c>
    </row>
    <row r="26" spans="1:17" ht="12.75">
      <c r="A26" s="33" t="s">
        <v>39</v>
      </c>
      <c r="B26" s="38"/>
      <c r="C26" s="34">
        <v>51813.418699999806</v>
      </c>
      <c r="D26" s="34" t="s">
        <v>17</v>
      </c>
      <c r="E26">
        <f t="shared" si="0"/>
        <v>-33.003651317188066</v>
      </c>
      <c r="F26">
        <f t="shared" si="1"/>
        <v>-33</v>
      </c>
      <c r="G26">
        <f t="shared" si="2"/>
        <v>-0.003090000194788445</v>
      </c>
      <c r="K26">
        <f t="shared" si="3"/>
        <v>-0.003090000194788445</v>
      </c>
      <c r="O26">
        <f t="shared" si="4"/>
        <v>-0.0014762095383953596</v>
      </c>
      <c r="Q26" s="2">
        <f t="shared" si="5"/>
        <v>36794.918699999806</v>
      </c>
    </row>
    <row r="27" spans="1:17" ht="12.75">
      <c r="A27" s="33" t="s">
        <v>39</v>
      </c>
      <c r="B27" s="38"/>
      <c r="C27" s="34">
        <v>51841.34869999997</v>
      </c>
      <c r="D27" s="34" t="s">
        <v>17</v>
      </c>
      <c r="E27">
        <f t="shared" si="0"/>
        <v>-3.439071508706879E-11</v>
      </c>
      <c r="F27">
        <f t="shared" si="1"/>
        <v>0</v>
      </c>
      <c r="G27">
        <f t="shared" si="2"/>
        <v>0</v>
      </c>
      <c r="K27">
        <f t="shared" si="3"/>
        <v>0</v>
      </c>
      <c r="O27">
        <f t="shared" si="4"/>
        <v>-0.0019012911653772113</v>
      </c>
      <c r="Q27" s="2">
        <f t="shared" si="5"/>
        <v>36822.84869999997</v>
      </c>
    </row>
    <row r="28" spans="1:17" ht="12.75">
      <c r="A28" s="35" t="s">
        <v>46</v>
      </c>
      <c r="B28" s="36" t="s">
        <v>42</v>
      </c>
      <c r="C28" s="35">
        <v>52041.487</v>
      </c>
      <c r="D28" s="35" t="s">
        <v>47</v>
      </c>
      <c r="E28">
        <f aca="true" t="shared" si="6" ref="E28:E43">+(C28-C$7)/C$8</f>
        <v>236.49461755704291</v>
      </c>
      <c r="F28">
        <f aca="true" t="shared" si="7" ref="F28:F43">ROUND(2*E28,0)/2</f>
        <v>236.5</v>
      </c>
      <c r="G28">
        <f aca="true" t="shared" si="8" ref="G28:G43">+C28-(C$7+F28*C$8)</f>
        <v>-0.004554999999527354</v>
      </c>
      <c r="K28">
        <f>+G28</f>
        <v>-0.004554999999527354</v>
      </c>
      <c r="O28">
        <f aca="true" t="shared" si="9" ref="O28:O43">+C$11+C$12*$F28</f>
        <v>-0.004947709492080482</v>
      </c>
      <c r="Q28" s="2">
        <f aca="true" t="shared" si="10" ref="Q28:Q43">+C28-15018.5</f>
        <v>37022.987</v>
      </c>
    </row>
    <row r="29" spans="1:17" ht="12.75">
      <c r="A29" s="53" t="s">
        <v>100</v>
      </c>
      <c r="B29" s="57" t="s">
        <v>40</v>
      </c>
      <c r="C29" s="54">
        <v>52049.531</v>
      </c>
      <c r="D29" s="54" t="s">
        <v>60</v>
      </c>
      <c r="E29">
        <f t="shared" si="6"/>
        <v>245.99985820128376</v>
      </c>
      <c r="F29">
        <f t="shared" si="7"/>
        <v>246</v>
      </c>
      <c r="G29">
        <f t="shared" si="8"/>
        <v>-0.00011999999696854502</v>
      </c>
      <c r="I29">
        <f>+G29</f>
        <v>-0.00011999999696854502</v>
      </c>
      <c r="O29">
        <f t="shared" si="9"/>
        <v>-0.005070081475605561</v>
      </c>
      <c r="Q29" s="2">
        <f t="shared" si="10"/>
        <v>37031.031</v>
      </c>
    </row>
    <row r="30" spans="1:17" ht="12.75">
      <c r="A30" s="35" t="s">
        <v>46</v>
      </c>
      <c r="B30" s="36" t="s">
        <v>40</v>
      </c>
      <c r="C30" s="35">
        <v>52121.4576</v>
      </c>
      <c r="D30" s="35" t="s">
        <v>47</v>
      </c>
      <c r="E30">
        <f t="shared" si="6"/>
        <v>330.9923546858559</v>
      </c>
      <c r="F30">
        <f t="shared" si="7"/>
        <v>331</v>
      </c>
      <c r="G30">
        <f t="shared" si="8"/>
        <v>-0.006470000000263099</v>
      </c>
      <c r="K30">
        <f>+G30</f>
        <v>-0.006470000000263099</v>
      </c>
      <c r="O30">
        <f t="shared" si="9"/>
        <v>-0.006164988696619421</v>
      </c>
      <c r="Q30" s="2">
        <f t="shared" si="10"/>
        <v>37102.9576</v>
      </c>
    </row>
    <row r="31" spans="1:17" ht="12.75">
      <c r="A31" s="35" t="s">
        <v>46</v>
      </c>
      <c r="B31" s="36" t="s">
        <v>42</v>
      </c>
      <c r="C31" s="35">
        <v>52140.49947</v>
      </c>
      <c r="D31" s="35">
        <v>0.0023</v>
      </c>
      <c r="E31">
        <f t="shared" si="6"/>
        <v>353.49329410235526</v>
      </c>
      <c r="F31">
        <f t="shared" si="7"/>
        <v>353.5</v>
      </c>
      <c r="G31">
        <f t="shared" si="8"/>
        <v>-0.005675000000337604</v>
      </c>
      <c r="K31">
        <f>+G31</f>
        <v>-0.005675000000337604</v>
      </c>
      <c r="O31">
        <f t="shared" si="9"/>
        <v>-0.006454817078652502</v>
      </c>
      <c r="Q31" s="2">
        <f t="shared" si="10"/>
        <v>37121.99947</v>
      </c>
    </row>
    <row r="32" spans="1:17" ht="12.75">
      <c r="A32" s="35" t="s">
        <v>46</v>
      </c>
      <c r="B32" s="36" t="s">
        <v>42</v>
      </c>
      <c r="C32" s="35">
        <v>52487.4646</v>
      </c>
      <c r="D32" s="35" t="s">
        <v>47</v>
      </c>
      <c r="E32">
        <f t="shared" si="6"/>
        <v>763.4867122785838</v>
      </c>
      <c r="F32">
        <f t="shared" si="7"/>
        <v>763.5</v>
      </c>
      <c r="G32">
        <f t="shared" si="8"/>
        <v>-0.011245000001508743</v>
      </c>
      <c r="K32">
        <f>+G32</f>
        <v>-0.011245000001508743</v>
      </c>
      <c r="O32">
        <f t="shared" si="9"/>
        <v>-0.011736134262366417</v>
      </c>
      <c r="Q32" s="2">
        <f t="shared" si="10"/>
        <v>37468.9646</v>
      </c>
    </row>
    <row r="33" spans="1:17" ht="12.75">
      <c r="A33" s="53" t="s">
        <v>115</v>
      </c>
      <c r="B33" s="57" t="s">
        <v>40</v>
      </c>
      <c r="C33" s="54">
        <v>52501.426</v>
      </c>
      <c r="D33" s="54" t="s">
        <v>60</v>
      </c>
      <c r="E33">
        <f t="shared" si="6"/>
        <v>779.9842839755601</v>
      </c>
      <c r="F33">
        <f t="shared" si="7"/>
        <v>780</v>
      </c>
      <c r="G33">
        <f t="shared" si="8"/>
        <v>-0.013300000005983748</v>
      </c>
      <c r="I33">
        <f>+G33</f>
        <v>-0.013300000005983748</v>
      </c>
      <c r="O33">
        <f t="shared" si="9"/>
        <v>-0.011948675075857344</v>
      </c>
      <c r="Q33" s="2">
        <f t="shared" si="10"/>
        <v>37482.926</v>
      </c>
    </row>
    <row r="34" spans="1:17" ht="12.75">
      <c r="A34" s="37" t="s">
        <v>41</v>
      </c>
      <c r="B34" s="38" t="s">
        <v>40</v>
      </c>
      <c r="C34" s="34">
        <v>52792.543</v>
      </c>
      <c r="D34" s="34">
        <v>0.004</v>
      </c>
      <c r="E34">
        <f t="shared" si="6"/>
        <v>1123.9844257742748</v>
      </c>
      <c r="F34">
        <f t="shared" si="7"/>
        <v>1124</v>
      </c>
      <c r="G34">
        <f t="shared" si="8"/>
        <v>-0.013180000001739245</v>
      </c>
      <c r="K34">
        <f>+G34</f>
        <v>-0.013180000001739245</v>
      </c>
      <c r="O34">
        <f t="shared" si="9"/>
        <v>-0.016379829005607555</v>
      </c>
      <c r="Q34" s="2">
        <f t="shared" si="10"/>
        <v>37774.043</v>
      </c>
    </row>
    <row r="35" spans="1:17" ht="12.75">
      <c r="A35" s="39" t="s">
        <v>48</v>
      </c>
      <c r="B35" s="38"/>
      <c r="C35" s="34">
        <v>54978.8404</v>
      </c>
      <c r="D35" s="34">
        <v>0.0002</v>
      </c>
      <c r="E35">
        <f t="shared" si="6"/>
        <v>3707.4358065392826</v>
      </c>
      <c r="F35">
        <f t="shared" si="7"/>
        <v>3707.5</v>
      </c>
      <c r="G35">
        <f t="shared" si="8"/>
        <v>-0.05432500000461005</v>
      </c>
      <c r="K35">
        <f>+G35</f>
        <v>-0.05432500000461005</v>
      </c>
      <c r="O35">
        <f t="shared" si="9"/>
        <v>-0.049658567893717066</v>
      </c>
      <c r="Q35" s="2">
        <f t="shared" si="10"/>
        <v>39960.3404</v>
      </c>
    </row>
    <row r="36" spans="1:17" ht="12.75">
      <c r="A36" s="37" t="s">
        <v>49</v>
      </c>
      <c r="B36" s="56"/>
      <c r="C36" s="34">
        <v>55073.6228</v>
      </c>
      <c r="D36" s="34">
        <v>0.0014</v>
      </c>
      <c r="E36">
        <f t="shared" si="6"/>
        <v>3819.435995604234</v>
      </c>
      <c r="F36">
        <f t="shared" si="7"/>
        <v>3819.5</v>
      </c>
      <c r="G36">
        <f t="shared" si="8"/>
        <v>-0.05416500000137603</v>
      </c>
      <c r="J36">
        <f>+G36</f>
        <v>-0.05416500000137603</v>
      </c>
      <c r="O36">
        <f t="shared" si="9"/>
        <v>-0.05110126917317063</v>
      </c>
      <c r="Q36" s="2">
        <f t="shared" si="10"/>
        <v>40055.1228</v>
      </c>
    </row>
    <row r="37" spans="1:17" ht="12.75">
      <c r="A37" s="37" t="s">
        <v>49</v>
      </c>
      <c r="B37" s="56"/>
      <c r="C37" s="34">
        <v>55482.3634</v>
      </c>
      <c r="D37" s="34">
        <v>0.0004</v>
      </c>
      <c r="E37">
        <f t="shared" si="6"/>
        <v>4302.426766871093</v>
      </c>
      <c r="F37">
        <f t="shared" si="7"/>
        <v>4302.5</v>
      </c>
      <c r="G37">
        <f t="shared" si="8"/>
        <v>-0.06197499999689171</v>
      </c>
      <c r="J37">
        <f>+G37</f>
        <v>-0.06197499999689171</v>
      </c>
      <c r="O37">
        <f t="shared" si="9"/>
        <v>-0.057322918440814094</v>
      </c>
      <c r="Q37" s="2">
        <f t="shared" si="10"/>
        <v>40463.8634</v>
      </c>
    </row>
    <row r="38" spans="1:17" ht="12.75">
      <c r="A38" s="53" t="s">
        <v>139</v>
      </c>
      <c r="B38" s="57" t="s">
        <v>40</v>
      </c>
      <c r="C38" s="54">
        <v>55836.5287</v>
      </c>
      <c r="D38" s="54" t="s">
        <v>60</v>
      </c>
      <c r="E38">
        <f t="shared" si="6"/>
        <v>4720.928308932138</v>
      </c>
      <c r="F38">
        <f t="shared" si="7"/>
        <v>4721</v>
      </c>
      <c r="G38">
        <f t="shared" si="8"/>
        <v>-0.060669999998935964</v>
      </c>
      <c r="K38">
        <f>+G38</f>
        <v>-0.060669999998935964</v>
      </c>
      <c r="O38">
        <f t="shared" si="9"/>
        <v>-0.06271372634662939</v>
      </c>
      <c r="Q38" s="2">
        <f t="shared" si="10"/>
        <v>40818.0287</v>
      </c>
    </row>
    <row r="39" spans="1:17" ht="12.75">
      <c r="A39" s="27" t="s">
        <v>50</v>
      </c>
      <c r="B39" s="26"/>
      <c r="C39" s="27">
        <v>57248.5088</v>
      </c>
      <c r="D39" s="27">
        <v>0.0002</v>
      </c>
      <c r="E39">
        <f t="shared" si="6"/>
        <v>6389.403027402604</v>
      </c>
      <c r="F39">
        <f t="shared" si="7"/>
        <v>6389.5</v>
      </c>
      <c r="G39">
        <f t="shared" si="8"/>
        <v>-0.08206500000233063</v>
      </c>
      <c r="J39">
        <f>+G39</f>
        <v>-0.08206500000233063</v>
      </c>
      <c r="O39">
        <f t="shared" si="9"/>
        <v>-0.08420611103206029</v>
      </c>
      <c r="Q39" s="2">
        <f t="shared" si="10"/>
        <v>42230.0088</v>
      </c>
    </row>
    <row r="40" spans="1:17" ht="12.75">
      <c r="A40" s="60" t="s">
        <v>3</v>
      </c>
      <c r="B40" s="61" t="s">
        <v>42</v>
      </c>
      <c r="C40" s="62">
        <v>57265.4339</v>
      </c>
      <c r="D40" s="62">
        <v>0.0002</v>
      </c>
      <c r="E40">
        <f t="shared" si="6"/>
        <v>6409.402672905812</v>
      </c>
      <c r="F40">
        <f t="shared" si="7"/>
        <v>6409.5</v>
      </c>
      <c r="G40">
        <f t="shared" si="8"/>
        <v>-0.082364999994752</v>
      </c>
      <c r="K40">
        <f>+G40</f>
        <v>-0.082364999994752</v>
      </c>
      <c r="O40">
        <f t="shared" si="9"/>
        <v>-0.08446373626053415</v>
      </c>
      <c r="Q40" s="2">
        <f t="shared" si="10"/>
        <v>42246.9339</v>
      </c>
    </row>
    <row r="41" spans="1:17" ht="12.75">
      <c r="A41" s="63" t="s">
        <v>0</v>
      </c>
      <c r="B41" s="64" t="s">
        <v>40</v>
      </c>
      <c r="C41" s="64">
        <v>57989.4055</v>
      </c>
      <c r="D41" s="64">
        <v>0.0014</v>
      </c>
      <c r="E41">
        <f t="shared" si="6"/>
        <v>7264.8880380965875</v>
      </c>
      <c r="F41">
        <f t="shared" si="7"/>
        <v>7265</v>
      </c>
      <c r="G41">
        <f t="shared" si="8"/>
        <v>-0.0947500000038417</v>
      </c>
      <c r="K41">
        <f>+G41</f>
        <v>-0.0947500000038417</v>
      </c>
      <c r="O41">
        <f t="shared" si="9"/>
        <v>-0.09548365540850305</v>
      </c>
      <c r="Q41" s="2">
        <f t="shared" si="10"/>
        <v>42970.9055</v>
      </c>
    </row>
    <row r="42" spans="1:17" ht="12.75">
      <c r="A42" s="65" t="s">
        <v>145</v>
      </c>
      <c r="B42" s="66" t="s">
        <v>40</v>
      </c>
      <c r="C42" s="67">
        <v>57989.406260000076</v>
      </c>
      <c r="D42" s="67">
        <v>0.0004</v>
      </c>
      <c r="E42">
        <f t="shared" si="6"/>
        <v>7264.888936155216</v>
      </c>
      <c r="F42">
        <f t="shared" si="7"/>
        <v>7265</v>
      </c>
      <c r="G42">
        <f t="shared" si="8"/>
        <v>-0.09398999992845347</v>
      </c>
      <c r="K42">
        <f>+G42</f>
        <v>-0.09398999992845347</v>
      </c>
      <c r="O42">
        <f t="shared" si="9"/>
        <v>-0.09548365540850305</v>
      </c>
      <c r="Q42" s="2">
        <f t="shared" si="10"/>
        <v>42970.906260000076</v>
      </c>
    </row>
    <row r="43" spans="1:17" ht="12.75">
      <c r="A43" s="63" t="s">
        <v>0</v>
      </c>
      <c r="B43" s="64" t="s">
        <v>40</v>
      </c>
      <c r="C43" s="64">
        <v>58011.4071</v>
      </c>
      <c r="D43" s="64">
        <v>0.0009</v>
      </c>
      <c r="E43">
        <f t="shared" si="6"/>
        <v>7290.886360145101</v>
      </c>
      <c r="F43">
        <f t="shared" si="7"/>
        <v>7291</v>
      </c>
      <c r="G43">
        <f t="shared" si="8"/>
        <v>-0.09617000000434928</v>
      </c>
      <c r="K43">
        <f>+G43</f>
        <v>-0.09617000000434928</v>
      </c>
      <c r="O43">
        <f t="shared" si="9"/>
        <v>-0.09581856820551905</v>
      </c>
      <c r="Q43" s="2">
        <f t="shared" si="10"/>
        <v>42992.9071</v>
      </c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</sheetData>
  <sheetProtection/>
  <protectedRanges>
    <protectedRange sqref="A43:D43" name="Range1"/>
  </protectedRanges>
  <hyperlinks>
    <hyperlink ref="H911" r:id="rId1" display="http://vsolj.cetus-net.org/bulletin.html"/>
    <hyperlink ref="H64594" r:id="rId2" display="http://vsolj.cetus-net.org/bulletin.html"/>
    <hyperlink ref="H64587" r:id="rId3" display="https://www.aavso.org/ejaavso"/>
    <hyperlink ref="AP738" r:id="rId4" display="http://cdsbib.u-strasbg.fr/cgi-bin/cdsbib?1990RMxAA..21..381G"/>
    <hyperlink ref="AP742" r:id="rId5" display="http://cdsbib.u-strasbg.fr/cgi-bin/cdsbib?1990RMxAA..21..381G"/>
    <hyperlink ref="AP741" r:id="rId6" display="http://cdsbib.u-strasbg.fr/cgi-bin/cdsbib?1990RMxAA..21..381G"/>
    <hyperlink ref="AP722" r:id="rId7" display="http://cdsbib.u-strasbg.fr/cgi-bin/cdsbib?1990RMxAA..21..381G"/>
    <hyperlink ref="I64594" r:id="rId8" display="http://vsolj.cetus-net.org/bulletin.html"/>
    <hyperlink ref="AQ878" r:id="rId9" display="http://cdsbib.u-strasbg.fr/cgi-bin/cdsbib?1990RMxAA..21..381G"/>
    <hyperlink ref="AQ55644" r:id="rId10" display="http://cdsbib.u-strasbg.fr/cgi-bin/cdsbib?1990RMxAA..21..381G"/>
    <hyperlink ref="AQ879" r:id="rId11" display="http://cdsbib.u-strasbg.fr/cgi-bin/cdsbib?1990RMxAA..21..381G"/>
    <hyperlink ref="H64591" r:id="rId12" display="https://www.aavso.org/ejaavso"/>
    <hyperlink ref="H1764" r:id="rId13" display="http://vsolj.cetus-net.org/bulletin.html"/>
    <hyperlink ref="AP3008" r:id="rId14" display="http://cdsbib.u-strasbg.fr/cgi-bin/cdsbib?1990RMxAA..21..381G"/>
    <hyperlink ref="AP3011" r:id="rId15" display="http://cdsbib.u-strasbg.fr/cgi-bin/cdsbib?1990RMxAA..21..381G"/>
    <hyperlink ref="AP3009" r:id="rId16" display="http://cdsbib.u-strasbg.fr/cgi-bin/cdsbib?1990RMxAA..21..381G"/>
    <hyperlink ref="AP2993" r:id="rId17" display="http://cdsbib.u-strasbg.fr/cgi-bin/cdsbib?1990RMxAA..21..381G"/>
    <hyperlink ref="I1764" r:id="rId18" display="http://vsolj.cetus-net.org/bulletin.html"/>
    <hyperlink ref="AQ3222" r:id="rId19" display="http://cdsbib.u-strasbg.fr/cgi-bin/cdsbib?1990RMxAA..21..381G"/>
    <hyperlink ref="AQ65459" r:id="rId20" display="http://cdsbib.u-strasbg.fr/cgi-bin/cdsbib?1990RMxAA..21..381G"/>
    <hyperlink ref="AQ3226" r:id="rId21" display="http://cdsbib.u-strasbg.fr/cgi-bin/cdsbib?1990RMxAA..21..381G"/>
  </hyperlinks>
  <printOptions/>
  <pageMargins left="0.75" right="0.75" top="1" bottom="1" header="0.5" footer="0.5"/>
  <pageSetup orientation="portrait" paperSize="9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10"/>
  <sheetViews>
    <sheetView zoomScalePageLayoutView="0" workbookViewId="0" topLeftCell="A6">
      <selection activeCell="A22" sqref="A22:D29"/>
    </sheetView>
  </sheetViews>
  <sheetFormatPr defaultColWidth="9.140625" defaultRowHeight="12.75"/>
  <cols>
    <col min="1" max="1" width="19.7109375" style="10" customWidth="1"/>
    <col min="2" max="2" width="4.421875" style="12" customWidth="1"/>
    <col min="3" max="3" width="12.7109375" style="10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10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40" t="s">
        <v>51</v>
      </c>
      <c r="I1" s="41" t="s">
        <v>52</v>
      </c>
      <c r="J1" s="42" t="s">
        <v>47</v>
      </c>
    </row>
    <row r="2" spans="9:10" ht="12.75">
      <c r="I2" s="43" t="s">
        <v>53</v>
      </c>
      <c r="J2" s="44" t="s">
        <v>54</v>
      </c>
    </row>
    <row r="3" spans="1:10" ht="12.75">
      <c r="A3" s="45" t="s">
        <v>55</v>
      </c>
      <c r="I3" s="43" t="s">
        <v>56</v>
      </c>
      <c r="J3" s="44" t="s">
        <v>57</v>
      </c>
    </row>
    <row r="4" spans="9:10" ht="12.75">
      <c r="I4" s="43" t="s">
        <v>58</v>
      </c>
      <c r="J4" s="44" t="s">
        <v>57</v>
      </c>
    </row>
    <row r="5" spans="9:10" ht="13.5" thickBot="1">
      <c r="I5" s="46" t="s">
        <v>59</v>
      </c>
      <c r="J5" s="47" t="s">
        <v>60</v>
      </c>
    </row>
    <row r="10" ht="13.5" thickBot="1"/>
    <row r="11" spans="1:16" ht="12.75" customHeight="1" thickBot="1">
      <c r="A11" s="10" t="str">
        <f aca="true" t="shared" si="0" ref="A11:A29">P11</f>
        <v> BBS 129 </v>
      </c>
      <c r="B11" s="3" t="str">
        <f aca="true" t="shared" si="1" ref="B11:B29">IF(H11=INT(H11),"I","II")</f>
        <v>I</v>
      </c>
      <c r="C11" s="10">
        <f aca="true" t="shared" si="2" ref="C11:C29">1*G11</f>
        <v>47723.453</v>
      </c>
      <c r="D11" s="12" t="str">
        <f aca="true" t="shared" si="3" ref="D11:D29">VLOOKUP(F11,I$1:J$5,2,FALSE)</f>
        <v>vis</v>
      </c>
      <c r="E11" s="48">
        <f>VLOOKUP(C11,A!C$21:E$968,3,FALSE)</f>
        <v>-4865.93604877876</v>
      </c>
      <c r="F11" s="3" t="s">
        <v>59</v>
      </c>
      <c r="G11" s="12" t="str">
        <f aca="true" t="shared" si="4" ref="G11:G29">MID(I11,3,LEN(I11)-3)</f>
        <v>47723.453</v>
      </c>
      <c r="H11" s="10">
        <f aca="true" t="shared" si="5" ref="H11:H29">1*K11</f>
        <v>-5645</v>
      </c>
      <c r="I11" s="49" t="s">
        <v>61</v>
      </c>
      <c r="J11" s="50" t="s">
        <v>62</v>
      </c>
      <c r="K11" s="49">
        <v>-5645</v>
      </c>
      <c r="L11" s="49" t="s">
        <v>63</v>
      </c>
      <c r="M11" s="50" t="s">
        <v>64</v>
      </c>
      <c r="N11" s="50"/>
      <c r="O11" s="51" t="s">
        <v>65</v>
      </c>
      <c r="P11" s="51" t="s">
        <v>66</v>
      </c>
    </row>
    <row r="12" spans="1:16" ht="12.75" customHeight="1" thickBot="1">
      <c r="A12" s="10" t="str">
        <f t="shared" si="0"/>
        <v> BBS 129 </v>
      </c>
      <c r="B12" s="3" t="str">
        <f t="shared" si="1"/>
        <v>II</v>
      </c>
      <c r="C12" s="10">
        <f t="shared" si="2"/>
        <v>47797.516</v>
      </c>
      <c r="D12" s="12" t="str">
        <f t="shared" si="3"/>
        <v>vis</v>
      </c>
      <c r="E12" s="48">
        <f>VLOOKUP(C12,A!C$21:E$968,3,FALSE)</f>
        <v>-4778.41906247415</v>
      </c>
      <c r="F12" s="3" t="s">
        <v>59</v>
      </c>
      <c r="G12" s="12" t="str">
        <f t="shared" si="4"/>
        <v>47797.516</v>
      </c>
      <c r="H12" s="10">
        <f t="shared" si="5"/>
        <v>-5557.5</v>
      </c>
      <c r="I12" s="49" t="s">
        <v>67</v>
      </c>
      <c r="J12" s="50" t="s">
        <v>68</v>
      </c>
      <c r="K12" s="49">
        <v>-5557.5</v>
      </c>
      <c r="L12" s="49" t="s">
        <v>69</v>
      </c>
      <c r="M12" s="50" t="s">
        <v>64</v>
      </c>
      <c r="N12" s="50"/>
      <c r="O12" s="51" t="s">
        <v>65</v>
      </c>
      <c r="P12" s="51" t="s">
        <v>66</v>
      </c>
    </row>
    <row r="13" spans="1:16" ht="12.75" customHeight="1" thickBot="1">
      <c r="A13" s="10" t="str">
        <f t="shared" si="0"/>
        <v>BAVM 241 (=IBVS 6157) </v>
      </c>
      <c r="B13" s="3" t="str">
        <f t="shared" si="1"/>
        <v>II</v>
      </c>
      <c r="C13" s="10">
        <f t="shared" si="2"/>
        <v>57248.5088</v>
      </c>
      <c r="D13" s="12" t="str">
        <f t="shared" si="3"/>
        <v>vis</v>
      </c>
      <c r="E13" s="48">
        <f>VLOOKUP(C13,A!C$21:E$968,3,FALSE)</f>
        <v>6389.403027402604</v>
      </c>
      <c r="F13" s="3" t="s">
        <v>59</v>
      </c>
      <c r="G13" s="12" t="str">
        <f t="shared" si="4"/>
        <v>57248.5088</v>
      </c>
      <c r="H13" s="10">
        <f t="shared" si="5"/>
        <v>5610.5</v>
      </c>
      <c r="I13" s="49" t="s">
        <v>140</v>
      </c>
      <c r="J13" s="50" t="s">
        <v>141</v>
      </c>
      <c r="K13" s="49" t="s">
        <v>142</v>
      </c>
      <c r="L13" s="49" t="s">
        <v>143</v>
      </c>
      <c r="M13" s="50" t="s">
        <v>92</v>
      </c>
      <c r="N13" s="50" t="s">
        <v>128</v>
      </c>
      <c r="O13" s="51" t="s">
        <v>129</v>
      </c>
      <c r="P13" s="52" t="s">
        <v>144</v>
      </c>
    </row>
    <row r="14" spans="1:16" ht="12.75" customHeight="1" thickBot="1">
      <c r="A14" s="10" t="str">
        <f t="shared" si="0"/>
        <v>OEJV 0074 </v>
      </c>
      <c r="B14" s="3" t="str">
        <f t="shared" si="1"/>
        <v>II</v>
      </c>
      <c r="C14" s="10">
        <f t="shared" si="2"/>
        <v>52041.487</v>
      </c>
      <c r="D14" s="12" t="str">
        <f t="shared" si="3"/>
        <v>vis</v>
      </c>
      <c r="E14" s="48">
        <f>VLOOKUP(C14,A!C$21:E$968,3,FALSE)</f>
        <v>236.49461755704291</v>
      </c>
      <c r="F14" s="3" t="s">
        <v>59</v>
      </c>
      <c r="G14" s="12" t="str">
        <f t="shared" si="4"/>
        <v>52041.48700</v>
      </c>
      <c r="H14" s="10">
        <f t="shared" si="5"/>
        <v>-542.5</v>
      </c>
      <c r="I14" s="49" t="s">
        <v>89</v>
      </c>
      <c r="J14" s="50" t="s">
        <v>90</v>
      </c>
      <c r="K14" s="49">
        <v>-542.5</v>
      </c>
      <c r="L14" s="49" t="s">
        <v>91</v>
      </c>
      <c r="M14" s="50" t="s">
        <v>92</v>
      </c>
      <c r="N14" s="50" t="s">
        <v>93</v>
      </c>
      <c r="O14" s="51" t="s">
        <v>94</v>
      </c>
      <c r="P14" s="52" t="s">
        <v>95</v>
      </c>
    </row>
    <row r="15" spans="1:16" ht="12.75" customHeight="1" thickBot="1">
      <c r="A15" s="10" t="str">
        <f t="shared" si="0"/>
        <v>OEJV 0074 </v>
      </c>
      <c r="B15" s="3" t="str">
        <f t="shared" si="1"/>
        <v>I</v>
      </c>
      <c r="C15" s="10">
        <f t="shared" si="2"/>
        <v>52121.4576</v>
      </c>
      <c r="D15" s="12" t="str">
        <f t="shared" si="3"/>
        <v>vis</v>
      </c>
      <c r="E15" s="48">
        <f>VLOOKUP(C15,A!C$21:E$968,3,FALSE)</f>
        <v>330.9923546858559</v>
      </c>
      <c r="F15" s="3" t="s">
        <v>59</v>
      </c>
      <c r="G15" s="12" t="str">
        <f t="shared" si="4"/>
        <v>52121.45760</v>
      </c>
      <c r="H15" s="10">
        <f t="shared" si="5"/>
        <v>-448</v>
      </c>
      <c r="I15" s="49" t="s">
        <v>101</v>
      </c>
      <c r="J15" s="50" t="s">
        <v>102</v>
      </c>
      <c r="K15" s="49">
        <v>-448</v>
      </c>
      <c r="L15" s="49" t="s">
        <v>103</v>
      </c>
      <c r="M15" s="50" t="s">
        <v>92</v>
      </c>
      <c r="N15" s="50" t="s">
        <v>93</v>
      </c>
      <c r="O15" s="51" t="s">
        <v>94</v>
      </c>
      <c r="P15" s="52" t="s">
        <v>95</v>
      </c>
    </row>
    <row r="16" spans="1:16" ht="12.75" customHeight="1" thickBot="1">
      <c r="A16" s="10" t="str">
        <f t="shared" si="0"/>
        <v>OEJV 0074 </v>
      </c>
      <c r="B16" s="3" t="str">
        <f t="shared" si="1"/>
        <v>II</v>
      </c>
      <c r="C16" s="10">
        <f t="shared" si="2"/>
        <v>52140.49947</v>
      </c>
      <c r="D16" s="12" t="str">
        <f t="shared" si="3"/>
        <v>vis</v>
      </c>
      <c r="E16" s="48">
        <f>VLOOKUP(C16,A!C$21:E$968,3,FALSE)</f>
        <v>353.49329410235526</v>
      </c>
      <c r="F16" s="3" t="s">
        <v>59</v>
      </c>
      <c r="G16" s="12" t="str">
        <f t="shared" si="4"/>
        <v>52140.49947</v>
      </c>
      <c r="H16" s="10">
        <f t="shared" si="5"/>
        <v>-425.5</v>
      </c>
      <c r="I16" s="49" t="s">
        <v>104</v>
      </c>
      <c r="J16" s="50" t="s">
        <v>105</v>
      </c>
      <c r="K16" s="49">
        <v>-425.5</v>
      </c>
      <c r="L16" s="49" t="s">
        <v>106</v>
      </c>
      <c r="M16" s="50" t="s">
        <v>92</v>
      </c>
      <c r="N16" s="50" t="s">
        <v>93</v>
      </c>
      <c r="O16" s="51" t="s">
        <v>107</v>
      </c>
      <c r="P16" s="52" t="s">
        <v>95</v>
      </c>
    </row>
    <row r="17" spans="1:16" ht="12.75" customHeight="1" thickBot="1">
      <c r="A17" s="10" t="str">
        <f t="shared" si="0"/>
        <v>OEJV 0074 </v>
      </c>
      <c r="B17" s="3" t="str">
        <f t="shared" si="1"/>
        <v>II</v>
      </c>
      <c r="C17" s="10">
        <f t="shared" si="2"/>
        <v>52487.4646</v>
      </c>
      <c r="D17" s="12" t="str">
        <f t="shared" si="3"/>
        <v>vis</v>
      </c>
      <c r="E17" s="48">
        <f>VLOOKUP(C17,A!C$21:E$968,3,FALSE)</f>
        <v>763.4867122785838</v>
      </c>
      <c r="F17" s="3" t="s">
        <v>59</v>
      </c>
      <c r="G17" s="12" t="str">
        <f t="shared" si="4"/>
        <v>52487.46460</v>
      </c>
      <c r="H17" s="10">
        <f t="shared" si="5"/>
        <v>-15.5</v>
      </c>
      <c r="I17" s="49" t="s">
        <v>108</v>
      </c>
      <c r="J17" s="50" t="s">
        <v>109</v>
      </c>
      <c r="K17" s="49">
        <v>-15.5</v>
      </c>
      <c r="L17" s="49" t="s">
        <v>110</v>
      </c>
      <c r="M17" s="50" t="s">
        <v>92</v>
      </c>
      <c r="N17" s="50" t="s">
        <v>93</v>
      </c>
      <c r="O17" s="51" t="s">
        <v>111</v>
      </c>
      <c r="P17" s="52" t="s">
        <v>95</v>
      </c>
    </row>
    <row r="18" spans="1:16" ht="12.75" customHeight="1" thickBot="1">
      <c r="A18" s="10" t="str">
        <f t="shared" si="0"/>
        <v> BBS 129 </v>
      </c>
      <c r="B18" s="3" t="str">
        <f t="shared" si="1"/>
        <v>I</v>
      </c>
      <c r="C18" s="10">
        <f t="shared" si="2"/>
        <v>52792.543</v>
      </c>
      <c r="D18" s="12" t="str">
        <f t="shared" si="3"/>
        <v>vis</v>
      </c>
      <c r="E18" s="48">
        <f>VLOOKUP(C18,A!C$21:E$968,3,FALSE)</f>
        <v>1123.9844257742748</v>
      </c>
      <c r="F18" s="3" t="s">
        <v>59</v>
      </c>
      <c r="G18" s="12" t="str">
        <f t="shared" si="4"/>
        <v>52792.543</v>
      </c>
      <c r="H18" s="10">
        <f t="shared" si="5"/>
        <v>345</v>
      </c>
      <c r="I18" s="49" t="s">
        <v>116</v>
      </c>
      <c r="J18" s="50" t="s">
        <v>117</v>
      </c>
      <c r="K18" s="49">
        <v>345</v>
      </c>
      <c r="L18" s="49" t="s">
        <v>118</v>
      </c>
      <c r="M18" s="50" t="s">
        <v>64</v>
      </c>
      <c r="N18" s="50"/>
      <c r="O18" s="51" t="s">
        <v>99</v>
      </c>
      <c r="P18" s="51" t="s">
        <v>66</v>
      </c>
    </row>
    <row r="19" spans="1:16" ht="12.75" customHeight="1" thickBot="1">
      <c r="A19" s="10" t="str">
        <f t="shared" si="0"/>
        <v>IBVS 5929 </v>
      </c>
      <c r="B19" s="3" t="str">
        <f t="shared" si="1"/>
        <v>II</v>
      </c>
      <c r="C19" s="10">
        <f t="shared" si="2"/>
        <v>54978.8404</v>
      </c>
      <c r="D19" s="12" t="str">
        <f t="shared" si="3"/>
        <v>vis</v>
      </c>
      <c r="E19" s="48">
        <f>VLOOKUP(C19,A!C$21:E$968,3,FALSE)</f>
        <v>3707.4358065392826</v>
      </c>
      <c r="F19" s="3" t="s">
        <v>59</v>
      </c>
      <c r="G19" s="12" t="str">
        <f t="shared" si="4"/>
        <v>54978.8404</v>
      </c>
      <c r="H19" s="10">
        <f t="shared" si="5"/>
        <v>2928.5</v>
      </c>
      <c r="I19" s="49" t="s">
        <v>119</v>
      </c>
      <c r="J19" s="50" t="s">
        <v>120</v>
      </c>
      <c r="K19" s="49">
        <v>2928.5</v>
      </c>
      <c r="L19" s="49" t="s">
        <v>121</v>
      </c>
      <c r="M19" s="50" t="s">
        <v>92</v>
      </c>
      <c r="N19" s="50" t="s">
        <v>122</v>
      </c>
      <c r="O19" s="51" t="s">
        <v>123</v>
      </c>
      <c r="P19" s="52" t="s">
        <v>124</v>
      </c>
    </row>
    <row r="20" spans="1:16" ht="12.75" customHeight="1" thickBot="1">
      <c r="A20" s="10" t="str">
        <f t="shared" si="0"/>
        <v>BAVM 215 </v>
      </c>
      <c r="B20" s="3" t="str">
        <f t="shared" si="1"/>
        <v>II</v>
      </c>
      <c r="C20" s="10">
        <f t="shared" si="2"/>
        <v>55073.6228</v>
      </c>
      <c r="D20" s="12" t="str">
        <f t="shared" si="3"/>
        <v>vis</v>
      </c>
      <c r="E20" s="48">
        <f>VLOOKUP(C20,A!C$21:E$968,3,FALSE)</f>
        <v>3819.435995604234</v>
      </c>
      <c r="F20" s="3" t="s">
        <v>59</v>
      </c>
      <c r="G20" s="12" t="str">
        <f t="shared" si="4"/>
        <v>55073.6228</v>
      </c>
      <c r="H20" s="10">
        <f t="shared" si="5"/>
        <v>3040.5</v>
      </c>
      <c r="I20" s="49" t="s">
        <v>125</v>
      </c>
      <c r="J20" s="50" t="s">
        <v>126</v>
      </c>
      <c r="K20" s="49">
        <v>3040.5</v>
      </c>
      <c r="L20" s="49" t="s">
        <v>127</v>
      </c>
      <c r="M20" s="50" t="s">
        <v>92</v>
      </c>
      <c r="N20" s="50" t="s">
        <v>128</v>
      </c>
      <c r="O20" s="51" t="s">
        <v>129</v>
      </c>
      <c r="P20" s="52" t="s">
        <v>130</v>
      </c>
    </row>
    <row r="21" spans="1:16" ht="12.75" customHeight="1" thickBot="1">
      <c r="A21" s="10" t="str">
        <f t="shared" si="0"/>
        <v>BAVM 215 </v>
      </c>
      <c r="B21" s="3" t="str">
        <f t="shared" si="1"/>
        <v>II</v>
      </c>
      <c r="C21" s="10">
        <f t="shared" si="2"/>
        <v>55482.3634</v>
      </c>
      <c r="D21" s="12" t="str">
        <f t="shared" si="3"/>
        <v>vis</v>
      </c>
      <c r="E21" s="48">
        <f>VLOOKUP(C21,A!C$21:E$968,3,FALSE)</f>
        <v>4302.426766871093</v>
      </c>
      <c r="F21" s="3" t="s">
        <v>59</v>
      </c>
      <c r="G21" s="12" t="str">
        <f t="shared" si="4"/>
        <v>55482.3634</v>
      </c>
      <c r="H21" s="10">
        <f t="shared" si="5"/>
        <v>3523.5</v>
      </c>
      <c r="I21" s="49" t="s">
        <v>131</v>
      </c>
      <c r="J21" s="50" t="s">
        <v>132</v>
      </c>
      <c r="K21" s="49" t="s">
        <v>133</v>
      </c>
      <c r="L21" s="49" t="s">
        <v>134</v>
      </c>
      <c r="M21" s="50" t="s">
        <v>92</v>
      </c>
      <c r="N21" s="50" t="s">
        <v>93</v>
      </c>
      <c r="O21" s="51" t="s">
        <v>129</v>
      </c>
      <c r="P21" s="52" t="s">
        <v>130</v>
      </c>
    </row>
    <row r="22" spans="1:16" ht="12.75" customHeight="1" thickBot="1">
      <c r="A22" s="10" t="str">
        <f t="shared" si="0"/>
        <v>IBVS 4997 </v>
      </c>
      <c r="B22" s="3" t="str">
        <f t="shared" si="1"/>
        <v>I</v>
      </c>
      <c r="C22" s="10">
        <f t="shared" si="2"/>
        <v>51400.4444</v>
      </c>
      <c r="D22" s="12" t="str">
        <f t="shared" si="3"/>
        <v>vis</v>
      </c>
      <c r="E22" s="48" t="e">
        <f>VLOOKUP(C22,A!C$21:E$968,3,FALSE)</f>
        <v>#N/A</v>
      </c>
      <c r="F22" s="3" t="s">
        <v>59</v>
      </c>
      <c r="G22" s="12" t="str">
        <f t="shared" si="4"/>
        <v>51400.4444</v>
      </c>
      <c r="H22" s="10">
        <f t="shared" si="5"/>
        <v>-1300</v>
      </c>
      <c r="I22" s="49" t="s">
        <v>70</v>
      </c>
      <c r="J22" s="50" t="s">
        <v>71</v>
      </c>
      <c r="K22" s="49">
        <v>-1300</v>
      </c>
      <c r="L22" s="49" t="s">
        <v>72</v>
      </c>
      <c r="M22" s="50" t="s">
        <v>73</v>
      </c>
      <c r="N22" s="50" t="s">
        <v>74</v>
      </c>
      <c r="O22" s="51" t="s">
        <v>75</v>
      </c>
      <c r="P22" s="52" t="s">
        <v>76</v>
      </c>
    </row>
    <row r="23" spans="1:16" ht="12.75" customHeight="1" thickBot="1">
      <c r="A23" s="10" t="str">
        <f t="shared" si="0"/>
        <v>IBVS 4997 </v>
      </c>
      <c r="B23" s="3" t="str">
        <f t="shared" si="1"/>
        <v>II</v>
      </c>
      <c r="C23" s="10">
        <f t="shared" si="2"/>
        <v>51458.4092</v>
      </c>
      <c r="D23" s="12" t="str">
        <f t="shared" si="3"/>
        <v>vis</v>
      </c>
      <c r="E23" s="48" t="e">
        <f>VLOOKUP(C23,A!C$21:E$968,3,FALSE)</f>
        <v>#N/A</v>
      </c>
      <c r="F23" s="3" t="s">
        <v>59</v>
      </c>
      <c r="G23" s="12" t="str">
        <f t="shared" si="4"/>
        <v>51458.4092</v>
      </c>
      <c r="H23" s="10">
        <f t="shared" si="5"/>
        <v>-1231.5</v>
      </c>
      <c r="I23" s="49" t="s">
        <v>77</v>
      </c>
      <c r="J23" s="50" t="s">
        <v>78</v>
      </c>
      <c r="K23" s="49">
        <v>-1231.5</v>
      </c>
      <c r="L23" s="49" t="s">
        <v>79</v>
      </c>
      <c r="M23" s="50" t="s">
        <v>73</v>
      </c>
      <c r="N23" s="50" t="s">
        <v>74</v>
      </c>
      <c r="O23" s="51" t="s">
        <v>75</v>
      </c>
      <c r="P23" s="52" t="s">
        <v>76</v>
      </c>
    </row>
    <row r="24" spans="1:16" ht="12.75" customHeight="1" thickBot="1">
      <c r="A24" s="10" t="str">
        <f t="shared" si="0"/>
        <v>IBVS 4997 </v>
      </c>
      <c r="B24" s="3" t="str">
        <f t="shared" si="1"/>
        <v>II</v>
      </c>
      <c r="C24" s="10">
        <f t="shared" si="2"/>
        <v>51810.4607</v>
      </c>
      <c r="D24" s="12" t="str">
        <f t="shared" si="3"/>
        <v>vis</v>
      </c>
      <c r="E24" s="48" t="e">
        <f>VLOOKUP(C24,A!C$21:E$968,3,FALSE)</f>
        <v>#N/A</v>
      </c>
      <c r="F24" s="3" t="s">
        <v>59</v>
      </c>
      <c r="G24" s="12" t="str">
        <f t="shared" si="4"/>
        <v>51810.4607</v>
      </c>
      <c r="H24" s="10">
        <f t="shared" si="5"/>
        <v>-815.5</v>
      </c>
      <c r="I24" s="49" t="s">
        <v>80</v>
      </c>
      <c r="J24" s="50" t="s">
        <v>81</v>
      </c>
      <c r="K24" s="49">
        <v>-815.5</v>
      </c>
      <c r="L24" s="49" t="s">
        <v>82</v>
      </c>
      <c r="M24" s="50" t="s">
        <v>73</v>
      </c>
      <c r="N24" s="50" t="s">
        <v>74</v>
      </c>
      <c r="O24" s="51" t="s">
        <v>75</v>
      </c>
      <c r="P24" s="52" t="s">
        <v>76</v>
      </c>
    </row>
    <row r="25" spans="1:16" ht="12.75" customHeight="1" thickBot="1">
      <c r="A25" s="10" t="str">
        <f t="shared" si="0"/>
        <v>IBVS 4997 </v>
      </c>
      <c r="B25" s="3" t="str">
        <f t="shared" si="1"/>
        <v>I</v>
      </c>
      <c r="C25" s="10">
        <f t="shared" si="2"/>
        <v>51813.4187</v>
      </c>
      <c r="D25" s="12" t="str">
        <f t="shared" si="3"/>
        <v>vis</v>
      </c>
      <c r="E25" s="48" t="e">
        <f>VLOOKUP(C25,A!C$21:E$968,3,FALSE)</f>
        <v>#N/A</v>
      </c>
      <c r="F25" s="3" t="s">
        <v>59</v>
      </c>
      <c r="G25" s="12" t="str">
        <f t="shared" si="4"/>
        <v>51813.4187</v>
      </c>
      <c r="H25" s="10">
        <f t="shared" si="5"/>
        <v>-812</v>
      </c>
      <c r="I25" s="49" t="s">
        <v>83</v>
      </c>
      <c r="J25" s="50" t="s">
        <v>84</v>
      </c>
      <c r="K25" s="49">
        <v>-812</v>
      </c>
      <c r="L25" s="49" t="s">
        <v>85</v>
      </c>
      <c r="M25" s="50" t="s">
        <v>73</v>
      </c>
      <c r="N25" s="50" t="s">
        <v>74</v>
      </c>
      <c r="O25" s="51" t="s">
        <v>75</v>
      </c>
      <c r="P25" s="52" t="s">
        <v>76</v>
      </c>
    </row>
    <row r="26" spans="1:16" ht="12.75" customHeight="1" thickBot="1">
      <c r="A26" s="10" t="str">
        <f t="shared" si="0"/>
        <v>IBVS 4997 </v>
      </c>
      <c r="B26" s="3" t="str">
        <f t="shared" si="1"/>
        <v>I</v>
      </c>
      <c r="C26" s="10">
        <f t="shared" si="2"/>
        <v>51841.3487</v>
      </c>
      <c r="D26" s="12" t="str">
        <f t="shared" si="3"/>
        <v>vis</v>
      </c>
      <c r="E26" s="48" t="e">
        <f>VLOOKUP(C26,A!C$21:E$968,3,FALSE)</f>
        <v>#N/A</v>
      </c>
      <c r="F26" s="3" t="s">
        <v>59</v>
      </c>
      <c r="G26" s="12" t="str">
        <f t="shared" si="4"/>
        <v>51841.3487</v>
      </c>
      <c r="H26" s="10">
        <f t="shared" si="5"/>
        <v>-779</v>
      </c>
      <c r="I26" s="49" t="s">
        <v>86</v>
      </c>
      <c r="J26" s="50" t="s">
        <v>87</v>
      </c>
      <c r="K26" s="49">
        <v>-779</v>
      </c>
      <c r="L26" s="49" t="s">
        <v>88</v>
      </c>
      <c r="M26" s="50" t="s">
        <v>73</v>
      </c>
      <c r="N26" s="50" t="s">
        <v>74</v>
      </c>
      <c r="O26" s="51" t="s">
        <v>75</v>
      </c>
      <c r="P26" s="52" t="s">
        <v>76</v>
      </c>
    </row>
    <row r="27" spans="1:16" ht="12.75" customHeight="1" thickBot="1">
      <c r="A27" s="10" t="str">
        <f t="shared" si="0"/>
        <v> BBS 125 </v>
      </c>
      <c r="B27" s="3" t="str">
        <f t="shared" si="1"/>
        <v>I</v>
      </c>
      <c r="C27" s="10">
        <f t="shared" si="2"/>
        <v>52049.531</v>
      </c>
      <c r="D27" s="12" t="str">
        <f t="shared" si="3"/>
        <v>vis</v>
      </c>
      <c r="E27" s="48">
        <f>VLOOKUP(C27,A!C$21:E$968,3,FALSE)</f>
        <v>245.99985820128376</v>
      </c>
      <c r="F27" s="3" t="s">
        <v>59</v>
      </c>
      <c r="G27" s="12" t="str">
        <f t="shared" si="4"/>
        <v>52049.531</v>
      </c>
      <c r="H27" s="10">
        <f t="shared" si="5"/>
        <v>-533</v>
      </c>
      <c r="I27" s="49" t="s">
        <v>96</v>
      </c>
      <c r="J27" s="50" t="s">
        <v>97</v>
      </c>
      <c r="K27" s="49">
        <v>-533</v>
      </c>
      <c r="L27" s="49" t="s">
        <v>98</v>
      </c>
      <c r="M27" s="50" t="s">
        <v>64</v>
      </c>
      <c r="N27" s="50"/>
      <c r="O27" s="51" t="s">
        <v>99</v>
      </c>
      <c r="P27" s="51" t="s">
        <v>100</v>
      </c>
    </row>
    <row r="28" spans="1:16" ht="12.75" customHeight="1" thickBot="1">
      <c r="A28" s="10" t="str">
        <f t="shared" si="0"/>
        <v> BBS 128 </v>
      </c>
      <c r="B28" s="3" t="str">
        <f t="shared" si="1"/>
        <v>I</v>
      </c>
      <c r="C28" s="10">
        <f t="shared" si="2"/>
        <v>52501.426</v>
      </c>
      <c r="D28" s="12" t="str">
        <f t="shared" si="3"/>
        <v>vis</v>
      </c>
      <c r="E28" s="48">
        <f>VLOOKUP(C28,A!C$21:E$968,3,FALSE)</f>
        <v>779.9842839755601</v>
      </c>
      <c r="F28" s="3" t="s">
        <v>59</v>
      </c>
      <c r="G28" s="12" t="str">
        <f t="shared" si="4"/>
        <v>52501.426</v>
      </c>
      <c r="H28" s="10">
        <f t="shared" si="5"/>
        <v>1</v>
      </c>
      <c r="I28" s="49" t="s">
        <v>112</v>
      </c>
      <c r="J28" s="50" t="s">
        <v>113</v>
      </c>
      <c r="K28" s="49">
        <v>1</v>
      </c>
      <c r="L28" s="49" t="s">
        <v>114</v>
      </c>
      <c r="M28" s="50" t="s">
        <v>64</v>
      </c>
      <c r="N28" s="50"/>
      <c r="O28" s="51" t="s">
        <v>99</v>
      </c>
      <c r="P28" s="51" t="s">
        <v>115</v>
      </c>
    </row>
    <row r="29" spans="1:16" ht="12.75" customHeight="1" thickBot="1">
      <c r="A29" s="10" t="str">
        <f t="shared" si="0"/>
        <v>BAVM 225 </v>
      </c>
      <c r="B29" s="3" t="str">
        <f t="shared" si="1"/>
        <v>I</v>
      </c>
      <c r="C29" s="10">
        <f t="shared" si="2"/>
        <v>55836.5287</v>
      </c>
      <c r="D29" s="12" t="str">
        <f t="shared" si="3"/>
        <v>vis</v>
      </c>
      <c r="E29" s="48">
        <f>VLOOKUP(C29,A!C$21:E$968,3,FALSE)</f>
        <v>4720.928308932138</v>
      </c>
      <c r="F29" s="3" t="s">
        <v>59</v>
      </c>
      <c r="G29" s="12" t="str">
        <f t="shared" si="4"/>
        <v>55836.5287</v>
      </c>
      <c r="H29" s="10">
        <f t="shared" si="5"/>
        <v>3942</v>
      </c>
      <c r="I29" s="49" t="s">
        <v>135</v>
      </c>
      <c r="J29" s="50" t="s">
        <v>136</v>
      </c>
      <c r="K29" s="49" t="s">
        <v>137</v>
      </c>
      <c r="L29" s="49" t="s">
        <v>138</v>
      </c>
      <c r="M29" s="50" t="s">
        <v>92</v>
      </c>
      <c r="N29" s="50" t="s">
        <v>128</v>
      </c>
      <c r="O29" s="51" t="s">
        <v>129</v>
      </c>
      <c r="P29" s="52" t="s">
        <v>139</v>
      </c>
    </row>
    <row r="30" spans="2:6" ht="12.75">
      <c r="B30" s="3"/>
      <c r="E30" s="48"/>
      <c r="F30" s="3"/>
    </row>
    <row r="31" spans="2:6" ht="12.75">
      <c r="B31" s="3"/>
      <c r="E31" s="48"/>
      <c r="F31" s="3"/>
    </row>
    <row r="32" spans="2:6" ht="12.75">
      <c r="B32" s="3"/>
      <c r="E32" s="48"/>
      <c r="F32" s="3"/>
    </row>
    <row r="33" spans="2:6" ht="12.75">
      <c r="B33" s="3"/>
      <c r="E33" s="48"/>
      <c r="F33" s="3"/>
    </row>
    <row r="34" spans="2:6" ht="12.75">
      <c r="B34" s="3"/>
      <c r="E34" s="48"/>
      <c r="F34" s="3"/>
    </row>
    <row r="35" spans="2:6" ht="12.75">
      <c r="B35" s="3"/>
      <c r="E35" s="48"/>
      <c r="F35" s="3"/>
    </row>
    <row r="36" spans="2:6" ht="12.75">
      <c r="B36" s="3"/>
      <c r="E36" s="48"/>
      <c r="F36" s="3"/>
    </row>
    <row r="37" spans="2:6" ht="12.75">
      <c r="B37" s="3"/>
      <c r="E37" s="48"/>
      <c r="F37" s="3"/>
    </row>
    <row r="38" spans="2:6" ht="12.75">
      <c r="B38" s="3"/>
      <c r="E38" s="48"/>
      <c r="F38" s="3"/>
    </row>
    <row r="39" spans="2:6" ht="12.75">
      <c r="B39" s="3"/>
      <c r="E39" s="48"/>
      <c r="F39" s="3"/>
    </row>
    <row r="40" spans="2:6" ht="12.75">
      <c r="B40" s="3"/>
      <c r="E40" s="48"/>
      <c r="F40" s="3"/>
    </row>
    <row r="41" spans="2:6" ht="12.75">
      <c r="B41" s="3"/>
      <c r="E41" s="48"/>
      <c r="F41" s="3"/>
    </row>
    <row r="42" spans="2:6" ht="12.75">
      <c r="B42" s="3"/>
      <c r="E42" s="48"/>
      <c r="F42" s="3"/>
    </row>
    <row r="43" spans="2:6" ht="12.75">
      <c r="B43" s="3"/>
      <c r="E43" s="48"/>
      <c r="F43" s="3"/>
    </row>
    <row r="44" spans="2:6" ht="12.75">
      <c r="B44" s="3"/>
      <c r="E44" s="48"/>
      <c r="F44" s="3"/>
    </row>
    <row r="45" spans="2:6" ht="12.75">
      <c r="B45" s="3"/>
      <c r="E45" s="48"/>
      <c r="F45" s="3"/>
    </row>
    <row r="46" spans="2:6" ht="12.75">
      <c r="B46" s="3"/>
      <c r="E46" s="48"/>
      <c r="F46" s="3"/>
    </row>
    <row r="47" spans="2:6" ht="12.75">
      <c r="B47" s="3"/>
      <c r="E47" s="48"/>
      <c r="F47" s="3"/>
    </row>
    <row r="48" spans="2:6" ht="12.75">
      <c r="B48" s="3"/>
      <c r="E48" s="48"/>
      <c r="F48" s="3"/>
    </row>
    <row r="49" spans="2:6" ht="12.75">
      <c r="B49" s="3"/>
      <c r="E49" s="48"/>
      <c r="F49" s="3"/>
    </row>
    <row r="50" spans="2:6" ht="12.75">
      <c r="B50" s="3"/>
      <c r="E50" s="48"/>
      <c r="F50" s="3"/>
    </row>
    <row r="51" spans="2:6" ht="12.75">
      <c r="B51" s="3"/>
      <c r="E51" s="48"/>
      <c r="F51" s="3"/>
    </row>
    <row r="52" spans="2:6" ht="12.75">
      <c r="B52" s="3"/>
      <c r="E52" s="48"/>
      <c r="F52" s="3"/>
    </row>
    <row r="53" spans="2:6" ht="12.75">
      <c r="B53" s="3"/>
      <c r="E53" s="48"/>
      <c r="F53" s="3"/>
    </row>
    <row r="54" spans="2:6" ht="12.75">
      <c r="B54" s="3"/>
      <c r="E54" s="48"/>
      <c r="F54" s="3"/>
    </row>
    <row r="55" spans="2:6" ht="12.75">
      <c r="B55" s="3"/>
      <c r="E55" s="48"/>
      <c r="F55" s="3"/>
    </row>
    <row r="56" spans="2:6" ht="12.75">
      <c r="B56" s="3"/>
      <c r="E56" s="48"/>
      <c r="F56" s="3"/>
    </row>
    <row r="57" spans="2:6" ht="12.75">
      <c r="B57" s="3"/>
      <c r="E57" s="48"/>
      <c r="F57" s="3"/>
    </row>
    <row r="58" spans="2:6" ht="12.75">
      <c r="B58" s="3"/>
      <c r="E58" s="48"/>
      <c r="F58" s="3"/>
    </row>
    <row r="59" spans="2:6" ht="12.75">
      <c r="B59" s="3"/>
      <c r="E59" s="48"/>
      <c r="F59" s="3"/>
    </row>
    <row r="60" spans="2:6" ht="12.75">
      <c r="B60" s="3"/>
      <c r="E60" s="48"/>
      <c r="F60" s="3"/>
    </row>
    <row r="61" spans="2:6" ht="12.75">
      <c r="B61" s="3"/>
      <c r="E61" s="48"/>
      <c r="F61" s="3"/>
    </row>
    <row r="62" spans="2:6" ht="12.75">
      <c r="B62" s="3"/>
      <c r="E62" s="48"/>
      <c r="F62" s="3"/>
    </row>
    <row r="63" spans="2:6" ht="12.75">
      <c r="B63" s="3"/>
      <c r="E63" s="48"/>
      <c r="F63" s="3"/>
    </row>
    <row r="64" spans="2:6" ht="12.75">
      <c r="B64" s="3"/>
      <c r="E64" s="48"/>
      <c r="F64" s="3"/>
    </row>
    <row r="65" spans="2:6" ht="12.75">
      <c r="B65" s="3"/>
      <c r="E65" s="48"/>
      <c r="F65" s="3"/>
    </row>
    <row r="66" spans="2:6" ht="12.75">
      <c r="B66" s="3"/>
      <c r="E66" s="48"/>
      <c r="F66" s="3"/>
    </row>
    <row r="67" spans="2:6" ht="12.75">
      <c r="B67" s="3"/>
      <c r="E67" s="48"/>
      <c r="F67" s="3"/>
    </row>
    <row r="68" spans="2:6" ht="12.75">
      <c r="B68" s="3"/>
      <c r="E68" s="48"/>
      <c r="F68" s="3"/>
    </row>
    <row r="69" spans="2:6" ht="12.75">
      <c r="B69" s="3"/>
      <c r="E69" s="48"/>
      <c r="F69" s="3"/>
    </row>
    <row r="70" spans="2:6" ht="12.75">
      <c r="B70" s="3"/>
      <c r="E70" s="48"/>
      <c r="F70" s="3"/>
    </row>
    <row r="71" spans="2:6" ht="12.75">
      <c r="B71" s="3"/>
      <c r="E71" s="48"/>
      <c r="F71" s="3"/>
    </row>
    <row r="72" spans="2:6" ht="12.75">
      <c r="B72" s="3"/>
      <c r="E72" s="48"/>
      <c r="F72" s="3"/>
    </row>
    <row r="73" spans="2:6" ht="12.75">
      <c r="B73" s="3"/>
      <c r="E73" s="48"/>
      <c r="F73" s="3"/>
    </row>
    <row r="74" spans="2:6" ht="12.75">
      <c r="B74" s="3"/>
      <c r="E74" s="48"/>
      <c r="F74" s="3"/>
    </row>
    <row r="75" spans="2:6" ht="12.75">
      <c r="B75" s="3"/>
      <c r="E75" s="48"/>
      <c r="F75" s="3"/>
    </row>
    <row r="76" spans="2:6" ht="12.75">
      <c r="B76" s="3"/>
      <c r="E76" s="48"/>
      <c r="F76" s="3"/>
    </row>
    <row r="77" spans="2:6" ht="12.75">
      <c r="B77" s="3"/>
      <c r="E77" s="48"/>
      <c r="F77" s="3"/>
    </row>
    <row r="78" spans="2:6" ht="12.75">
      <c r="B78" s="3"/>
      <c r="E78" s="48"/>
      <c r="F78" s="3"/>
    </row>
    <row r="79" spans="2:6" ht="12.75">
      <c r="B79" s="3"/>
      <c r="E79" s="48"/>
      <c r="F79" s="3"/>
    </row>
    <row r="80" spans="2:6" ht="12.75">
      <c r="B80" s="3"/>
      <c r="E80" s="48"/>
      <c r="F80" s="3"/>
    </row>
    <row r="81" spans="2:6" ht="12.75">
      <c r="B81" s="3"/>
      <c r="E81" s="48"/>
      <c r="F81" s="3"/>
    </row>
    <row r="82" spans="2:6" ht="12.75">
      <c r="B82" s="3"/>
      <c r="E82" s="48"/>
      <c r="F82" s="3"/>
    </row>
    <row r="83" spans="2:6" ht="12.75">
      <c r="B83" s="3"/>
      <c r="E83" s="48"/>
      <c r="F83" s="3"/>
    </row>
    <row r="84" spans="2:6" ht="12.75">
      <c r="B84" s="3"/>
      <c r="E84" s="48"/>
      <c r="F84" s="3"/>
    </row>
    <row r="85" spans="2:6" ht="12.75">
      <c r="B85" s="3"/>
      <c r="E85" s="48"/>
      <c r="F85" s="3"/>
    </row>
    <row r="86" spans="2:6" ht="12.75">
      <c r="B86" s="3"/>
      <c r="E86" s="48"/>
      <c r="F86" s="3"/>
    </row>
    <row r="87" spans="2:6" ht="12.75">
      <c r="B87" s="3"/>
      <c r="E87" s="48"/>
      <c r="F87" s="3"/>
    </row>
    <row r="88" spans="2:6" ht="12.75">
      <c r="B88" s="3"/>
      <c r="E88" s="48"/>
      <c r="F88" s="3"/>
    </row>
    <row r="89" spans="2:6" ht="12.75">
      <c r="B89" s="3"/>
      <c r="E89" s="48"/>
      <c r="F89" s="3"/>
    </row>
    <row r="90" spans="2:6" ht="12.75">
      <c r="B90" s="3"/>
      <c r="E90" s="48"/>
      <c r="F90" s="3"/>
    </row>
    <row r="91" spans="2:6" ht="12.75">
      <c r="B91" s="3"/>
      <c r="E91" s="48"/>
      <c r="F91" s="3"/>
    </row>
    <row r="92" spans="2:6" ht="12.75">
      <c r="B92" s="3"/>
      <c r="E92" s="48"/>
      <c r="F92" s="3"/>
    </row>
    <row r="93" spans="2:6" ht="12.75">
      <c r="B93" s="3"/>
      <c r="E93" s="48"/>
      <c r="F93" s="3"/>
    </row>
    <row r="94" spans="2:6" ht="12.75">
      <c r="B94" s="3"/>
      <c r="E94" s="48"/>
      <c r="F94" s="3"/>
    </row>
    <row r="95" spans="2:6" ht="12.75">
      <c r="B95" s="3"/>
      <c r="E95" s="48"/>
      <c r="F95" s="3"/>
    </row>
    <row r="96" spans="2:6" ht="12.75">
      <c r="B96" s="3"/>
      <c r="E96" s="48"/>
      <c r="F96" s="3"/>
    </row>
    <row r="97" spans="2:6" ht="12.75">
      <c r="B97" s="3"/>
      <c r="E97" s="48"/>
      <c r="F97" s="3"/>
    </row>
    <row r="98" spans="2:6" ht="12.75">
      <c r="B98" s="3"/>
      <c r="E98" s="48"/>
      <c r="F98" s="3"/>
    </row>
    <row r="99" spans="2:6" ht="12.75">
      <c r="B99" s="3"/>
      <c r="E99" s="48"/>
      <c r="F99" s="3"/>
    </row>
    <row r="100" spans="2:6" ht="12.75">
      <c r="B100" s="3"/>
      <c r="E100" s="48"/>
      <c r="F100" s="3"/>
    </row>
    <row r="101" spans="2:6" ht="12.75">
      <c r="B101" s="3"/>
      <c r="E101" s="48"/>
      <c r="F101" s="3"/>
    </row>
    <row r="102" spans="2:6" ht="12.75">
      <c r="B102" s="3"/>
      <c r="E102" s="48"/>
      <c r="F102" s="3"/>
    </row>
    <row r="103" spans="2:6" ht="12.75">
      <c r="B103" s="3"/>
      <c r="E103" s="48"/>
      <c r="F103" s="3"/>
    </row>
    <row r="104" spans="2:6" ht="12.75">
      <c r="B104" s="3"/>
      <c r="E104" s="48"/>
      <c r="F104" s="3"/>
    </row>
    <row r="105" spans="2:6" ht="12.75">
      <c r="B105" s="3"/>
      <c r="E105" s="48"/>
      <c r="F105" s="3"/>
    </row>
    <row r="106" spans="2:6" ht="12.75">
      <c r="B106" s="3"/>
      <c r="E106" s="48"/>
      <c r="F106" s="3"/>
    </row>
    <row r="107" spans="2:6" ht="12.75">
      <c r="B107" s="3"/>
      <c r="E107" s="48"/>
      <c r="F107" s="3"/>
    </row>
    <row r="108" spans="2:6" ht="12.75">
      <c r="B108" s="3"/>
      <c r="E108" s="48"/>
      <c r="F108" s="3"/>
    </row>
    <row r="109" spans="2:6" ht="12.75">
      <c r="B109" s="3"/>
      <c r="E109" s="48"/>
      <c r="F109" s="3"/>
    </row>
    <row r="110" spans="2:6" ht="12.75">
      <c r="B110" s="3"/>
      <c r="E110" s="48"/>
      <c r="F110" s="3"/>
    </row>
    <row r="111" spans="2:6" ht="12.75">
      <c r="B111" s="3"/>
      <c r="E111" s="48"/>
      <c r="F111" s="3"/>
    </row>
    <row r="112" spans="2:6" ht="12.75">
      <c r="B112" s="3"/>
      <c r="E112" s="48"/>
      <c r="F112" s="3"/>
    </row>
    <row r="113" spans="2:6" ht="12.75">
      <c r="B113" s="3"/>
      <c r="E113" s="48"/>
      <c r="F113" s="3"/>
    </row>
    <row r="114" spans="2:6" ht="12.75">
      <c r="B114" s="3"/>
      <c r="E114" s="48"/>
      <c r="F114" s="3"/>
    </row>
    <row r="115" spans="2:6" ht="12.75">
      <c r="B115" s="3"/>
      <c r="E115" s="48"/>
      <c r="F115" s="3"/>
    </row>
    <row r="116" spans="2:6" ht="12.75">
      <c r="B116" s="3"/>
      <c r="E116" s="48"/>
      <c r="F116" s="3"/>
    </row>
    <row r="117" spans="2:6" ht="12.75">
      <c r="B117" s="3"/>
      <c r="E117" s="48"/>
      <c r="F117" s="3"/>
    </row>
    <row r="118" spans="2:6" ht="12.75">
      <c r="B118" s="3"/>
      <c r="E118" s="48"/>
      <c r="F118" s="3"/>
    </row>
    <row r="119" spans="2:6" ht="12.75">
      <c r="B119" s="3"/>
      <c r="E119" s="48"/>
      <c r="F119" s="3"/>
    </row>
    <row r="120" spans="2:6" ht="12.75">
      <c r="B120" s="3"/>
      <c r="E120" s="48"/>
      <c r="F120" s="3"/>
    </row>
    <row r="121" spans="2:6" ht="12.75">
      <c r="B121" s="3"/>
      <c r="E121" s="48"/>
      <c r="F121" s="3"/>
    </row>
    <row r="122" spans="2:6" ht="12.75">
      <c r="B122" s="3"/>
      <c r="E122" s="48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  <row r="803" spans="2:6" ht="12.75">
      <c r="B803" s="3"/>
      <c r="F803" s="3"/>
    </row>
    <row r="804" spans="2:6" ht="12.75">
      <c r="B804" s="3"/>
      <c r="F804" s="3"/>
    </row>
    <row r="805" spans="2:6" ht="12.75">
      <c r="B805" s="3"/>
      <c r="F805" s="3"/>
    </row>
    <row r="806" spans="2:6" ht="12.75">
      <c r="B806" s="3"/>
      <c r="F806" s="3"/>
    </row>
    <row r="807" spans="2:6" ht="12.75">
      <c r="B807" s="3"/>
      <c r="F807" s="3"/>
    </row>
    <row r="808" spans="2:6" ht="12.75">
      <c r="B808" s="3"/>
      <c r="F808" s="3"/>
    </row>
    <row r="809" spans="2:6" ht="12.75">
      <c r="B809" s="3"/>
      <c r="F809" s="3"/>
    </row>
    <row r="810" spans="2:6" ht="12.75">
      <c r="B810" s="3"/>
      <c r="F810" s="3"/>
    </row>
    <row r="811" spans="2:6" ht="12.75">
      <c r="B811" s="3"/>
      <c r="F811" s="3"/>
    </row>
    <row r="812" spans="2:6" ht="12.75">
      <c r="B812" s="3"/>
      <c r="F812" s="3"/>
    </row>
    <row r="813" spans="2:6" ht="12.75">
      <c r="B813" s="3"/>
      <c r="F813" s="3"/>
    </row>
    <row r="814" spans="2:6" ht="12.75">
      <c r="B814" s="3"/>
      <c r="F814" s="3"/>
    </row>
    <row r="815" spans="2:6" ht="12.75">
      <c r="B815" s="3"/>
      <c r="F815" s="3"/>
    </row>
    <row r="816" spans="2:6" ht="12.75">
      <c r="B816" s="3"/>
      <c r="F816" s="3"/>
    </row>
    <row r="817" spans="2:6" ht="12.75">
      <c r="B817" s="3"/>
      <c r="F817" s="3"/>
    </row>
    <row r="818" spans="2:6" ht="12.75">
      <c r="B818" s="3"/>
      <c r="F818" s="3"/>
    </row>
    <row r="819" spans="2:6" ht="12.75">
      <c r="B819" s="3"/>
      <c r="F819" s="3"/>
    </row>
    <row r="820" spans="2:6" ht="12.75">
      <c r="B820" s="3"/>
      <c r="F820" s="3"/>
    </row>
    <row r="821" spans="2:6" ht="12.75">
      <c r="B821" s="3"/>
      <c r="F821" s="3"/>
    </row>
    <row r="822" spans="2:6" ht="12.75">
      <c r="B822" s="3"/>
      <c r="F822" s="3"/>
    </row>
    <row r="823" spans="2:6" ht="12.75">
      <c r="B823" s="3"/>
      <c r="F823" s="3"/>
    </row>
    <row r="824" spans="2:6" ht="12.75">
      <c r="B824" s="3"/>
      <c r="F824" s="3"/>
    </row>
    <row r="825" spans="2:6" ht="12.75">
      <c r="B825" s="3"/>
      <c r="F825" s="3"/>
    </row>
    <row r="826" spans="2:6" ht="12.75">
      <c r="B826" s="3"/>
      <c r="F826" s="3"/>
    </row>
    <row r="827" spans="2:6" ht="12.75">
      <c r="B827" s="3"/>
      <c r="F827" s="3"/>
    </row>
    <row r="828" spans="2:6" ht="12.75">
      <c r="B828" s="3"/>
      <c r="F828" s="3"/>
    </row>
    <row r="829" spans="2:6" ht="12.75">
      <c r="B829" s="3"/>
      <c r="F829" s="3"/>
    </row>
    <row r="830" spans="2:6" ht="12.75">
      <c r="B830" s="3"/>
      <c r="F830" s="3"/>
    </row>
    <row r="831" spans="2:6" ht="12.75">
      <c r="B831" s="3"/>
      <c r="F831" s="3"/>
    </row>
    <row r="832" spans="2:6" ht="12.75">
      <c r="B832" s="3"/>
      <c r="F832" s="3"/>
    </row>
    <row r="833" spans="2:6" ht="12.75">
      <c r="B833" s="3"/>
      <c r="F833" s="3"/>
    </row>
    <row r="834" spans="2:6" ht="12.75">
      <c r="B834" s="3"/>
      <c r="F834" s="3"/>
    </row>
    <row r="835" spans="2:6" ht="12.75">
      <c r="B835" s="3"/>
      <c r="F835" s="3"/>
    </row>
    <row r="836" spans="2:6" ht="12.75">
      <c r="B836" s="3"/>
      <c r="F836" s="3"/>
    </row>
    <row r="837" spans="2:6" ht="12.75">
      <c r="B837" s="3"/>
      <c r="F837" s="3"/>
    </row>
    <row r="838" spans="2:6" ht="12.75">
      <c r="B838" s="3"/>
      <c r="F838" s="3"/>
    </row>
    <row r="839" spans="2:6" ht="12.75">
      <c r="B839" s="3"/>
      <c r="F839" s="3"/>
    </row>
    <row r="840" spans="2:6" ht="12.75">
      <c r="B840" s="3"/>
      <c r="F840" s="3"/>
    </row>
    <row r="841" spans="2:6" ht="12.75">
      <c r="B841" s="3"/>
      <c r="F841" s="3"/>
    </row>
    <row r="842" spans="2:6" ht="12.75">
      <c r="B842" s="3"/>
      <c r="F842" s="3"/>
    </row>
    <row r="843" spans="2:6" ht="12.75">
      <c r="B843" s="3"/>
      <c r="F843" s="3"/>
    </row>
    <row r="844" spans="2:6" ht="12.75">
      <c r="B844" s="3"/>
      <c r="F844" s="3"/>
    </row>
    <row r="845" spans="2:6" ht="12.75">
      <c r="B845" s="3"/>
      <c r="F845" s="3"/>
    </row>
    <row r="846" spans="2:6" ht="12.75">
      <c r="B846" s="3"/>
      <c r="F846" s="3"/>
    </row>
    <row r="847" spans="2:6" ht="12.75">
      <c r="B847" s="3"/>
      <c r="F847" s="3"/>
    </row>
    <row r="848" spans="2:6" ht="12.75">
      <c r="B848" s="3"/>
      <c r="F848" s="3"/>
    </row>
    <row r="849" spans="2:6" ht="12.75">
      <c r="B849" s="3"/>
      <c r="F849" s="3"/>
    </row>
    <row r="850" spans="2:6" ht="12.75">
      <c r="B850" s="3"/>
      <c r="F850" s="3"/>
    </row>
    <row r="851" spans="2:6" ht="12.75">
      <c r="B851" s="3"/>
      <c r="F851" s="3"/>
    </row>
    <row r="852" spans="2:6" ht="12.75">
      <c r="B852" s="3"/>
      <c r="F852" s="3"/>
    </row>
    <row r="853" spans="2:6" ht="12.75">
      <c r="B853" s="3"/>
      <c r="F853" s="3"/>
    </row>
    <row r="854" spans="2:6" ht="12.75">
      <c r="B854" s="3"/>
      <c r="F854" s="3"/>
    </row>
    <row r="855" spans="2:6" ht="12.75">
      <c r="B855" s="3"/>
      <c r="F855" s="3"/>
    </row>
    <row r="856" spans="2:6" ht="12.75">
      <c r="B856" s="3"/>
      <c r="F856" s="3"/>
    </row>
    <row r="857" spans="2:6" ht="12.75">
      <c r="B857" s="3"/>
      <c r="F857" s="3"/>
    </row>
    <row r="858" spans="2:6" ht="12.75">
      <c r="B858" s="3"/>
      <c r="F858" s="3"/>
    </row>
    <row r="859" spans="2:6" ht="12.75">
      <c r="B859" s="3"/>
      <c r="F859" s="3"/>
    </row>
    <row r="860" spans="2:6" ht="12.75">
      <c r="B860" s="3"/>
      <c r="F860" s="3"/>
    </row>
    <row r="861" spans="2:6" ht="12.75">
      <c r="B861" s="3"/>
      <c r="F861" s="3"/>
    </row>
    <row r="862" spans="2:6" ht="12.75">
      <c r="B862" s="3"/>
      <c r="F862" s="3"/>
    </row>
    <row r="863" spans="2:6" ht="12.75">
      <c r="B863" s="3"/>
      <c r="F863" s="3"/>
    </row>
    <row r="864" spans="2:6" ht="12.75">
      <c r="B864" s="3"/>
      <c r="F864" s="3"/>
    </row>
    <row r="865" spans="2:6" ht="12.75">
      <c r="B865" s="3"/>
      <c r="F865" s="3"/>
    </row>
    <row r="866" spans="2:6" ht="12.75">
      <c r="B866" s="3"/>
      <c r="F866" s="3"/>
    </row>
    <row r="867" spans="2:6" ht="12.75">
      <c r="B867" s="3"/>
      <c r="F867" s="3"/>
    </row>
    <row r="868" spans="2:6" ht="12.75">
      <c r="B868" s="3"/>
      <c r="F868" s="3"/>
    </row>
    <row r="869" spans="2:6" ht="12.75">
      <c r="B869" s="3"/>
      <c r="F869" s="3"/>
    </row>
    <row r="870" spans="2:6" ht="12.75">
      <c r="B870" s="3"/>
      <c r="F870" s="3"/>
    </row>
    <row r="871" spans="2:6" ht="12.75">
      <c r="B871" s="3"/>
      <c r="F871" s="3"/>
    </row>
    <row r="872" spans="2:6" ht="12.75">
      <c r="B872" s="3"/>
      <c r="F872" s="3"/>
    </row>
    <row r="873" spans="2:6" ht="12.75">
      <c r="B873" s="3"/>
      <c r="F873" s="3"/>
    </row>
    <row r="874" spans="2:6" ht="12.75">
      <c r="B874" s="3"/>
      <c r="F874" s="3"/>
    </row>
    <row r="875" spans="2:6" ht="12.75">
      <c r="B875" s="3"/>
      <c r="F875" s="3"/>
    </row>
    <row r="876" spans="2:6" ht="12.75">
      <c r="B876" s="3"/>
      <c r="F876" s="3"/>
    </row>
    <row r="877" spans="2:6" ht="12.75">
      <c r="B877" s="3"/>
      <c r="F877" s="3"/>
    </row>
    <row r="878" spans="2:6" ht="12.75">
      <c r="B878" s="3"/>
      <c r="F878" s="3"/>
    </row>
    <row r="879" spans="2:6" ht="12.75">
      <c r="B879" s="3"/>
      <c r="F879" s="3"/>
    </row>
    <row r="880" spans="2:6" ht="12.75">
      <c r="B880" s="3"/>
      <c r="F880" s="3"/>
    </row>
    <row r="881" spans="2:6" ht="12.75">
      <c r="B881" s="3"/>
      <c r="F881" s="3"/>
    </row>
    <row r="882" spans="2:6" ht="12.75">
      <c r="B882" s="3"/>
      <c r="F882" s="3"/>
    </row>
    <row r="883" spans="2:6" ht="12.75">
      <c r="B883" s="3"/>
      <c r="F883" s="3"/>
    </row>
    <row r="884" spans="2:6" ht="12.75">
      <c r="B884" s="3"/>
      <c r="F884" s="3"/>
    </row>
    <row r="885" spans="2:6" ht="12.75">
      <c r="B885" s="3"/>
      <c r="F885" s="3"/>
    </row>
    <row r="886" spans="2:6" ht="12.75">
      <c r="B886" s="3"/>
      <c r="F886" s="3"/>
    </row>
    <row r="887" spans="2:6" ht="12.75">
      <c r="B887" s="3"/>
      <c r="F887" s="3"/>
    </row>
    <row r="888" spans="2:6" ht="12.75">
      <c r="B888" s="3"/>
      <c r="F888" s="3"/>
    </row>
    <row r="889" spans="2:6" ht="12.75">
      <c r="B889" s="3"/>
      <c r="F889" s="3"/>
    </row>
    <row r="890" spans="2:6" ht="12.75">
      <c r="B890" s="3"/>
      <c r="F890" s="3"/>
    </row>
    <row r="891" spans="2:6" ht="12.75">
      <c r="B891" s="3"/>
      <c r="F891" s="3"/>
    </row>
    <row r="892" spans="2:6" ht="12.75">
      <c r="B892" s="3"/>
      <c r="F892" s="3"/>
    </row>
    <row r="893" spans="2:6" ht="12.75">
      <c r="B893" s="3"/>
      <c r="F893" s="3"/>
    </row>
    <row r="894" spans="2:6" ht="12.75">
      <c r="B894" s="3"/>
      <c r="F894" s="3"/>
    </row>
    <row r="895" spans="2:6" ht="12.75">
      <c r="B895" s="3"/>
      <c r="F895" s="3"/>
    </row>
    <row r="896" spans="2:6" ht="12.75">
      <c r="B896" s="3"/>
      <c r="F896" s="3"/>
    </row>
    <row r="897" spans="2:6" ht="12.75">
      <c r="B897" s="3"/>
      <c r="F897" s="3"/>
    </row>
    <row r="898" spans="2:6" ht="12.75">
      <c r="B898" s="3"/>
      <c r="F898" s="3"/>
    </row>
    <row r="899" spans="2:6" ht="12.75">
      <c r="B899" s="3"/>
      <c r="F899" s="3"/>
    </row>
    <row r="900" spans="2:6" ht="12.75">
      <c r="B900" s="3"/>
      <c r="F900" s="3"/>
    </row>
    <row r="901" spans="2:6" ht="12.75">
      <c r="B901" s="3"/>
      <c r="F901" s="3"/>
    </row>
    <row r="902" spans="2:6" ht="12.75">
      <c r="B902" s="3"/>
      <c r="F902" s="3"/>
    </row>
    <row r="903" spans="2:6" ht="12.75">
      <c r="B903" s="3"/>
      <c r="F903" s="3"/>
    </row>
    <row r="904" spans="2:6" ht="12.75">
      <c r="B904" s="3"/>
      <c r="F904" s="3"/>
    </row>
    <row r="905" spans="2:6" ht="12.75">
      <c r="B905" s="3"/>
      <c r="F905" s="3"/>
    </row>
    <row r="906" spans="2:6" ht="12.75">
      <c r="B906" s="3"/>
      <c r="F906" s="3"/>
    </row>
    <row r="907" spans="2:6" ht="12.75">
      <c r="B907" s="3"/>
      <c r="F907" s="3"/>
    </row>
    <row r="908" spans="2:6" ht="12.75">
      <c r="B908" s="3"/>
      <c r="F908" s="3"/>
    </row>
    <row r="909" spans="2:6" ht="12.75">
      <c r="B909" s="3"/>
      <c r="F909" s="3"/>
    </row>
    <row r="910" spans="2:6" ht="12.75">
      <c r="B910" s="3"/>
      <c r="F910" s="3"/>
    </row>
  </sheetData>
  <sheetProtection/>
  <hyperlinks>
    <hyperlink ref="P22" r:id="rId1" display="http://www.konkoly.hu/cgi-bin/IBVS?4997"/>
    <hyperlink ref="P23" r:id="rId2" display="http://www.konkoly.hu/cgi-bin/IBVS?4997"/>
    <hyperlink ref="P24" r:id="rId3" display="http://www.konkoly.hu/cgi-bin/IBVS?4997"/>
    <hyperlink ref="P25" r:id="rId4" display="http://www.konkoly.hu/cgi-bin/IBVS?4997"/>
    <hyperlink ref="P26" r:id="rId5" display="http://www.konkoly.hu/cgi-bin/IBVS?4997"/>
    <hyperlink ref="P14" r:id="rId6" display="http://var.astro.cz/oejv/issues/oejv0074.pdf"/>
    <hyperlink ref="P15" r:id="rId7" display="http://var.astro.cz/oejv/issues/oejv0074.pdf"/>
    <hyperlink ref="P16" r:id="rId8" display="http://var.astro.cz/oejv/issues/oejv0074.pdf"/>
    <hyperlink ref="P17" r:id="rId9" display="http://var.astro.cz/oejv/issues/oejv0074.pdf"/>
    <hyperlink ref="P19" r:id="rId10" display="http://www.konkoly.hu/cgi-bin/IBVS?5929"/>
    <hyperlink ref="P20" r:id="rId11" display="http://www.bav-astro.de/sfs/BAVM_link.php?BAVMnr=215"/>
    <hyperlink ref="P21" r:id="rId12" display="http://www.bav-astro.de/sfs/BAVM_link.php?BAVMnr=215"/>
    <hyperlink ref="P29" r:id="rId13" display="http://www.bav-astro.de/sfs/BAVM_link.php?BAVMnr=225"/>
    <hyperlink ref="P13" r:id="rId14" display="http://www.bav-astro.de/sfs/BAVM_link.php?BAVMnr=24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