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931005B1-7A55-4FCF-A3AE-B650E5545D58}" xr6:coauthVersionLast="47" xr6:coauthVersionMax="47" xr10:uidLastSave="{00000000-0000-0000-0000-000000000000}"/>
  <bookViews>
    <workbookView xWindow="13635" yWindow="15" windowWidth="12975" windowHeight="14640"/>
  </bookViews>
  <sheets>
    <sheet name="Active" sheetId="2" r:id="rId1"/>
    <sheet name="A (old)" sheetId="1" r:id="rId2"/>
    <sheet name="BAV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3" i="2" l="1"/>
  <c r="F63" i="2" s="1"/>
  <c r="G63" i="2" s="1"/>
  <c r="K63" i="2" s="1"/>
  <c r="Q63" i="2"/>
  <c r="E68" i="2"/>
  <c r="F68" i="2" s="1"/>
  <c r="G68" i="2" s="1"/>
  <c r="K68" i="2" s="1"/>
  <c r="Q68" i="2"/>
  <c r="Q67" i="2"/>
  <c r="Q62" i="2"/>
  <c r="Q66" i="2"/>
  <c r="Q65" i="2"/>
  <c r="Q64" i="2"/>
  <c r="C7" i="2"/>
  <c r="E65" i="2" s="1"/>
  <c r="F65" i="2" s="1"/>
  <c r="E67" i="2"/>
  <c r="F67" i="2" s="1"/>
  <c r="G67" i="2" s="1"/>
  <c r="K67" i="2" s="1"/>
  <c r="D9" i="2"/>
  <c r="C9" i="2"/>
  <c r="E26" i="2"/>
  <c r="F26" i="2" s="1"/>
  <c r="G26" i="2" s="1"/>
  <c r="H26" i="2" s="1"/>
  <c r="E29" i="2"/>
  <c r="F29" i="2" s="1"/>
  <c r="G29" i="2" s="1"/>
  <c r="E34" i="2"/>
  <c r="F34" i="2" s="1"/>
  <c r="G34" i="2" s="1"/>
  <c r="H34" i="2"/>
  <c r="E37" i="2"/>
  <c r="F37" i="2" s="1"/>
  <c r="G37" i="2" s="1"/>
  <c r="H37" i="2" s="1"/>
  <c r="Q53" i="2"/>
  <c r="Q52" i="2"/>
  <c r="Q46" i="2"/>
  <c r="Q43" i="2"/>
  <c r="Q42" i="2"/>
  <c r="Q41" i="2"/>
  <c r="G43" i="3"/>
  <c r="C43" i="3" s="1"/>
  <c r="G42" i="3"/>
  <c r="C42" i="3" s="1"/>
  <c r="G41" i="3"/>
  <c r="C41" i="3" s="1"/>
  <c r="G40" i="3"/>
  <c r="C40" i="3"/>
  <c r="G39" i="3"/>
  <c r="C39" i="3" s="1"/>
  <c r="G38" i="3"/>
  <c r="C38" i="3"/>
  <c r="G50" i="3"/>
  <c r="C50" i="3"/>
  <c r="E50" i="3"/>
  <c r="G37" i="3"/>
  <c r="C37" i="3" s="1"/>
  <c r="G49" i="3"/>
  <c r="C49" i="3" s="1"/>
  <c r="G48" i="3"/>
  <c r="C48" i="3" s="1"/>
  <c r="G36" i="3"/>
  <c r="C36" i="3"/>
  <c r="G35" i="3"/>
  <c r="C35" i="3" s="1"/>
  <c r="G34" i="3"/>
  <c r="C34" i="3" s="1"/>
  <c r="G33" i="3"/>
  <c r="C33" i="3" s="1"/>
  <c r="G47" i="3"/>
  <c r="C47" i="3"/>
  <c r="G32" i="3"/>
  <c r="C32" i="3" s="1"/>
  <c r="G31" i="3"/>
  <c r="C31" i="3" s="1"/>
  <c r="G46" i="3"/>
  <c r="C46" i="3" s="1"/>
  <c r="G45" i="3"/>
  <c r="C45" i="3"/>
  <c r="G44" i="3"/>
  <c r="C44" i="3" s="1"/>
  <c r="G30" i="3"/>
  <c r="C30" i="3" s="1"/>
  <c r="G29" i="3"/>
  <c r="C29" i="3"/>
  <c r="G28" i="3"/>
  <c r="C28" i="3" s="1"/>
  <c r="G27" i="3"/>
  <c r="C27" i="3"/>
  <c r="E27" i="3" s="1"/>
  <c r="G26" i="3"/>
  <c r="C26" i="3" s="1"/>
  <c r="G25" i="3"/>
  <c r="C25" i="3" s="1"/>
  <c r="G24" i="3"/>
  <c r="C24" i="3" s="1"/>
  <c r="E24" i="3" s="1"/>
  <c r="G23" i="3"/>
  <c r="C23" i="3"/>
  <c r="G22" i="3"/>
  <c r="C22" i="3"/>
  <c r="G21" i="3"/>
  <c r="C21" i="3" s="1"/>
  <c r="G20" i="3"/>
  <c r="C20" i="3" s="1"/>
  <c r="G19" i="3"/>
  <c r="C19" i="3" s="1"/>
  <c r="E19" i="3"/>
  <c r="G18" i="3"/>
  <c r="C18" i="3" s="1"/>
  <c r="G17" i="3"/>
  <c r="C17" i="3"/>
  <c r="G16" i="3"/>
  <c r="C16" i="3"/>
  <c r="G15" i="3"/>
  <c r="C15" i="3"/>
  <c r="G14" i="3"/>
  <c r="C14" i="3" s="1"/>
  <c r="G13" i="3"/>
  <c r="C13" i="3"/>
  <c r="G12" i="3"/>
  <c r="C12" i="3"/>
  <c r="G11" i="3"/>
  <c r="C11" i="3" s="1"/>
  <c r="E11" i="3" s="1"/>
  <c r="E21" i="2"/>
  <c r="F21" i="2" s="1"/>
  <c r="G21" i="2" s="1"/>
  <c r="H21" i="2" s="1"/>
  <c r="H43" i="3"/>
  <c r="B43" i="3" s="1"/>
  <c r="D43" i="3"/>
  <c r="A43" i="3"/>
  <c r="H42" i="3"/>
  <c r="B42" i="3" s="1"/>
  <c r="D42" i="3"/>
  <c r="A42" i="3"/>
  <c r="H41" i="3"/>
  <c r="B41" i="3" s="1"/>
  <c r="D41" i="3"/>
  <c r="A41" i="3"/>
  <c r="H40" i="3"/>
  <c r="B40" i="3" s="1"/>
  <c r="D40" i="3"/>
  <c r="A40" i="3"/>
  <c r="H39" i="3"/>
  <c r="B39" i="3" s="1"/>
  <c r="D39" i="3"/>
  <c r="A39" i="3"/>
  <c r="H38" i="3"/>
  <c r="B38" i="3" s="1"/>
  <c r="D38" i="3"/>
  <c r="A38" i="3"/>
  <c r="H50" i="3"/>
  <c r="B50" i="3" s="1"/>
  <c r="D50" i="3"/>
  <c r="A50" i="3"/>
  <c r="H37" i="3"/>
  <c r="B37" i="3" s="1"/>
  <c r="D37" i="3"/>
  <c r="A37" i="3"/>
  <c r="H49" i="3"/>
  <c r="B49" i="3" s="1"/>
  <c r="D49" i="3"/>
  <c r="A49" i="3"/>
  <c r="H48" i="3"/>
  <c r="B48" i="3" s="1"/>
  <c r="D48" i="3"/>
  <c r="A48" i="3"/>
  <c r="H36" i="3"/>
  <c r="B36" i="3" s="1"/>
  <c r="D36" i="3"/>
  <c r="A36" i="3"/>
  <c r="H35" i="3"/>
  <c r="B35" i="3" s="1"/>
  <c r="D35" i="3"/>
  <c r="A35" i="3"/>
  <c r="H34" i="3"/>
  <c r="B34" i="3" s="1"/>
  <c r="D34" i="3"/>
  <c r="A34" i="3"/>
  <c r="H33" i="3"/>
  <c r="B33" i="3" s="1"/>
  <c r="D33" i="3"/>
  <c r="A33" i="3"/>
  <c r="H47" i="3"/>
  <c r="B47" i="3" s="1"/>
  <c r="D47" i="3"/>
  <c r="A47" i="3"/>
  <c r="H32" i="3"/>
  <c r="B32" i="3" s="1"/>
  <c r="D32" i="3"/>
  <c r="A32" i="3"/>
  <c r="H31" i="3"/>
  <c r="B31" i="3" s="1"/>
  <c r="D31" i="3"/>
  <c r="A31" i="3"/>
  <c r="H46" i="3"/>
  <c r="B46" i="3" s="1"/>
  <c r="D46" i="3"/>
  <c r="A46" i="3"/>
  <c r="H45" i="3"/>
  <c r="B45" i="3" s="1"/>
  <c r="D45" i="3"/>
  <c r="A45" i="3"/>
  <c r="H44" i="3"/>
  <c r="B44" i="3" s="1"/>
  <c r="D44" i="3"/>
  <c r="A44" i="3"/>
  <c r="H30" i="3"/>
  <c r="B30" i="3" s="1"/>
  <c r="D30" i="3"/>
  <c r="A30" i="3"/>
  <c r="H29" i="3"/>
  <c r="B29" i="3" s="1"/>
  <c r="D29" i="3"/>
  <c r="A29" i="3"/>
  <c r="H28" i="3"/>
  <c r="B28" i="3" s="1"/>
  <c r="D28" i="3"/>
  <c r="A28" i="3"/>
  <c r="H27" i="3"/>
  <c r="B27" i="3" s="1"/>
  <c r="D27" i="3"/>
  <c r="A27" i="3"/>
  <c r="H26" i="3"/>
  <c r="B26" i="3" s="1"/>
  <c r="D26" i="3"/>
  <c r="A26" i="3"/>
  <c r="H25" i="3"/>
  <c r="B25" i="3" s="1"/>
  <c r="D25" i="3"/>
  <c r="A25" i="3"/>
  <c r="H24" i="3"/>
  <c r="B24" i="3" s="1"/>
  <c r="D24" i="3"/>
  <c r="A24" i="3"/>
  <c r="H23" i="3"/>
  <c r="B23" i="3" s="1"/>
  <c r="D23" i="3"/>
  <c r="A23" i="3"/>
  <c r="H22" i="3"/>
  <c r="B22" i="3" s="1"/>
  <c r="D22" i="3"/>
  <c r="A22" i="3"/>
  <c r="H21" i="3"/>
  <c r="B21" i="3" s="1"/>
  <c r="D21" i="3"/>
  <c r="A21" i="3"/>
  <c r="H20" i="3"/>
  <c r="B20" i="3" s="1"/>
  <c r="D20" i="3"/>
  <c r="A20" i="3"/>
  <c r="H19" i="3"/>
  <c r="B19" i="3" s="1"/>
  <c r="D19" i="3"/>
  <c r="A19" i="3"/>
  <c r="H18" i="3"/>
  <c r="B18" i="3" s="1"/>
  <c r="D18" i="3"/>
  <c r="A18" i="3"/>
  <c r="H17" i="3"/>
  <c r="B17" i="3" s="1"/>
  <c r="D17" i="3"/>
  <c r="A17" i="3"/>
  <c r="H16" i="3"/>
  <c r="B16" i="3" s="1"/>
  <c r="D16" i="3"/>
  <c r="A16" i="3"/>
  <c r="H15" i="3"/>
  <c r="B15" i="3" s="1"/>
  <c r="D15" i="3"/>
  <c r="A15" i="3"/>
  <c r="H14" i="3"/>
  <c r="B14" i="3" s="1"/>
  <c r="D14" i="3"/>
  <c r="A14" i="3"/>
  <c r="H13" i="3"/>
  <c r="B13" i="3" s="1"/>
  <c r="D13" i="3"/>
  <c r="A13" i="3"/>
  <c r="H12" i="3"/>
  <c r="B12" i="3" s="1"/>
  <c r="D12" i="3"/>
  <c r="A12" i="3"/>
  <c r="H11" i="3"/>
  <c r="B11" i="3" s="1"/>
  <c r="D11" i="3"/>
  <c r="A11" i="3"/>
  <c r="Q61" i="2"/>
  <c r="Q54" i="2"/>
  <c r="Q60" i="2"/>
  <c r="F16" i="2"/>
  <c r="F17" i="2" s="1"/>
  <c r="C17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4" i="2"/>
  <c r="Q45" i="2"/>
  <c r="Q47" i="2"/>
  <c r="Q48" i="2"/>
  <c r="Q49" i="2"/>
  <c r="Q50" i="2"/>
  <c r="Q51" i="2"/>
  <c r="Q55" i="2"/>
  <c r="Q56" i="2"/>
  <c r="Q57" i="2"/>
  <c r="Q58" i="2"/>
  <c r="Q59" i="2"/>
  <c r="F11" i="1"/>
  <c r="G11" i="1"/>
  <c r="Q51" i="1"/>
  <c r="Q52" i="1"/>
  <c r="Q50" i="1"/>
  <c r="C7" i="1"/>
  <c r="C8" i="1"/>
  <c r="E36" i="1"/>
  <c r="F36" i="1" s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7" i="1"/>
  <c r="Q49" i="1"/>
  <c r="E14" i="1"/>
  <c r="C17" i="1"/>
  <c r="Q48" i="1"/>
  <c r="Q46" i="1"/>
  <c r="Q41" i="1"/>
  <c r="Q42" i="1"/>
  <c r="Q43" i="1"/>
  <c r="Q44" i="1"/>
  <c r="Q45" i="1"/>
  <c r="E41" i="2"/>
  <c r="F41" i="2" s="1"/>
  <c r="G41" i="2" s="1"/>
  <c r="J41" i="2" s="1"/>
  <c r="E54" i="2"/>
  <c r="F54" i="2"/>
  <c r="G54" i="2" s="1"/>
  <c r="J54" i="2" s="1"/>
  <c r="E46" i="2"/>
  <c r="F46" i="2" s="1"/>
  <c r="G46" i="2" s="1"/>
  <c r="J46" i="2" s="1"/>
  <c r="E59" i="2"/>
  <c r="E41" i="3" s="1"/>
  <c r="F59" i="2"/>
  <c r="G59" i="2" s="1"/>
  <c r="J59" i="2" s="1"/>
  <c r="E51" i="2"/>
  <c r="F51" i="2" s="1"/>
  <c r="G51" i="2"/>
  <c r="J51" i="2" s="1"/>
  <c r="E43" i="2"/>
  <c r="F43" i="2" s="1"/>
  <c r="G43" i="2" s="1"/>
  <c r="J43" i="2" s="1"/>
  <c r="E39" i="1"/>
  <c r="F39" i="1" s="1"/>
  <c r="G39" i="1" s="1"/>
  <c r="I39" i="1" s="1"/>
  <c r="E44" i="1"/>
  <c r="F44" i="1" s="1"/>
  <c r="E31" i="2"/>
  <c r="F31" i="2" s="1"/>
  <c r="G31" i="2"/>
  <c r="H31" i="2" s="1"/>
  <c r="E23" i="2"/>
  <c r="E64" i="2"/>
  <c r="F64" i="2" s="1"/>
  <c r="G64" i="2" s="1"/>
  <c r="K64" i="2" s="1"/>
  <c r="E56" i="2"/>
  <c r="E48" i="2"/>
  <c r="F48" i="2" s="1"/>
  <c r="G48" i="2" s="1"/>
  <c r="J48" i="2" s="1"/>
  <c r="E66" i="2"/>
  <c r="F66" i="2" s="1"/>
  <c r="G66" i="2" s="1"/>
  <c r="K66" i="2" s="1"/>
  <c r="E41" i="1"/>
  <c r="F41" i="1" s="1"/>
  <c r="E36" i="2"/>
  <c r="F36" i="2" s="1"/>
  <c r="G36" i="2" s="1"/>
  <c r="H36" i="2" s="1"/>
  <c r="E28" i="2"/>
  <c r="F28" i="2" s="1"/>
  <c r="G28" i="2"/>
  <c r="H28" i="2" s="1"/>
  <c r="E39" i="2"/>
  <c r="F39" i="2" s="1"/>
  <c r="G39" i="2" s="1"/>
  <c r="H39" i="2" s="1"/>
  <c r="E61" i="2"/>
  <c r="F61" i="2" s="1"/>
  <c r="G61" i="2" s="1"/>
  <c r="J61" i="2" s="1"/>
  <c r="E53" i="2"/>
  <c r="F53" i="2" s="1"/>
  <c r="G53" i="2" s="1"/>
  <c r="K53" i="2" s="1"/>
  <c r="E45" i="2"/>
  <c r="F45" i="2" s="1"/>
  <c r="G45" i="2" s="1"/>
  <c r="J45" i="2" s="1"/>
  <c r="E33" i="2"/>
  <c r="F33" i="2" s="1"/>
  <c r="G33" i="2" s="1"/>
  <c r="H33" i="2" s="1"/>
  <c r="E25" i="2"/>
  <c r="F25" i="2" s="1"/>
  <c r="G25" i="2" s="1"/>
  <c r="H25" i="2" s="1"/>
  <c r="E58" i="2"/>
  <c r="F58" i="2"/>
  <c r="G58" i="2" s="1"/>
  <c r="J58" i="2" s="1"/>
  <c r="E50" i="2"/>
  <c r="E35" i="3" s="1"/>
  <c r="E42" i="2"/>
  <c r="F42" i="2"/>
  <c r="G42" i="2" s="1"/>
  <c r="J42" i="2" s="1"/>
  <c r="E33" i="1"/>
  <c r="F33" i="1" s="1"/>
  <c r="G33" i="1" s="1"/>
  <c r="H33" i="1" s="1"/>
  <c r="E46" i="1"/>
  <c r="F46" i="1" s="1"/>
  <c r="E51" i="1"/>
  <c r="F51" i="1" s="1"/>
  <c r="G51" i="1" s="1"/>
  <c r="K51" i="1" s="1"/>
  <c r="E30" i="1"/>
  <c r="F30" i="1" s="1"/>
  <c r="E22" i="1"/>
  <c r="F22" i="1" s="1"/>
  <c r="G22" i="1" s="1"/>
  <c r="H22" i="1" s="1"/>
  <c r="E38" i="2"/>
  <c r="F38" i="2" s="1"/>
  <c r="G38" i="2" s="1"/>
  <c r="H38" i="2" s="1"/>
  <c r="E30" i="2"/>
  <c r="F30" i="2" s="1"/>
  <c r="G30" i="2" s="1"/>
  <c r="H30" i="2" s="1"/>
  <c r="E22" i="2"/>
  <c r="F22" i="2" s="1"/>
  <c r="G22" i="2" s="1"/>
  <c r="H22" i="2" s="1"/>
  <c r="G65" i="2"/>
  <c r="K65" i="2" s="1"/>
  <c r="E55" i="2"/>
  <c r="F55" i="2"/>
  <c r="G55" i="2" s="1"/>
  <c r="K55" i="2" s="1"/>
  <c r="E47" i="2"/>
  <c r="F47" i="2" s="1"/>
  <c r="G47" i="2" s="1"/>
  <c r="J47" i="2" s="1"/>
  <c r="E48" i="1"/>
  <c r="F48" i="1" s="1"/>
  <c r="E35" i="2"/>
  <c r="F35" i="2" s="1"/>
  <c r="G35" i="2" s="1"/>
  <c r="H35" i="2" s="1"/>
  <c r="H29" i="2"/>
  <c r="E27" i="2"/>
  <c r="E17" i="3" s="1"/>
  <c r="E60" i="2"/>
  <c r="E42" i="3" s="1"/>
  <c r="F60" i="2"/>
  <c r="G60" i="2" s="1"/>
  <c r="J60" i="2" s="1"/>
  <c r="E52" i="2"/>
  <c r="F52" i="2" s="1"/>
  <c r="G52" i="2" s="1"/>
  <c r="K52" i="2" s="1"/>
  <c r="E44" i="2"/>
  <c r="E31" i="3" s="1"/>
  <c r="E62" i="2"/>
  <c r="F62" i="2" s="1"/>
  <c r="G62" i="2" s="1"/>
  <c r="K62" i="2" s="1"/>
  <c r="E40" i="3"/>
  <c r="E33" i="3"/>
  <c r="E12" i="3"/>
  <c r="E23" i="3"/>
  <c r="E43" i="3"/>
  <c r="E32" i="3"/>
  <c r="E45" i="3"/>
  <c r="E48" i="3"/>
  <c r="E37" i="3"/>
  <c r="F44" i="2" l="1"/>
  <c r="G44" i="2" s="1"/>
  <c r="J44" i="2" s="1"/>
  <c r="E25" i="3"/>
  <c r="E49" i="3"/>
  <c r="E26" i="3"/>
  <c r="E34" i="3"/>
  <c r="E18" i="3"/>
  <c r="E16" i="3"/>
  <c r="E28" i="3"/>
  <c r="G46" i="1"/>
  <c r="H46" i="1" s="1"/>
  <c r="E42" i="1"/>
  <c r="F42" i="1" s="1"/>
  <c r="E44" i="3"/>
  <c r="F23" i="2"/>
  <c r="G23" i="2" s="1"/>
  <c r="H23" i="2" s="1"/>
  <c r="E13" i="3"/>
  <c r="E23" i="1"/>
  <c r="F23" i="1" s="1"/>
  <c r="G23" i="1" s="1"/>
  <c r="H23" i="1" s="1"/>
  <c r="E32" i="1"/>
  <c r="F32" i="1" s="1"/>
  <c r="G32" i="1" s="1"/>
  <c r="H32" i="1" s="1"/>
  <c r="E46" i="3"/>
  <c r="E36" i="3"/>
  <c r="E29" i="3"/>
  <c r="E20" i="3"/>
  <c r="F27" i="2"/>
  <c r="G27" i="2" s="1"/>
  <c r="H27" i="2" s="1"/>
  <c r="E38" i="1"/>
  <c r="F38" i="1" s="1"/>
  <c r="G38" i="1" s="1"/>
  <c r="H38" i="1" s="1"/>
  <c r="G37" i="1"/>
  <c r="H37" i="1" s="1"/>
  <c r="E34" i="1"/>
  <c r="F34" i="1" s="1"/>
  <c r="G25" i="1"/>
  <c r="H25" i="1" s="1"/>
  <c r="E49" i="1"/>
  <c r="F49" i="1" s="1"/>
  <c r="G49" i="1" s="1"/>
  <c r="K49" i="1" s="1"/>
  <c r="E31" i="1"/>
  <c r="F31" i="1" s="1"/>
  <c r="E37" i="1"/>
  <c r="F37" i="1" s="1"/>
  <c r="G21" i="1"/>
  <c r="H21" i="1" s="1"/>
  <c r="E27" i="1"/>
  <c r="F27" i="1" s="1"/>
  <c r="G27" i="1" s="1"/>
  <c r="H27" i="1" s="1"/>
  <c r="E45" i="1"/>
  <c r="F45" i="1" s="1"/>
  <c r="G45" i="1" s="1"/>
  <c r="J45" i="1" s="1"/>
  <c r="E43" i="1"/>
  <c r="F43" i="1" s="1"/>
  <c r="G30" i="1"/>
  <c r="H30" i="1" s="1"/>
  <c r="E25" i="1"/>
  <c r="F25" i="1" s="1"/>
  <c r="F56" i="2"/>
  <c r="G56" i="2" s="1"/>
  <c r="K56" i="2" s="1"/>
  <c r="E38" i="3"/>
  <c r="E47" i="3"/>
  <c r="E15" i="3"/>
  <c r="F50" i="2"/>
  <c r="G50" i="2" s="1"/>
  <c r="K50" i="2" s="1"/>
  <c r="E28" i="1"/>
  <c r="F28" i="1" s="1"/>
  <c r="G28" i="1" s="1"/>
  <c r="H28" i="1" s="1"/>
  <c r="E40" i="1"/>
  <c r="F40" i="1" s="1"/>
  <c r="G40" i="1" s="1"/>
  <c r="K40" i="1" s="1"/>
  <c r="E52" i="1"/>
  <c r="F52" i="1" s="1"/>
  <c r="G52" i="1" s="1"/>
  <c r="K52" i="1" s="1"/>
  <c r="E29" i="1"/>
  <c r="F29" i="1" s="1"/>
  <c r="G29" i="1" s="1"/>
  <c r="H29" i="1" s="1"/>
  <c r="G34" i="1"/>
  <c r="H34" i="1" s="1"/>
  <c r="E21" i="1"/>
  <c r="F21" i="1" s="1"/>
  <c r="E47" i="1"/>
  <c r="F47" i="1" s="1"/>
  <c r="G47" i="1" s="1"/>
  <c r="K47" i="1" s="1"/>
  <c r="G48" i="1"/>
  <c r="H48" i="1" s="1"/>
  <c r="E15" i="1"/>
  <c r="G42" i="1"/>
  <c r="K42" i="1" s="1"/>
  <c r="G31" i="1"/>
  <c r="H31" i="1" s="1"/>
  <c r="G44" i="1"/>
  <c r="K44" i="1" s="1"/>
  <c r="G43" i="1"/>
  <c r="K43" i="1" s="1"/>
  <c r="E24" i="1"/>
  <c r="F24" i="1" s="1"/>
  <c r="G24" i="1" s="1"/>
  <c r="H24" i="1" s="1"/>
  <c r="E35" i="1"/>
  <c r="F35" i="1" s="1"/>
  <c r="G35" i="1" s="1"/>
  <c r="H35" i="1" s="1"/>
  <c r="G36" i="1"/>
  <c r="H36" i="1" s="1"/>
  <c r="E26" i="1"/>
  <c r="F26" i="1" s="1"/>
  <c r="G26" i="1" s="1"/>
  <c r="H26" i="1" s="1"/>
  <c r="E50" i="1"/>
  <c r="F50" i="1" s="1"/>
  <c r="G50" i="1" s="1"/>
  <c r="K50" i="1" s="1"/>
  <c r="G41" i="1"/>
  <c r="E21" i="3"/>
  <c r="E40" i="2"/>
  <c r="F40" i="2" s="1"/>
  <c r="G40" i="2" s="1"/>
  <c r="H40" i="2" s="1"/>
  <c r="E57" i="2"/>
  <c r="F57" i="2" s="1"/>
  <c r="G57" i="2" s="1"/>
  <c r="J57" i="2" s="1"/>
  <c r="E32" i="2"/>
  <c r="E24" i="2"/>
  <c r="F24" i="2" s="1"/>
  <c r="G24" i="2" s="1"/>
  <c r="H24" i="2" s="1"/>
  <c r="E49" i="2"/>
  <c r="F49" i="2" s="1"/>
  <c r="G49" i="2" s="1"/>
  <c r="C12" i="2"/>
  <c r="C11" i="2"/>
  <c r="C11" i="1"/>
  <c r="C12" i="1"/>
  <c r="O68" i="2" l="1"/>
  <c r="O63" i="2"/>
  <c r="C16" i="1"/>
  <c r="D18" i="1" s="1"/>
  <c r="O43" i="1"/>
  <c r="O44" i="1"/>
  <c r="O42" i="1"/>
  <c r="O31" i="1"/>
  <c r="O50" i="1"/>
  <c r="O29" i="1"/>
  <c r="O38" i="1"/>
  <c r="O46" i="1"/>
  <c r="O26" i="1"/>
  <c r="O35" i="1"/>
  <c r="O36" i="1"/>
  <c r="O34" i="1"/>
  <c r="O25" i="1"/>
  <c r="O32" i="1"/>
  <c r="O23" i="1"/>
  <c r="O49" i="1"/>
  <c r="O22" i="1"/>
  <c r="O28" i="1"/>
  <c r="O21" i="1"/>
  <c r="O45" i="1"/>
  <c r="O30" i="1"/>
  <c r="O27" i="1"/>
  <c r="O37" i="1"/>
  <c r="O48" i="1"/>
  <c r="O39" i="1"/>
  <c r="O40" i="1"/>
  <c r="O41" i="1"/>
  <c r="O24" i="1"/>
  <c r="O33" i="1"/>
  <c r="O51" i="1"/>
  <c r="O52" i="1"/>
  <c r="O47" i="1"/>
  <c r="C15" i="1"/>
  <c r="O27" i="2"/>
  <c r="O38" i="2"/>
  <c r="O43" i="2"/>
  <c r="O31" i="2"/>
  <c r="O34" i="2"/>
  <c r="O37" i="2"/>
  <c r="O66" i="2"/>
  <c r="O25" i="2"/>
  <c r="O45" i="2"/>
  <c r="O53" i="2"/>
  <c r="O67" i="2"/>
  <c r="O30" i="2"/>
  <c r="O36" i="2"/>
  <c r="O42" i="2"/>
  <c r="O29" i="2"/>
  <c r="O48" i="2"/>
  <c r="O39" i="2"/>
  <c r="O54" i="2"/>
  <c r="O52" i="2"/>
  <c r="O64" i="2"/>
  <c r="O60" i="2"/>
  <c r="O51" i="2"/>
  <c r="O49" i="2"/>
  <c r="O26" i="2"/>
  <c r="O41" i="2"/>
  <c r="O61" i="2"/>
  <c r="O40" i="2"/>
  <c r="O24" i="2"/>
  <c r="O22" i="2"/>
  <c r="O35" i="2"/>
  <c r="C15" i="2"/>
  <c r="O44" i="2"/>
  <c r="O33" i="2"/>
  <c r="O23" i="2"/>
  <c r="O58" i="2"/>
  <c r="O56" i="2"/>
  <c r="O57" i="2"/>
  <c r="O50" i="2"/>
  <c r="O21" i="2"/>
  <c r="O59" i="2"/>
  <c r="O55" i="2"/>
  <c r="O28" i="2"/>
  <c r="O46" i="2"/>
  <c r="O65" i="2"/>
  <c r="O47" i="2"/>
  <c r="O62" i="2"/>
  <c r="C16" i="2"/>
  <c r="D18" i="2" s="1"/>
  <c r="K41" i="1"/>
  <c r="K49" i="2"/>
  <c r="F32" i="2"/>
  <c r="G32" i="2" s="1"/>
  <c r="H32" i="2" s="1"/>
  <c r="E22" i="3"/>
  <c r="E30" i="3"/>
  <c r="E39" i="3"/>
  <c r="E14" i="3"/>
  <c r="O32" i="2" l="1"/>
  <c r="F18" i="2"/>
  <c r="F19" i="2" s="1"/>
  <c r="C18" i="2"/>
  <c r="E16" i="1"/>
  <c r="E17" i="1" s="1"/>
  <c r="C18" i="1"/>
</calcChain>
</file>

<file path=xl/sharedStrings.xml><?xml version="1.0" encoding="utf-8"?>
<sst xmlns="http://schemas.openxmlformats.org/spreadsheetml/2006/main" count="609" uniqueCount="234">
  <si>
    <t>IBVS 6244</t>
  </si>
  <si>
    <t>IBVS 6196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</si>
  <si>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</si>
  <si>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</si>
  <si>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</si>
  <si>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</si>
  <si>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</si>
  <si>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</si>
  <si>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</si>
  <si>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</si>
  <si>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</si>
  <si>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</si>
  <si>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</si>
  <si>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</si>
  <si>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</si>
  <si>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</si>
  <si>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</si>
  <si>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</si>
  <si>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</si>
  <si>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</si>
  <si>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</si>
  <si>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</si>
  <si>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</si>
  <si>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</si>
  <si>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</si>
  <si>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</si>
  <si>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</si>
  <si>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</si>
  <si>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IBVS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</si>
  <si>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</si>
  <si>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</si>
  <si>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</si>
  <si>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</si>
  <si>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</si>
  <si>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</si>
  <si>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</si>
  <si>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Start of linear fit &gt;&gt;&gt;&gt;&gt;&gt;&gt;&gt;&gt;&gt;&gt;&gt;&gt;&gt;&gt;&gt;&gt;&gt;&gt;&gt;&gt;</t>
  </si>
  <si>
    <t>I</t>
  </si>
  <si>
    <t>J.M. Kreiner, 2004, Acta Astronomica, vol. 54, pp 207-210.</t>
  </si>
  <si>
    <t>Kreiner</t>
  </si>
  <si>
    <t>Kreiner Eph.</t>
  </si>
  <si>
    <t xml:space="preserve">V2021 Cyg / GSC 2696-0357               </t>
  </si>
  <si>
    <t xml:space="preserve">EA        </t>
  </si>
  <si>
    <t>IBVS 4383</t>
  </si>
  <si>
    <t>IBVS 4606</t>
  </si>
  <si>
    <t>IBVS 5296</t>
  </si>
  <si>
    <t>OEJV 0094</t>
  </si>
  <si>
    <t>Add cycle</t>
  </si>
  <si>
    <t>Old Cycle</t>
  </si>
  <si>
    <t>OEJV 0137</t>
  </si>
  <si>
    <t>II</t>
  </si>
  <si>
    <t>IBVS 3815</t>
  </si>
  <si>
    <t>pg</t>
  </si>
  <si>
    <t>vis</t>
  </si>
  <si>
    <t>IBVS 5918</t>
  </si>
  <si>
    <t>IBVS 6011</t>
  </si>
  <si>
    <t>IBVS 6070</t>
  </si>
  <si>
    <t>IBVS 6118</t>
  </si>
  <si>
    <t>IBVS 5984</t>
  </si>
  <si>
    <t>IBVS 6149</t>
  </si>
  <si>
    <t>Doubled--see RV curves</t>
  </si>
  <si>
    <t>IBVS 6157</t>
  </si>
  <si>
    <t>PE</t>
  </si>
  <si>
    <t>CCD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</si>
  <si>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</si>
  <si>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</si>
  <si>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</si>
  <si>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</si>
  <si>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</si>
  <si>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</si>
  <si>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</si>
  <si>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2421859.604 </t>
  </si>
  <si>
    <t> 23.09.1918 02:29 </t>
  </si>
  <si>
    <t> -0.043 </t>
  </si>
  <si>
    <t>P </t>
  </si>
  <si>
    <t> D.Kaiser </t>
  </si>
  <si>
    <t>IBVS 3815 </t>
  </si>
  <si>
    <t>2422228.626 </t>
  </si>
  <si>
    <t> 27.09.1919 03:01 </t>
  </si>
  <si>
    <t> -0.030 </t>
  </si>
  <si>
    <t>2422698.590 </t>
  </si>
  <si>
    <t> 09.01.1921 02:09 </t>
  </si>
  <si>
    <t> 0.112 </t>
  </si>
  <si>
    <t>2426479.827 </t>
  </si>
  <si>
    <t> 18.05.1931 07:50 </t>
  </si>
  <si>
    <t> -0.047 </t>
  </si>
  <si>
    <t>2426559.799 </t>
  </si>
  <si>
    <t> 06.08.1931 07:10 </t>
  </si>
  <si>
    <t> 0.036 </t>
  </si>
  <si>
    <t>2428366.778 </t>
  </si>
  <si>
    <t> 17.07.1936 06:40 </t>
  </si>
  <si>
    <t> 0.010 </t>
  </si>
  <si>
    <t>2428448.554 </t>
  </si>
  <si>
    <t> 07.10.1936 01:17 </t>
  </si>
  <si>
    <t> -0.005 </t>
  </si>
  <si>
    <t>2429456.711 </t>
  </si>
  <si>
    <t> 12.07.1939 05:03 </t>
  </si>
  <si>
    <t> 0.034 </t>
  </si>
  <si>
    <t>2430173.805 </t>
  </si>
  <si>
    <t> 28.06.1941 07:19 </t>
  </si>
  <si>
    <t> 0.032 </t>
  </si>
  <si>
    <t>2430605.588 </t>
  </si>
  <si>
    <t> 03.09.1942 02:06 </t>
  </si>
  <si>
    <t>2431750.606 </t>
  </si>
  <si>
    <t> 22.10.1945 02:32 </t>
  </si>
  <si>
    <t> -0.017 </t>
  </si>
  <si>
    <t>2441951.657 </t>
  </si>
  <si>
    <t> 26.09.1973 03:46 </t>
  </si>
  <si>
    <t> 0.014 </t>
  </si>
  <si>
    <t>2442693.517 </t>
  </si>
  <si>
    <t> 08.10.1975 00:24 </t>
  </si>
  <si>
    <t> 0.051 </t>
  </si>
  <si>
    <t>2445525.690 </t>
  </si>
  <si>
    <t> 10.07.1983 04:33 </t>
  </si>
  <si>
    <t> -0.019 </t>
  </si>
  <si>
    <t>2445563.724 </t>
  </si>
  <si>
    <t> 17.08.1983 05:22 </t>
  </si>
  <si>
    <t> -0.028 </t>
  </si>
  <si>
    <t>2445645.573 </t>
  </si>
  <si>
    <t> 07.11.1983 01:45 </t>
  </si>
  <si>
    <t> 0.031 </t>
  </si>
  <si>
    <t>2447081.596 </t>
  </si>
  <si>
    <t> 13.10.1987 02:18 </t>
  </si>
  <si>
    <t> -0.040 </t>
  </si>
  <si>
    <t>2448479.683 </t>
  </si>
  <si>
    <t> 11.08.1991 04:23 </t>
  </si>
  <si>
    <t> -0.004 </t>
  </si>
  <si>
    <t>2448909.547 </t>
  </si>
  <si>
    <t> 14.10.1992 01:07 </t>
  </si>
  <si>
    <t> -0.018 </t>
  </si>
  <si>
    <t>V </t>
  </si>
  <si>
    <t> M.Baldwin </t>
  </si>
  <si>
    <t>2448924.768 </t>
  </si>
  <si>
    <t> 29.10.1992 06:25 </t>
  </si>
  <si>
    <t> -0.013 </t>
  </si>
  <si>
    <t>2449198.6866 </t>
  </si>
  <si>
    <t> 30.07.1993 04:28 </t>
  </si>
  <si>
    <t> 0.0012 </t>
  </si>
  <si>
    <t>E </t>
  </si>
  <si>
    <t>?</t>
  </si>
  <si>
    <t> AVSJ 22.121 </t>
  </si>
  <si>
    <t>2449217.7047 </t>
  </si>
  <si>
    <t> 18.08.1993 04:54 </t>
  </si>
  <si>
    <t> -0.0018 </t>
  </si>
  <si>
    <t> Gunn &amp; Lamb </t>
  </si>
  <si>
    <t>2449255.7451 </t>
  </si>
  <si>
    <t> 25.09.1993 05:52 </t>
  </si>
  <si>
    <t> -0.0036 </t>
  </si>
  <si>
    <t> P.Sullivan </t>
  </si>
  <si>
    <t>2449632.3637 </t>
  </si>
  <si>
    <t> 06.10.1994 20:43 </t>
  </si>
  <si>
    <t> -0.0029 </t>
  </si>
  <si>
    <t>B</t>
  </si>
  <si>
    <t> F.Agerer </t>
  </si>
  <si>
    <t>BAVM 91 </t>
  </si>
  <si>
    <t>2449940.5084 </t>
  </si>
  <si>
    <t> 11.08.1995 00:12 </t>
  </si>
  <si>
    <t> -0.0002 </t>
  </si>
  <si>
    <t>G</t>
  </si>
  <si>
    <t>2449940.5088 </t>
  </si>
  <si>
    <t> 0.0002 </t>
  </si>
  <si>
    <t>B;V</t>
  </si>
  <si>
    <t>2450680.4295 </t>
  </si>
  <si>
    <t> 19.08.1997 22:18 </t>
  </si>
  <si>
    <t>BAVM 111 </t>
  </si>
  <si>
    <t>2451806.479 </t>
  </si>
  <si>
    <t> 18.09.2000 23:29 </t>
  </si>
  <si>
    <t> -0.000 </t>
  </si>
  <si>
    <t>BAVM 152 </t>
  </si>
  <si>
    <t>2454391.4461 </t>
  </si>
  <si>
    <t> 17.10.2007 22:42 </t>
  </si>
  <si>
    <t> -0.0017 </t>
  </si>
  <si>
    <t>C </t>
  </si>
  <si>
    <t>R</t>
  </si>
  <si>
    <t> H.Kucáková </t>
  </si>
  <si>
    <t>OEJV 0094 </t>
  </si>
  <si>
    <t>2454663.4498 </t>
  </si>
  <si>
    <t> 15.07.2008 22:47 </t>
  </si>
  <si>
    <t> 0.0001 </t>
  </si>
  <si>
    <t>-U;-I</t>
  </si>
  <si>
    <t> M.&amp; K.Rätz </t>
  </si>
  <si>
    <t>BAVM 209 </t>
  </si>
  <si>
    <t>2454663.4503 </t>
  </si>
  <si>
    <t> 15.07.2008 22:48 </t>
  </si>
  <si>
    <t>1137</t>
  </si>
  <si>
    <t> 0.0006 </t>
  </si>
  <si>
    <t>-I</t>
  </si>
  <si>
    <t> P.Frank </t>
  </si>
  <si>
    <t>BAVM 203 </t>
  </si>
  <si>
    <t>2454682.4706 </t>
  </si>
  <si>
    <t> 03.08.2008 23:17 </t>
  </si>
  <si>
    <t>1147</t>
  </si>
  <si>
    <t>2455068.6002 </t>
  </si>
  <si>
    <t> 25.08.2009 02:24 </t>
  </si>
  <si>
    <t>1350</t>
  </si>
  <si>
    <t> 0.0009 </t>
  </si>
  <si>
    <t>o</t>
  </si>
  <si>
    <t>BAVM 215 </t>
  </si>
  <si>
    <t>2455093.3264 </t>
  </si>
  <si>
    <t> 18.09.2009 19:50 </t>
  </si>
  <si>
    <t>1363</t>
  </si>
  <si>
    <t> -0.0003 </t>
  </si>
  <si>
    <t> M.Vrašták </t>
  </si>
  <si>
    <t>OEJV 0137 </t>
  </si>
  <si>
    <t>2455844.6611 </t>
  </si>
  <si>
    <t> 10.10.2011 03:51 </t>
  </si>
  <si>
    <t>1758</t>
  </si>
  <si>
    <t> R.Diethelm </t>
  </si>
  <si>
    <t>IBVS 6011 </t>
  </si>
  <si>
    <t>2456158.5087 </t>
  </si>
  <si>
    <t> 19.08.2012 00:12 </t>
  </si>
  <si>
    <t>1923</t>
  </si>
  <si>
    <t> -0.0001 </t>
  </si>
  <si>
    <t>BAVM 231 </t>
  </si>
  <si>
    <t>2456588.3875 </t>
  </si>
  <si>
    <t> 22.10.2013 21:18 </t>
  </si>
  <si>
    <t>2149</t>
  </si>
  <si>
    <t> 0.0017 </t>
  </si>
  <si>
    <t>BAVM 234 </t>
  </si>
  <si>
    <t>2456590.2881 </t>
  </si>
  <si>
    <t> 24.10.2013 18:54 </t>
  </si>
  <si>
    <t>2150</t>
  </si>
  <si>
    <t>2456877.5072 </t>
  </si>
  <si>
    <t> 08.08.2014 00:10 </t>
  </si>
  <si>
    <t>2301</t>
  </si>
  <si>
    <t> 0.0005 </t>
  </si>
  <si>
    <t>BAVM 238 </t>
  </si>
  <si>
    <t>2457208.4727 </t>
  </si>
  <si>
    <t> 04.07.2015 23:20 </t>
  </si>
  <si>
    <t>2475</t>
  </si>
  <si>
    <t> -0.0012 </t>
  </si>
  <si>
    <t>BAVM 241 (=IBVS 6157) </t>
  </si>
  <si>
    <t>OEJV 0179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</si>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</sst>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6" formatCode="0.00000"/>
  </numFmts>
  <fonts count="39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37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6" fillId="0" borderId="0"/>
    <xf numFmtId="0" fontId="26" fillId="0" borderId="0"/>
    <xf numFmtId="0" fontId="26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37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79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 applyAlignment="1">
      <alignment horizontal="right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4" fillId="0" borderId="5" xfId="0" applyFont="1" applyBorder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top"/>
    </xf>
    <xf numFmtId="0" fontId="5" fillId="0" borderId="0" xfId="0" applyFont="1" applyAlignment="1"/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9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9" fillId="24" borderId="17" xfId="38" applyFill="1" applyBorder="1" applyAlignment="1" applyProtection="1">
      <alignment horizontal="right" vertical="top" wrapText="1"/>
    </xf>
    <xf numFmtId="0" fontId="20" fillId="0" borderId="0" xfId="0" applyFont="1" applyAlignme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36" fillId="0" borderId="0" xfId="43" applyFont="1" applyAlignment="1">
      <alignment horizontal="left"/>
    </xf>
    <xf numFmtId="0" fontId="5" fillId="0" borderId="0" xfId="42" applyFont="1" applyAlignment="1">
      <alignment wrapText="1"/>
    </xf>
    <xf numFmtId="0" fontId="5" fillId="0" borderId="0" xfId="42" applyFont="1" applyAlignment="1">
      <alignment horizontal="center" wrapText="1"/>
    </xf>
    <xf numFmtId="0" fontId="5" fillId="0" borderId="0" xfId="42" applyFont="1" applyAlignment="1">
      <alignment horizontal="left" wrapText="1"/>
    </xf>
    <xf numFmtId="0" fontId="5" fillId="0" borderId="0" xfId="43" applyFont="1"/>
    <xf numFmtId="0" fontId="5" fillId="0" borderId="0" xfId="43" applyFont="1" applyAlignment="1">
      <alignment horizontal="center"/>
    </xf>
    <xf numFmtId="0" fontId="5" fillId="0" borderId="0" xfId="43" applyFont="1" applyAlignment="1">
      <alignment horizontal="left"/>
    </xf>
    <xf numFmtId="0" fontId="36" fillId="0" borderId="0" xfId="43" applyFont="1" applyAlignment="1">
      <alignment horizontal="left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176" fontId="38" fillId="0" borderId="0" xfId="0" applyNumberFormat="1" applyFont="1" applyAlignment="1">
      <alignment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/>
    <cellStyle name="Normal_A_1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V2021 Cyg - O-C Diagr.</a:t>
            </a:r>
          </a:p>
        </c:rich>
      </c:tx>
      <c:layout>
        <c:manualLayout>
          <c:xMode val="edge"/>
          <c:yMode val="edge"/>
          <c:x val="0.3669172932330827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203007518796988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Active!$D$21:$D$221</c:f>
                <c:numCache>
                  <c:formatCode>General</c:formatCode>
                  <c:ptCount val="20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plus>
            <c:minus>
              <c:numRef>
                <c:f>Active!$D$21:$D$221</c:f>
                <c:numCache>
                  <c:formatCode>General</c:formatCode>
                  <c:ptCount val="20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-8054.5</c:v>
                </c:pt>
                <c:pt idx="1">
                  <c:v>-7957.5</c:v>
                </c:pt>
                <c:pt idx="2">
                  <c:v>-7834</c:v>
                </c:pt>
                <c:pt idx="3">
                  <c:v>-6840</c:v>
                </c:pt>
                <c:pt idx="4">
                  <c:v>-6819</c:v>
                </c:pt>
                <c:pt idx="5">
                  <c:v>-6344</c:v>
                </c:pt>
                <c:pt idx="6">
                  <c:v>-6322.5</c:v>
                </c:pt>
                <c:pt idx="7">
                  <c:v>-6057.5</c:v>
                </c:pt>
                <c:pt idx="8">
                  <c:v>-5869</c:v>
                </c:pt>
                <c:pt idx="9">
                  <c:v>-5755.5</c:v>
                </c:pt>
                <c:pt idx="10">
                  <c:v>-5454.5</c:v>
                </c:pt>
                <c:pt idx="11">
                  <c:v>-2773</c:v>
                </c:pt>
                <c:pt idx="12">
                  <c:v>-2578</c:v>
                </c:pt>
                <c:pt idx="13">
                  <c:v>-1833.5</c:v>
                </c:pt>
                <c:pt idx="14">
                  <c:v>-1823.5</c:v>
                </c:pt>
                <c:pt idx="15">
                  <c:v>-1802</c:v>
                </c:pt>
                <c:pt idx="16">
                  <c:v>-1424.5</c:v>
                </c:pt>
                <c:pt idx="17">
                  <c:v>-1057</c:v>
                </c:pt>
                <c:pt idx="18">
                  <c:v>-944</c:v>
                </c:pt>
                <c:pt idx="19">
                  <c:v>-940</c:v>
                </c:pt>
                <c:pt idx="20">
                  <c:v>-868</c:v>
                </c:pt>
                <c:pt idx="21">
                  <c:v>-863</c:v>
                </c:pt>
                <c:pt idx="22">
                  <c:v>-853</c:v>
                </c:pt>
                <c:pt idx="23">
                  <c:v>-754</c:v>
                </c:pt>
                <c:pt idx="24">
                  <c:v>-673</c:v>
                </c:pt>
                <c:pt idx="25">
                  <c:v>-673</c:v>
                </c:pt>
                <c:pt idx="26">
                  <c:v>-478.5</c:v>
                </c:pt>
                <c:pt idx="27">
                  <c:v>-182.5</c:v>
                </c:pt>
                <c:pt idx="28">
                  <c:v>0</c:v>
                </c:pt>
                <c:pt idx="29">
                  <c:v>497</c:v>
                </c:pt>
                <c:pt idx="30">
                  <c:v>568.5</c:v>
                </c:pt>
                <c:pt idx="31">
                  <c:v>568.5</c:v>
                </c:pt>
                <c:pt idx="32">
                  <c:v>573.5</c:v>
                </c:pt>
                <c:pt idx="33">
                  <c:v>675</c:v>
                </c:pt>
                <c:pt idx="34">
                  <c:v>681.5</c:v>
                </c:pt>
                <c:pt idx="35">
                  <c:v>879</c:v>
                </c:pt>
                <c:pt idx="36">
                  <c:v>961.5</c:v>
                </c:pt>
                <c:pt idx="37">
                  <c:v>1074.5</c:v>
                </c:pt>
                <c:pt idx="38">
                  <c:v>1075</c:v>
                </c:pt>
                <c:pt idx="39">
                  <c:v>1150.5</c:v>
                </c:pt>
                <c:pt idx="40">
                  <c:v>1237.5</c:v>
                </c:pt>
                <c:pt idx="41">
                  <c:v>1237.5</c:v>
                </c:pt>
                <c:pt idx="42">
                  <c:v>1263.5</c:v>
                </c:pt>
                <c:pt idx="43">
                  <c:v>1263.5</c:v>
                </c:pt>
                <c:pt idx="44">
                  <c:v>1334.5</c:v>
                </c:pt>
                <c:pt idx="45">
                  <c:v>1340</c:v>
                </c:pt>
                <c:pt idx="46">
                  <c:v>1442.5</c:v>
                </c:pt>
                <c:pt idx="47">
                  <c:v>1809.5</c:v>
                </c:pt>
              </c:numCache>
            </c:numRef>
          </c:xVal>
          <c:yVal>
            <c:numRef>
              <c:f>Active!$H$21:$H$981</c:f>
              <c:numCache>
                <c:formatCode>General</c:formatCode>
                <c:ptCount val="961"/>
                <c:pt idx="0">
                  <c:v>-4.0311900000233436E-2</c:v>
                </c:pt>
                <c:pt idx="1">
                  <c:v>-2.7826500001538079E-2</c:v>
                </c:pt>
                <c:pt idx="2">
                  <c:v>0.11478119999810588</c:v>
                </c:pt>
                <c:pt idx="3">
                  <c:v>-4.4687999998132E-2</c:v>
                </c:pt>
                <c:pt idx="4">
                  <c:v>3.8654199997836258E-2</c:v>
                </c:pt>
                <c:pt idx="5">
                  <c:v>1.2299199996050447E-2</c:v>
                </c:pt>
                <c:pt idx="6">
                  <c:v>-2.4694999992789235E-3</c:v>
                </c:pt>
                <c:pt idx="7">
                  <c:v>3.5753500000282656E-2</c:v>
                </c:pt>
                <c:pt idx="8">
                  <c:v>3.3944200000405544E-2</c:v>
                </c:pt>
                <c:pt idx="9">
                  <c:v>3.7769899998238543E-2</c:v>
                </c:pt>
                <c:pt idx="10">
                  <c:v>-1.4991899999586167E-2</c:v>
                </c:pt>
                <c:pt idx="11">
                  <c:v>1.5251400000124704E-2</c:v>
                </c:pt>
                <c:pt idx="12">
                  <c:v>5.2000399999087676E-2</c:v>
                </c:pt>
                <c:pt idx="13">
                  <c:v>-1.8129700001736637E-2</c:v>
                </c:pt>
                <c:pt idx="14">
                  <c:v>-2.6347699997131713E-2</c:v>
                </c:pt>
                <c:pt idx="15">
                  <c:v>3.1883599993307143E-2</c:v>
                </c:pt>
                <c:pt idx="16">
                  <c:v>-3.8845900002343114E-2</c:v>
                </c:pt>
                <c:pt idx="17">
                  <c:v>-3.357400004460942E-3</c:v>
                </c:pt>
                <c:pt idx="18">
                  <c:v>-1.6420799998741131E-2</c:v>
                </c:pt>
                <c:pt idx="19">
                  <c:v>-1.2308000004850328E-2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CF-4759-8760-8F9F38A4E93E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-8054.5</c:v>
                </c:pt>
                <c:pt idx="1">
                  <c:v>-7957.5</c:v>
                </c:pt>
                <c:pt idx="2">
                  <c:v>-7834</c:v>
                </c:pt>
                <c:pt idx="3">
                  <c:v>-6840</c:v>
                </c:pt>
                <c:pt idx="4">
                  <c:v>-6819</c:v>
                </c:pt>
                <c:pt idx="5">
                  <c:v>-6344</c:v>
                </c:pt>
                <c:pt idx="6">
                  <c:v>-6322.5</c:v>
                </c:pt>
                <c:pt idx="7">
                  <c:v>-6057.5</c:v>
                </c:pt>
                <c:pt idx="8">
                  <c:v>-5869</c:v>
                </c:pt>
                <c:pt idx="9">
                  <c:v>-5755.5</c:v>
                </c:pt>
                <c:pt idx="10">
                  <c:v>-5454.5</c:v>
                </c:pt>
                <c:pt idx="11">
                  <c:v>-2773</c:v>
                </c:pt>
                <c:pt idx="12">
                  <c:v>-2578</c:v>
                </c:pt>
                <c:pt idx="13">
                  <c:v>-1833.5</c:v>
                </c:pt>
                <c:pt idx="14">
                  <c:v>-1823.5</c:v>
                </c:pt>
                <c:pt idx="15">
                  <c:v>-1802</c:v>
                </c:pt>
                <c:pt idx="16">
                  <c:v>-1424.5</c:v>
                </c:pt>
                <c:pt idx="17">
                  <c:v>-1057</c:v>
                </c:pt>
                <c:pt idx="18">
                  <c:v>-944</c:v>
                </c:pt>
                <c:pt idx="19">
                  <c:v>-940</c:v>
                </c:pt>
                <c:pt idx="20">
                  <c:v>-868</c:v>
                </c:pt>
                <c:pt idx="21">
                  <c:v>-863</c:v>
                </c:pt>
                <c:pt idx="22">
                  <c:v>-853</c:v>
                </c:pt>
                <c:pt idx="23">
                  <c:v>-754</c:v>
                </c:pt>
                <c:pt idx="24">
                  <c:v>-673</c:v>
                </c:pt>
                <c:pt idx="25">
                  <c:v>-673</c:v>
                </c:pt>
                <c:pt idx="26">
                  <c:v>-478.5</c:v>
                </c:pt>
                <c:pt idx="27">
                  <c:v>-182.5</c:v>
                </c:pt>
                <c:pt idx="28">
                  <c:v>0</c:v>
                </c:pt>
                <c:pt idx="29">
                  <c:v>497</c:v>
                </c:pt>
                <c:pt idx="30">
                  <c:v>568.5</c:v>
                </c:pt>
                <c:pt idx="31">
                  <c:v>568.5</c:v>
                </c:pt>
                <c:pt idx="32">
                  <c:v>573.5</c:v>
                </c:pt>
                <c:pt idx="33">
                  <c:v>675</c:v>
                </c:pt>
                <c:pt idx="34">
                  <c:v>681.5</c:v>
                </c:pt>
                <c:pt idx="35">
                  <c:v>879</c:v>
                </c:pt>
                <c:pt idx="36">
                  <c:v>961.5</c:v>
                </c:pt>
                <c:pt idx="37">
                  <c:v>1074.5</c:v>
                </c:pt>
                <c:pt idx="38">
                  <c:v>1075</c:v>
                </c:pt>
                <c:pt idx="39">
                  <c:v>1150.5</c:v>
                </c:pt>
                <c:pt idx="40">
                  <c:v>1237.5</c:v>
                </c:pt>
                <c:pt idx="41">
                  <c:v>1237.5</c:v>
                </c:pt>
                <c:pt idx="42">
                  <c:v>1263.5</c:v>
                </c:pt>
                <c:pt idx="43">
                  <c:v>1263.5</c:v>
                </c:pt>
                <c:pt idx="44">
                  <c:v>1334.5</c:v>
                </c:pt>
                <c:pt idx="45">
                  <c:v>1340</c:v>
                </c:pt>
                <c:pt idx="46">
                  <c:v>1442.5</c:v>
                </c:pt>
                <c:pt idx="47">
                  <c:v>1809.5</c:v>
                </c:pt>
              </c:numCache>
            </c:numRef>
          </c:xVal>
          <c:yVal>
            <c:numRef>
              <c:f>Active!$I$21:$I$981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CF-4759-8760-8F9F38A4E93E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-8054.5</c:v>
                </c:pt>
                <c:pt idx="1">
                  <c:v>-7957.5</c:v>
                </c:pt>
                <c:pt idx="2">
                  <c:v>-7834</c:v>
                </c:pt>
                <c:pt idx="3">
                  <c:v>-6840</c:v>
                </c:pt>
                <c:pt idx="4">
                  <c:v>-6819</c:v>
                </c:pt>
                <c:pt idx="5">
                  <c:v>-6344</c:v>
                </c:pt>
                <c:pt idx="6">
                  <c:v>-6322.5</c:v>
                </c:pt>
                <c:pt idx="7">
                  <c:v>-6057.5</c:v>
                </c:pt>
                <c:pt idx="8">
                  <c:v>-5869</c:v>
                </c:pt>
                <c:pt idx="9">
                  <c:v>-5755.5</c:v>
                </c:pt>
                <c:pt idx="10">
                  <c:v>-5454.5</c:v>
                </c:pt>
                <c:pt idx="11">
                  <c:v>-2773</c:v>
                </c:pt>
                <c:pt idx="12">
                  <c:v>-2578</c:v>
                </c:pt>
                <c:pt idx="13">
                  <c:v>-1833.5</c:v>
                </c:pt>
                <c:pt idx="14">
                  <c:v>-1823.5</c:v>
                </c:pt>
                <c:pt idx="15">
                  <c:v>-1802</c:v>
                </c:pt>
                <c:pt idx="16">
                  <c:v>-1424.5</c:v>
                </c:pt>
                <c:pt idx="17">
                  <c:v>-1057</c:v>
                </c:pt>
                <c:pt idx="18">
                  <c:v>-944</c:v>
                </c:pt>
                <c:pt idx="19">
                  <c:v>-940</c:v>
                </c:pt>
                <c:pt idx="20">
                  <c:v>-868</c:v>
                </c:pt>
                <c:pt idx="21">
                  <c:v>-863</c:v>
                </c:pt>
                <c:pt idx="22">
                  <c:v>-853</c:v>
                </c:pt>
                <c:pt idx="23">
                  <c:v>-754</c:v>
                </c:pt>
                <c:pt idx="24">
                  <c:v>-673</c:v>
                </c:pt>
                <c:pt idx="25">
                  <c:v>-673</c:v>
                </c:pt>
                <c:pt idx="26">
                  <c:v>-478.5</c:v>
                </c:pt>
                <c:pt idx="27">
                  <c:v>-182.5</c:v>
                </c:pt>
                <c:pt idx="28">
                  <c:v>0</c:v>
                </c:pt>
                <c:pt idx="29">
                  <c:v>497</c:v>
                </c:pt>
                <c:pt idx="30">
                  <c:v>568.5</c:v>
                </c:pt>
                <c:pt idx="31">
                  <c:v>568.5</c:v>
                </c:pt>
                <c:pt idx="32">
                  <c:v>573.5</c:v>
                </c:pt>
                <c:pt idx="33">
                  <c:v>675</c:v>
                </c:pt>
                <c:pt idx="34">
                  <c:v>681.5</c:v>
                </c:pt>
                <c:pt idx="35">
                  <c:v>879</c:v>
                </c:pt>
                <c:pt idx="36">
                  <c:v>961.5</c:v>
                </c:pt>
                <c:pt idx="37">
                  <c:v>1074.5</c:v>
                </c:pt>
                <c:pt idx="38">
                  <c:v>1075</c:v>
                </c:pt>
                <c:pt idx="39">
                  <c:v>1150.5</c:v>
                </c:pt>
                <c:pt idx="40">
                  <c:v>1237.5</c:v>
                </c:pt>
                <c:pt idx="41">
                  <c:v>1237.5</c:v>
                </c:pt>
                <c:pt idx="42">
                  <c:v>1263.5</c:v>
                </c:pt>
                <c:pt idx="43">
                  <c:v>1263.5</c:v>
                </c:pt>
                <c:pt idx="44">
                  <c:v>1334.5</c:v>
                </c:pt>
                <c:pt idx="45">
                  <c:v>1340</c:v>
                </c:pt>
                <c:pt idx="46">
                  <c:v>1442.5</c:v>
                </c:pt>
                <c:pt idx="47">
                  <c:v>1809.5</c:v>
                </c:pt>
              </c:numCache>
            </c:numRef>
          </c:xVal>
          <c:yVal>
            <c:numRef>
              <c:f>Active!$J$21:$J$981</c:f>
              <c:numCache>
                <c:formatCode>General</c:formatCode>
                <c:ptCount val="961"/>
                <c:pt idx="20">
                  <c:v>2.3224000033224002E-3</c:v>
                </c:pt>
                <c:pt idx="21">
                  <c:v>-6.8659999669762328E-4</c:v>
                </c:pt>
                <c:pt idx="22">
                  <c:v>-2.5046000009751879E-3</c:v>
                </c:pt>
                <c:pt idx="23">
                  <c:v>-1.8627999961609021E-3</c:v>
                </c:pt>
                <c:pt idx="24">
                  <c:v>8.7139999959617853E-4</c:v>
                </c:pt>
                <c:pt idx="25">
                  <c:v>1.2714000040432438E-3</c:v>
                </c:pt>
                <c:pt idx="26">
                  <c:v>8.3129999984521419E-4</c:v>
                </c:pt>
                <c:pt idx="27">
                  <c:v>6.7850000050384551E-4</c:v>
                </c:pt>
                <c:pt idx="30">
                  <c:v>9.0669999917736277E-4</c:v>
                </c:pt>
                <c:pt idx="33">
                  <c:v>1.6849999956320971E-3</c:v>
                </c:pt>
                <c:pt idx="36">
                  <c:v>6.3930000032996759E-4</c:v>
                </c:pt>
                <c:pt idx="37">
                  <c:v>2.3758999959682114E-3</c:v>
                </c:pt>
                <c:pt idx="38">
                  <c:v>8.6499999451916665E-4</c:v>
                </c:pt>
                <c:pt idx="39">
                  <c:v>1.2190999987069517E-3</c:v>
                </c:pt>
                <c:pt idx="40">
                  <c:v>-5.7750000269152224E-4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DCF-4759-8760-8F9F38A4E93E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-8054.5</c:v>
                </c:pt>
                <c:pt idx="1">
                  <c:v>-7957.5</c:v>
                </c:pt>
                <c:pt idx="2">
                  <c:v>-7834</c:v>
                </c:pt>
                <c:pt idx="3">
                  <c:v>-6840</c:v>
                </c:pt>
                <c:pt idx="4">
                  <c:v>-6819</c:v>
                </c:pt>
                <c:pt idx="5">
                  <c:v>-6344</c:v>
                </c:pt>
                <c:pt idx="6">
                  <c:v>-6322.5</c:v>
                </c:pt>
                <c:pt idx="7">
                  <c:v>-6057.5</c:v>
                </c:pt>
                <c:pt idx="8">
                  <c:v>-5869</c:v>
                </c:pt>
                <c:pt idx="9">
                  <c:v>-5755.5</c:v>
                </c:pt>
                <c:pt idx="10">
                  <c:v>-5454.5</c:v>
                </c:pt>
                <c:pt idx="11">
                  <c:v>-2773</c:v>
                </c:pt>
                <c:pt idx="12">
                  <c:v>-2578</c:v>
                </c:pt>
                <c:pt idx="13">
                  <c:v>-1833.5</c:v>
                </c:pt>
                <c:pt idx="14">
                  <c:v>-1823.5</c:v>
                </c:pt>
                <c:pt idx="15">
                  <c:v>-1802</c:v>
                </c:pt>
                <c:pt idx="16">
                  <c:v>-1424.5</c:v>
                </c:pt>
                <c:pt idx="17">
                  <c:v>-1057</c:v>
                </c:pt>
                <c:pt idx="18">
                  <c:v>-944</c:v>
                </c:pt>
                <c:pt idx="19">
                  <c:v>-940</c:v>
                </c:pt>
                <c:pt idx="20">
                  <c:v>-868</c:v>
                </c:pt>
                <c:pt idx="21">
                  <c:v>-863</c:v>
                </c:pt>
                <c:pt idx="22">
                  <c:v>-853</c:v>
                </c:pt>
                <c:pt idx="23">
                  <c:v>-754</c:v>
                </c:pt>
                <c:pt idx="24">
                  <c:v>-673</c:v>
                </c:pt>
                <c:pt idx="25">
                  <c:v>-673</c:v>
                </c:pt>
                <c:pt idx="26">
                  <c:v>-478.5</c:v>
                </c:pt>
                <c:pt idx="27">
                  <c:v>-182.5</c:v>
                </c:pt>
                <c:pt idx="28">
                  <c:v>0</c:v>
                </c:pt>
                <c:pt idx="29">
                  <c:v>497</c:v>
                </c:pt>
                <c:pt idx="30">
                  <c:v>568.5</c:v>
                </c:pt>
                <c:pt idx="31">
                  <c:v>568.5</c:v>
                </c:pt>
                <c:pt idx="32">
                  <c:v>573.5</c:v>
                </c:pt>
                <c:pt idx="33">
                  <c:v>675</c:v>
                </c:pt>
                <c:pt idx="34">
                  <c:v>681.5</c:v>
                </c:pt>
                <c:pt idx="35">
                  <c:v>879</c:v>
                </c:pt>
                <c:pt idx="36">
                  <c:v>961.5</c:v>
                </c:pt>
                <c:pt idx="37">
                  <c:v>1074.5</c:v>
                </c:pt>
                <c:pt idx="38">
                  <c:v>1075</c:v>
                </c:pt>
                <c:pt idx="39">
                  <c:v>1150.5</c:v>
                </c:pt>
                <c:pt idx="40">
                  <c:v>1237.5</c:v>
                </c:pt>
                <c:pt idx="41">
                  <c:v>1237.5</c:v>
                </c:pt>
                <c:pt idx="42">
                  <c:v>1263.5</c:v>
                </c:pt>
                <c:pt idx="43">
                  <c:v>1263.5</c:v>
                </c:pt>
                <c:pt idx="44">
                  <c:v>1334.5</c:v>
                </c:pt>
                <c:pt idx="45">
                  <c:v>1340</c:v>
                </c:pt>
                <c:pt idx="46">
                  <c:v>1442.5</c:v>
                </c:pt>
                <c:pt idx="47">
                  <c:v>1809.5</c:v>
                </c:pt>
              </c:numCache>
            </c:numRef>
          </c:xVal>
          <c:yVal>
            <c:numRef>
              <c:f>Active!$K$21:$K$981</c:f>
              <c:numCache>
                <c:formatCode>General</c:formatCode>
                <c:ptCount val="961"/>
                <c:pt idx="28">
                  <c:v>0</c:v>
                </c:pt>
                <c:pt idx="29">
                  <c:v>-9.3460000061895698E-4</c:v>
                </c:pt>
                <c:pt idx="31">
                  <c:v>1.406699993822258E-3</c:v>
                </c:pt>
                <c:pt idx="32">
                  <c:v>5.976999964332208E-4</c:v>
                </c:pt>
                <c:pt idx="34">
                  <c:v>5.0329999794485047E-4</c:v>
                </c:pt>
                <c:pt idx="35">
                  <c:v>1.337799993052613E-3</c:v>
                </c:pt>
                <c:pt idx="41">
                  <c:v>-1.9749999773921445E-4</c:v>
                </c:pt>
                <c:pt idx="42">
                  <c:v>-1.1443000039434992E-3</c:v>
                </c:pt>
                <c:pt idx="43">
                  <c:v>-2.4430000485153869E-4</c:v>
                </c:pt>
                <c:pt idx="44">
                  <c:v>-3.9210000250022858E-4</c:v>
                </c:pt>
                <c:pt idx="45">
                  <c:v>1.5800000255694613E-4</c:v>
                </c:pt>
                <c:pt idx="46">
                  <c:v>-1.9465000004856847E-3</c:v>
                </c:pt>
                <c:pt idx="47">
                  <c:v>-4.4710000656777993E-4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DCF-4759-8760-8F9F38A4E93E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-8054.5</c:v>
                </c:pt>
                <c:pt idx="1">
                  <c:v>-7957.5</c:v>
                </c:pt>
                <c:pt idx="2">
                  <c:v>-7834</c:v>
                </c:pt>
                <c:pt idx="3">
                  <c:v>-6840</c:v>
                </c:pt>
                <c:pt idx="4">
                  <c:v>-6819</c:v>
                </c:pt>
                <c:pt idx="5">
                  <c:v>-6344</c:v>
                </c:pt>
                <c:pt idx="6">
                  <c:v>-6322.5</c:v>
                </c:pt>
                <c:pt idx="7">
                  <c:v>-6057.5</c:v>
                </c:pt>
                <c:pt idx="8">
                  <c:v>-5869</c:v>
                </c:pt>
                <c:pt idx="9">
                  <c:v>-5755.5</c:v>
                </c:pt>
                <c:pt idx="10">
                  <c:v>-5454.5</c:v>
                </c:pt>
                <c:pt idx="11">
                  <c:v>-2773</c:v>
                </c:pt>
                <c:pt idx="12">
                  <c:v>-2578</c:v>
                </c:pt>
                <c:pt idx="13">
                  <c:v>-1833.5</c:v>
                </c:pt>
                <c:pt idx="14">
                  <c:v>-1823.5</c:v>
                </c:pt>
                <c:pt idx="15">
                  <c:v>-1802</c:v>
                </c:pt>
                <c:pt idx="16">
                  <c:v>-1424.5</c:v>
                </c:pt>
                <c:pt idx="17">
                  <c:v>-1057</c:v>
                </c:pt>
                <c:pt idx="18">
                  <c:v>-944</c:v>
                </c:pt>
                <c:pt idx="19">
                  <c:v>-940</c:v>
                </c:pt>
                <c:pt idx="20">
                  <c:v>-868</c:v>
                </c:pt>
                <c:pt idx="21">
                  <c:v>-863</c:v>
                </c:pt>
                <c:pt idx="22">
                  <c:v>-853</c:v>
                </c:pt>
                <c:pt idx="23">
                  <c:v>-754</c:v>
                </c:pt>
                <c:pt idx="24">
                  <c:v>-673</c:v>
                </c:pt>
                <c:pt idx="25">
                  <c:v>-673</c:v>
                </c:pt>
                <c:pt idx="26">
                  <c:v>-478.5</c:v>
                </c:pt>
                <c:pt idx="27">
                  <c:v>-182.5</c:v>
                </c:pt>
                <c:pt idx="28">
                  <c:v>0</c:v>
                </c:pt>
                <c:pt idx="29">
                  <c:v>497</c:v>
                </c:pt>
                <c:pt idx="30">
                  <c:v>568.5</c:v>
                </c:pt>
                <c:pt idx="31">
                  <c:v>568.5</c:v>
                </c:pt>
                <c:pt idx="32">
                  <c:v>573.5</c:v>
                </c:pt>
                <c:pt idx="33">
                  <c:v>675</c:v>
                </c:pt>
                <c:pt idx="34">
                  <c:v>681.5</c:v>
                </c:pt>
                <c:pt idx="35">
                  <c:v>879</c:v>
                </c:pt>
                <c:pt idx="36">
                  <c:v>961.5</c:v>
                </c:pt>
                <c:pt idx="37">
                  <c:v>1074.5</c:v>
                </c:pt>
                <c:pt idx="38">
                  <c:v>1075</c:v>
                </c:pt>
                <c:pt idx="39">
                  <c:v>1150.5</c:v>
                </c:pt>
                <c:pt idx="40">
                  <c:v>1237.5</c:v>
                </c:pt>
                <c:pt idx="41">
                  <c:v>1237.5</c:v>
                </c:pt>
                <c:pt idx="42">
                  <c:v>1263.5</c:v>
                </c:pt>
                <c:pt idx="43">
                  <c:v>1263.5</c:v>
                </c:pt>
                <c:pt idx="44">
                  <c:v>1334.5</c:v>
                </c:pt>
                <c:pt idx="45">
                  <c:v>1340</c:v>
                </c:pt>
                <c:pt idx="46">
                  <c:v>1442.5</c:v>
                </c:pt>
                <c:pt idx="47">
                  <c:v>1809.5</c:v>
                </c:pt>
              </c:numCache>
            </c:numRef>
          </c:xVal>
          <c:yVal>
            <c:numRef>
              <c:f>Active!$L$21:$L$981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DCF-4759-8760-8F9F38A4E93E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-8054.5</c:v>
                </c:pt>
                <c:pt idx="1">
                  <c:v>-7957.5</c:v>
                </c:pt>
                <c:pt idx="2">
                  <c:v>-7834</c:v>
                </c:pt>
                <c:pt idx="3">
                  <c:v>-6840</c:v>
                </c:pt>
                <c:pt idx="4">
                  <c:v>-6819</c:v>
                </c:pt>
                <c:pt idx="5">
                  <c:v>-6344</c:v>
                </c:pt>
                <c:pt idx="6">
                  <c:v>-6322.5</c:v>
                </c:pt>
                <c:pt idx="7">
                  <c:v>-6057.5</c:v>
                </c:pt>
                <c:pt idx="8">
                  <c:v>-5869</c:v>
                </c:pt>
                <c:pt idx="9">
                  <c:v>-5755.5</c:v>
                </c:pt>
                <c:pt idx="10">
                  <c:v>-5454.5</c:v>
                </c:pt>
                <c:pt idx="11">
                  <c:v>-2773</c:v>
                </c:pt>
                <c:pt idx="12">
                  <c:v>-2578</c:v>
                </c:pt>
                <c:pt idx="13">
                  <c:v>-1833.5</c:v>
                </c:pt>
                <c:pt idx="14">
                  <c:v>-1823.5</c:v>
                </c:pt>
                <c:pt idx="15">
                  <c:v>-1802</c:v>
                </c:pt>
                <c:pt idx="16">
                  <c:v>-1424.5</c:v>
                </c:pt>
                <c:pt idx="17">
                  <c:v>-1057</c:v>
                </c:pt>
                <c:pt idx="18">
                  <c:v>-944</c:v>
                </c:pt>
                <c:pt idx="19">
                  <c:v>-940</c:v>
                </c:pt>
                <c:pt idx="20">
                  <c:v>-868</c:v>
                </c:pt>
                <c:pt idx="21">
                  <c:v>-863</c:v>
                </c:pt>
                <c:pt idx="22">
                  <c:v>-853</c:v>
                </c:pt>
                <c:pt idx="23">
                  <c:v>-754</c:v>
                </c:pt>
                <c:pt idx="24">
                  <c:v>-673</c:v>
                </c:pt>
                <c:pt idx="25">
                  <c:v>-673</c:v>
                </c:pt>
                <c:pt idx="26">
                  <c:v>-478.5</c:v>
                </c:pt>
                <c:pt idx="27">
                  <c:v>-182.5</c:v>
                </c:pt>
                <c:pt idx="28">
                  <c:v>0</c:v>
                </c:pt>
                <c:pt idx="29">
                  <c:v>497</c:v>
                </c:pt>
                <c:pt idx="30">
                  <c:v>568.5</c:v>
                </c:pt>
                <c:pt idx="31">
                  <c:v>568.5</c:v>
                </c:pt>
                <c:pt idx="32">
                  <c:v>573.5</c:v>
                </c:pt>
                <c:pt idx="33">
                  <c:v>675</c:v>
                </c:pt>
                <c:pt idx="34">
                  <c:v>681.5</c:v>
                </c:pt>
                <c:pt idx="35">
                  <c:v>879</c:v>
                </c:pt>
                <c:pt idx="36">
                  <c:v>961.5</c:v>
                </c:pt>
                <c:pt idx="37">
                  <c:v>1074.5</c:v>
                </c:pt>
                <c:pt idx="38">
                  <c:v>1075</c:v>
                </c:pt>
                <c:pt idx="39">
                  <c:v>1150.5</c:v>
                </c:pt>
                <c:pt idx="40">
                  <c:v>1237.5</c:v>
                </c:pt>
                <c:pt idx="41">
                  <c:v>1237.5</c:v>
                </c:pt>
                <c:pt idx="42">
                  <c:v>1263.5</c:v>
                </c:pt>
                <c:pt idx="43">
                  <c:v>1263.5</c:v>
                </c:pt>
                <c:pt idx="44">
                  <c:v>1334.5</c:v>
                </c:pt>
                <c:pt idx="45">
                  <c:v>1340</c:v>
                </c:pt>
                <c:pt idx="46">
                  <c:v>1442.5</c:v>
                </c:pt>
                <c:pt idx="47">
                  <c:v>1809.5</c:v>
                </c:pt>
              </c:numCache>
            </c:numRef>
          </c:xVal>
          <c:yVal>
            <c:numRef>
              <c:f>Active!$M$21:$M$981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DCF-4759-8760-8F9F38A4E93E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-8054.5</c:v>
                </c:pt>
                <c:pt idx="1">
                  <c:v>-7957.5</c:v>
                </c:pt>
                <c:pt idx="2">
                  <c:v>-7834</c:v>
                </c:pt>
                <c:pt idx="3">
                  <c:v>-6840</c:v>
                </c:pt>
                <c:pt idx="4">
                  <c:v>-6819</c:v>
                </c:pt>
                <c:pt idx="5">
                  <c:v>-6344</c:v>
                </c:pt>
                <c:pt idx="6">
                  <c:v>-6322.5</c:v>
                </c:pt>
                <c:pt idx="7">
                  <c:v>-6057.5</c:v>
                </c:pt>
                <c:pt idx="8">
                  <c:v>-5869</c:v>
                </c:pt>
                <c:pt idx="9">
                  <c:v>-5755.5</c:v>
                </c:pt>
                <c:pt idx="10">
                  <c:v>-5454.5</c:v>
                </c:pt>
                <c:pt idx="11">
                  <c:v>-2773</c:v>
                </c:pt>
                <c:pt idx="12">
                  <c:v>-2578</c:v>
                </c:pt>
                <c:pt idx="13">
                  <c:v>-1833.5</c:v>
                </c:pt>
                <c:pt idx="14">
                  <c:v>-1823.5</c:v>
                </c:pt>
                <c:pt idx="15">
                  <c:v>-1802</c:v>
                </c:pt>
                <c:pt idx="16">
                  <c:v>-1424.5</c:v>
                </c:pt>
                <c:pt idx="17">
                  <c:v>-1057</c:v>
                </c:pt>
                <c:pt idx="18">
                  <c:v>-944</c:v>
                </c:pt>
                <c:pt idx="19">
                  <c:v>-940</c:v>
                </c:pt>
                <c:pt idx="20">
                  <c:v>-868</c:v>
                </c:pt>
                <c:pt idx="21">
                  <c:v>-863</c:v>
                </c:pt>
                <c:pt idx="22">
                  <c:v>-853</c:v>
                </c:pt>
                <c:pt idx="23">
                  <c:v>-754</c:v>
                </c:pt>
                <c:pt idx="24">
                  <c:v>-673</c:v>
                </c:pt>
                <c:pt idx="25">
                  <c:v>-673</c:v>
                </c:pt>
                <c:pt idx="26">
                  <c:v>-478.5</c:v>
                </c:pt>
                <c:pt idx="27">
                  <c:v>-182.5</c:v>
                </c:pt>
                <c:pt idx="28">
                  <c:v>0</c:v>
                </c:pt>
                <c:pt idx="29">
                  <c:v>497</c:v>
                </c:pt>
                <c:pt idx="30">
                  <c:v>568.5</c:v>
                </c:pt>
                <c:pt idx="31">
                  <c:v>568.5</c:v>
                </c:pt>
                <c:pt idx="32">
                  <c:v>573.5</c:v>
                </c:pt>
                <c:pt idx="33">
                  <c:v>675</c:v>
                </c:pt>
                <c:pt idx="34">
                  <c:v>681.5</c:v>
                </c:pt>
                <c:pt idx="35">
                  <c:v>879</c:v>
                </c:pt>
                <c:pt idx="36">
                  <c:v>961.5</c:v>
                </c:pt>
                <c:pt idx="37">
                  <c:v>1074.5</c:v>
                </c:pt>
                <c:pt idx="38">
                  <c:v>1075</c:v>
                </c:pt>
                <c:pt idx="39">
                  <c:v>1150.5</c:v>
                </c:pt>
                <c:pt idx="40">
                  <c:v>1237.5</c:v>
                </c:pt>
                <c:pt idx="41">
                  <c:v>1237.5</c:v>
                </c:pt>
                <c:pt idx="42">
                  <c:v>1263.5</c:v>
                </c:pt>
                <c:pt idx="43">
                  <c:v>1263.5</c:v>
                </c:pt>
                <c:pt idx="44">
                  <c:v>1334.5</c:v>
                </c:pt>
                <c:pt idx="45">
                  <c:v>1340</c:v>
                </c:pt>
                <c:pt idx="46">
                  <c:v>1442.5</c:v>
                </c:pt>
                <c:pt idx="47">
                  <c:v>1809.5</c:v>
                </c:pt>
              </c:numCache>
            </c:numRef>
          </c:xVal>
          <c:yVal>
            <c:numRef>
              <c:f>Active!$N$21:$N$981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DCF-4759-8760-8F9F38A4E93E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Active!$F$21:$F$981</c:f>
              <c:numCache>
                <c:formatCode>General</c:formatCode>
                <c:ptCount val="961"/>
                <c:pt idx="0">
                  <c:v>-8054.5</c:v>
                </c:pt>
                <c:pt idx="1">
                  <c:v>-7957.5</c:v>
                </c:pt>
                <c:pt idx="2">
                  <c:v>-7834</c:v>
                </c:pt>
                <c:pt idx="3">
                  <c:v>-6840</c:v>
                </c:pt>
                <c:pt idx="4">
                  <c:v>-6819</c:v>
                </c:pt>
                <c:pt idx="5">
                  <c:v>-6344</c:v>
                </c:pt>
                <c:pt idx="6">
                  <c:v>-6322.5</c:v>
                </c:pt>
                <c:pt idx="7">
                  <c:v>-6057.5</c:v>
                </c:pt>
                <c:pt idx="8">
                  <c:v>-5869</c:v>
                </c:pt>
                <c:pt idx="9">
                  <c:v>-5755.5</c:v>
                </c:pt>
                <c:pt idx="10">
                  <c:v>-5454.5</c:v>
                </c:pt>
                <c:pt idx="11">
                  <c:v>-2773</c:v>
                </c:pt>
                <c:pt idx="12">
                  <c:v>-2578</c:v>
                </c:pt>
                <c:pt idx="13">
                  <c:v>-1833.5</c:v>
                </c:pt>
                <c:pt idx="14">
                  <c:v>-1823.5</c:v>
                </c:pt>
                <c:pt idx="15">
                  <c:v>-1802</c:v>
                </c:pt>
                <c:pt idx="16">
                  <c:v>-1424.5</c:v>
                </c:pt>
                <c:pt idx="17">
                  <c:v>-1057</c:v>
                </c:pt>
                <c:pt idx="18">
                  <c:v>-944</c:v>
                </c:pt>
                <c:pt idx="19">
                  <c:v>-940</c:v>
                </c:pt>
                <c:pt idx="20">
                  <c:v>-868</c:v>
                </c:pt>
                <c:pt idx="21">
                  <c:v>-863</c:v>
                </c:pt>
                <c:pt idx="22">
                  <c:v>-853</c:v>
                </c:pt>
                <c:pt idx="23">
                  <c:v>-754</c:v>
                </c:pt>
                <c:pt idx="24">
                  <c:v>-673</c:v>
                </c:pt>
                <c:pt idx="25">
                  <c:v>-673</c:v>
                </c:pt>
                <c:pt idx="26">
                  <c:v>-478.5</c:v>
                </c:pt>
                <c:pt idx="27">
                  <c:v>-182.5</c:v>
                </c:pt>
                <c:pt idx="28">
                  <c:v>0</c:v>
                </c:pt>
                <c:pt idx="29">
                  <c:v>497</c:v>
                </c:pt>
                <c:pt idx="30">
                  <c:v>568.5</c:v>
                </c:pt>
                <c:pt idx="31">
                  <c:v>568.5</c:v>
                </c:pt>
                <c:pt idx="32">
                  <c:v>573.5</c:v>
                </c:pt>
                <c:pt idx="33">
                  <c:v>675</c:v>
                </c:pt>
                <c:pt idx="34">
                  <c:v>681.5</c:v>
                </c:pt>
                <c:pt idx="35">
                  <c:v>879</c:v>
                </c:pt>
                <c:pt idx="36">
                  <c:v>961.5</c:v>
                </c:pt>
                <c:pt idx="37">
                  <c:v>1074.5</c:v>
                </c:pt>
                <c:pt idx="38">
                  <c:v>1075</c:v>
                </c:pt>
                <c:pt idx="39">
                  <c:v>1150.5</c:v>
                </c:pt>
                <c:pt idx="40">
                  <c:v>1237.5</c:v>
                </c:pt>
                <c:pt idx="41">
                  <c:v>1237.5</c:v>
                </c:pt>
                <c:pt idx="42">
                  <c:v>1263.5</c:v>
                </c:pt>
                <c:pt idx="43">
                  <c:v>1263.5</c:v>
                </c:pt>
                <c:pt idx="44">
                  <c:v>1334.5</c:v>
                </c:pt>
                <c:pt idx="45">
                  <c:v>1340</c:v>
                </c:pt>
                <c:pt idx="46">
                  <c:v>1442.5</c:v>
                </c:pt>
                <c:pt idx="47">
                  <c:v>1809.5</c:v>
                </c:pt>
              </c:numCache>
            </c:numRef>
          </c:xVal>
          <c:yVal>
            <c:numRef>
              <c:f>Active!$O$21:$O$981</c:f>
              <c:numCache>
                <c:formatCode>General</c:formatCode>
                <c:ptCount val="961"/>
                <c:pt idx="0">
                  <c:v>4.9437783414456337E-4</c:v>
                </c:pt>
                <c:pt idx="1">
                  <c:v>4.9150158421252838E-4</c:v>
                </c:pt>
                <c:pt idx="2">
                  <c:v>4.8783955465988573E-4</c:v>
                </c:pt>
                <c:pt idx="3">
                  <c:v>4.5836540587181486E-4</c:v>
                </c:pt>
                <c:pt idx="4">
                  <c:v>4.5774271258755984E-4</c:v>
                </c:pt>
                <c:pt idx="5">
                  <c:v>4.436579835389344E-4</c:v>
                </c:pt>
                <c:pt idx="6">
                  <c:v>4.4302046422410189E-4</c:v>
                </c:pt>
                <c:pt idx="7">
                  <c:v>4.3516266801802664E-4</c:v>
                </c:pt>
                <c:pt idx="8">
                  <c:v>4.2957325449030897E-4</c:v>
                </c:pt>
                <c:pt idx="9">
                  <c:v>4.2620774554921639E-4</c:v>
                </c:pt>
                <c:pt idx="10">
                  <c:v>4.1728247514156113E-4</c:v>
                </c:pt>
                <c:pt idx="11">
                  <c:v>3.3777047315442616E-4</c:v>
                </c:pt>
                <c:pt idx="12">
                  <c:v>3.3198832122920097E-4</c:v>
                </c:pt>
                <c:pt idx="13">
                  <c:v>3.0991236169930286E-4</c:v>
                </c:pt>
                <c:pt idx="14">
                  <c:v>3.0961584108775284E-4</c:v>
                </c:pt>
                <c:pt idx="15">
                  <c:v>3.0897832177292027E-4</c:v>
                </c:pt>
                <c:pt idx="16">
                  <c:v>2.9778466868690743E-4</c:v>
                </c:pt>
                <c:pt idx="17">
                  <c:v>2.8688753621244461E-4</c:v>
                </c:pt>
                <c:pt idx="18">
                  <c:v>2.8353685330192953E-4</c:v>
                </c:pt>
                <c:pt idx="19">
                  <c:v>2.8341824505730953E-4</c:v>
                </c:pt>
                <c:pt idx="20">
                  <c:v>2.8128329665414944E-4</c:v>
                </c:pt>
                <c:pt idx="21">
                  <c:v>2.8113503634837446E-4</c:v>
                </c:pt>
                <c:pt idx="22">
                  <c:v>2.8083851573682445E-4</c:v>
                </c:pt>
                <c:pt idx="23">
                  <c:v>2.7790296168247937E-4</c:v>
                </c:pt>
                <c:pt idx="24">
                  <c:v>2.7550114472892431E-4</c:v>
                </c:pt>
                <c:pt idx="25">
                  <c:v>2.7550114472892431E-4</c:v>
                </c:pt>
                <c:pt idx="26">
                  <c:v>2.6973381883427662E-4</c:v>
                </c:pt>
                <c:pt idx="27">
                  <c:v>2.6095680873239633E-4</c:v>
                </c:pt>
                <c:pt idx="28">
                  <c:v>2.5554530757160868E-4</c:v>
                </c:pt>
                <c:pt idx="29">
                  <c:v>2.4080823317757324E-4</c:v>
                </c:pt>
                <c:pt idx="30">
                  <c:v>2.3868811080499067E-4</c:v>
                </c:pt>
                <c:pt idx="31">
                  <c:v>2.3868811080499067E-4</c:v>
                </c:pt>
                <c:pt idx="32">
                  <c:v>2.3853985049921567E-4</c:v>
                </c:pt>
                <c:pt idx="33">
                  <c:v>2.3553016629198308E-4</c:v>
                </c:pt>
                <c:pt idx="34">
                  <c:v>2.3533742789447556E-4</c:v>
                </c:pt>
                <c:pt idx="35">
                  <c:v>2.2948114581636288E-4</c:v>
                </c:pt>
                <c:pt idx="36">
                  <c:v>2.2703485077107532E-4</c:v>
                </c:pt>
                <c:pt idx="37">
                  <c:v>2.236841678605602E-4</c:v>
                </c:pt>
                <c:pt idx="38">
                  <c:v>2.2366934182998271E-4</c:v>
                </c:pt>
                <c:pt idx="39">
                  <c:v>2.2143061121278015E-4</c:v>
                </c:pt>
                <c:pt idx="40">
                  <c:v>2.1885088189229506E-4</c:v>
                </c:pt>
                <c:pt idx="41">
                  <c:v>2.1885088189229506E-4</c:v>
                </c:pt>
                <c:pt idx="42">
                  <c:v>2.1807992830226504E-4</c:v>
                </c:pt>
                <c:pt idx="43">
                  <c:v>2.1807992830226504E-4</c:v>
                </c:pt>
                <c:pt idx="44">
                  <c:v>2.1597463196025996E-4</c:v>
                </c:pt>
                <c:pt idx="45">
                  <c:v>2.1581154562390746E-4</c:v>
                </c:pt>
                <c:pt idx="46">
                  <c:v>2.1277220935551989E-4</c:v>
                </c:pt>
                <c:pt idx="47">
                  <c:v>2.0188990291163456E-4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DCF-4759-8760-8F9F38A4E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55728"/>
        <c:axId val="1"/>
      </c:scatterChart>
      <c:valAx>
        <c:axId val="613255728"/>
        <c:scaling>
          <c:orientation val="minMax"/>
          <c:min val="-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932330827067664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2557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714285714285712"/>
          <c:y val="0.92397937099967764"/>
          <c:w val="0.62857142857142856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V2021 Cyg - O-C Diagr.</a:t>
            </a:r>
          </a:p>
        </c:rich>
      </c:tx>
      <c:layout>
        <c:manualLayout>
          <c:xMode val="edge"/>
          <c:yMode val="edge"/>
          <c:x val="0.36636683928022507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6338295822623"/>
          <c:y val="0.13994189017784567"/>
          <c:w val="0.81681801452528879"/>
          <c:h val="0.64723124207253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Active!$D$21:$D$221</c:f>
                <c:numCache>
                  <c:formatCode>General</c:formatCode>
                  <c:ptCount val="20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plus>
            <c:minus>
              <c:numRef>
                <c:f>Active!$D$21:$D$221</c:f>
                <c:numCache>
                  <c:formatCode>General</c:formatCode>
                  <c:ptCount val="20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-8054.5</c:v>
                </c:pt>
                <c:pt idx="1">
                  <c:v>-7957.5</c:v>
                </c:pt>
                <c:pt idx="2">
                  <c:v>-7834</c:v>
                </c:pt>
                <c:pt idx="3">
                  <c:v>-6840</c:v>
                </c:pt>
                <c:pt idx="4">
                  <c:v>-6819</c:v>
                </c:pt>
                <c:pt idx="5">
                  <c:v>-6344</c:v>
                </c:pt>
                <c:pt idx="6">
                  <c:v>-6322.5</c:v>
                </c:pt>
                <c:pt idx="7">
                  <c:v>-6057.5</c:v>
                </c:pt>
                <c:pt idx="8">
                  <c:v>-5869</c:v>
                </c:pt>
                <c:pt idx="9">
                  <c:v>-5755.5</c:v>
                </c:pt>
                <c:pt idx="10">
                  <c:v>-5454.5</c:v>
                </c:pt>
                <c:pt idx="11">
                  <c:v>-2773</c:v>
                </c:pt>
                <c:pt idx="12">
                  <c:v>-2578</c:v>
                </c:pt>
                <c:pt idx="13">
                  <c:v>-1833.5</c:v>
                </c:pt>
                <c:pt idx="14">
                  <c:v>-1823.5</c:v>
                </c:pt>
                <c:pt idx="15">
                  <c:v>-1802</c:v>
                </c:pt>
                <c:pt idx="16">
                  <c:v>-1424.5</c:v>
                </c:pt>
                <c:pt idx="17">
                  <c:v>-1057</c:v>
                </c:pt>
                <c:pt idx="18">
                  <c:v>-944</c:v>
                </c:pt>
                <c:pt idx="19">
                  <c:v>-940</c:v>
                </c:pt>
                <c:pt idx="20">
                  <c:v>-868</c:v>
                </c:pt>
                <c:pt idx="21">
                  <c:v>-863</c:v>
                </c:pt>
                <c:pt idx="22">
                  <c:v>-853</c:v>
                </c:pt>
                <c:pt idx="23">
                  <c:v>-754</c:v>
                </c:pt>
                <c:pt idx="24">
                  <c:v>-673</c:v>
                </c:pt>
                <c:pt idx="25">
                  <c:v>-673</c:v>
                </c:pt>
                <c:pt idx="26">
                  <c:v>-478.5</c:v>
                </c:pt>
                <c:pt idx="27">
                  <c:v>-182.5</c:v>
                </c:pt>
                <c:pt idx="28">
                  <c:v>0</c:v>
                </c:pt>
                <c:pt idx="29">
                  <c:v>497</c:v>
                </c:pt>
                <c:pt idx="30">
                  <c:v>568.5</c:v>
                </c:pt>
                <c:pt idx="31">
                  <c:v>568.5</c:v>
                </c:pt>
                <c:pt idx="32">
                  <c:v>573.5</c:v>
                </c:pt>
                <c:pt idx="33">
                  <c:v>675</c:v>
                </c:pt>
                <c:pt idx="34">
                  <c:v>681.5</c:v>
                </c:pt>
                <c:pt idx="35">
                  <c:v>879</c:v>
                </c:pt>
                <c:pt idx="36">
                  <c:v>961.5</c:v>
                </c:pt>
                <c:pt idx="37">
                  <c:v>1074.5</c:v>
                </c:pt>
                <c:pt idx="38">
                  <c:v>1075</c:v>
                </c:pt>
                <c:pt idx="39">
                  <c:v>1150.5</c:v>
                </c:pt>
                <c:pt idx="40">
                  <c:v>1237.5</c:v>
                </c:pt>
                <c:pt idx="41">
                  <c:v>1237.5</c:v>
                </c:pt>
                <c:pt idx="42">
                  <c:v>1263.5</c:v>
                </c:pt>
                <c:pt idx="43">
                  <c:v>1263.5</c:v>
                </c:pt>
                <c:pt idx="44">
                  <c:v>1334.5</c:v>
                </c:pt>
                <c:pt idx="45">
                  <c:v>1340</c:v>
                </c:pt>
                <c:pt idx="46">
                  <c:v>1442.5</c:v>
                </c:pt>
                <c:pt idx="47">
                  <c:v>1809.5</c:v>
                </c:pt>
              </c:numCache>
            </c:numRef>
          </c:xVal>
          <c:yVal>
            <c:numRef>
              <c:f>Active!$H$21:$H$981</c:f>
              <c:numCache>
                <c:formatCode>General</c:formatCode>
                <c:ptCount val="961"/>
                <c:pt idx="0">
                  <c:v>-4.0311900000233436E-2</c:v>
                </c:pt>
                <c:pt idx="1">
                  <c:v>-2.7826500001538079E-2</c:v>
                </c:pt>
                <c:pt idx="2">
                  <c:v>0.11478119999810588</c:v>
                </c:pt>
                <c:pt idx="3">
                  <c:v>-4.4687999998132E-2</c:v>
                </c:pt>
                <c:pt idx="4">
                  <c:v>3.8654199997836258E-2</c:v>
                </c:pt>
                <c:pt idx="5">
                  <c:v>1.2299199996050447E-2</c:v>
                </c:pt>
                <c:pt idx="6">
                  <c:v>-2.4694999992789235E-3</c:v>
                </c:pt>
                <c:pt idx="7">
                  <c:v>3.5753500000282656E-2</c:v>
                </c:pt>
                <c:pt idx="8">
                  <c:v>3.3944200000405544E-2</c:v>
                </c:pt>
                <c:pt idx="9">
                  <c:v>3.7769899998238543E-2</c:v>
                </c:pt>
                <c:pt idx="10">
                  <c:v>-1.4991899999586167E-2</c:v>
                </c:pt>
                <c:pt idx="11">
                  <c:v>1.5251400000124704E-2</c:v>
                </c:pt>
                <c:pt idx="12">
                  <c:v>5.2000399999087676E-2</c:v>
                </c:pt>
                <c:pt idx="13">
                  <c:v>-1.8129700001736637E-2</c:v>
                </c:pt>
                <c:pt idx="14">
                  <c:v>-2.6347699997131713E-2</c:v>
                </c:pt>
                <c:pt idx="15">
                  <c:v>3.1883599993307143E-2</c:v>
                </c:pt>
                <c:pt idx="16">
                  <c:v>-3.8845900002343114E-2</c:v>
                </c:pt>
                <c:pt idx="17">
                  <c:v>-3.357400004460942E-3</c:v>
                </c:pt>
                <c:pt idx="18">
                  <c:v>-1.6420799998741131E-2</c:v>
                </c:pt>
                <c:pt idx="19">
                  <c:v>-1.2308000004850328E-2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6D-4EDE-B073-40E00DCB7C2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-8054.5</c:v>
                </c:pt>
                <c:pt idx="1">
                  <c:v>-7957.5</c:v>
                </c:pt>
                <c:pt idx="2">
                  <c:v>-7834</c:v>
                </c:pt>
                <c:pt idx="3">
                  <c:v>-6840</c:v>
                </c:pt>
                <c:pt idx="4">
                  <c:v>-6819</c:v>
                </c:pt>
                <c:pt idx="5">
                  <c:v>-6344</c:v>
                </c:pt>
                <c:pt idx="6">
                  <c:v>-6322.5</c:v>
                </c:pt>
                <c:pt idx="7">
                  <c:v>-6057.5</c:v>
                </c:pt>
                <c:pt idx="8">
                  <c:v>-5869</c:v>
                </c:pt>
                <c:pt idx="9">
                  <c:v>-5755.5</c:v>
                </c:pt>
                <c:pt idx="10">
                  <c:v>-5454.5</c:v>
                </c:pt>
                <c:pt idx="11">
                  <c:v>-2773</c:v>
                </c:pt>
                <c:pt idx="12">
                  <c:v>-2578</c:v>
                </c:pt>
                <c:pt idx="13">
                  <c:v>-1833.5</c:v>
                </c:pt>
                <c:pt idx="14">
                  <c:v>-1823.5</c:v>
                </c:pt>
                <c:pt idx="15">
                  <c:v>-1802</c:v>
                </c:pt>
                <c:pt idx="16">
                  <c:v>-1424.5</c:v>
                </c:pt>
                <c:pt idx="17">
                  <c:v>-1057</c:v>
                </c:pt>
                <c:pt idx="18">
                  <c:v>-944</c:v>
                </c:pt>
                <c:pt idx="19">
                  <c:v>-940</c:v>
                </c:pt>
                <c:pt idx="20">
                  <c:v>-868</c:v>
                </c:pt>
                <c:pt idx="21">
                  <c:v>-863</c:v>
                </c:pt>
                <c:pt idx="22">
                  <c:v>-853</c:v>
                </c:pt>
                <c:pt idx="23">
                  <c:v>-754</c:v>
                </c:pt>
                <c:pt idx="24">
                  <c:v>-673</c:v>
                </c:pt>
                <c:pt idx="25">
                  <c:v>-673</c:v>
                </c:pt>
                <c:pt idx="26">
                  <c:v>-478.5</c:v>
                </c:pt>
                <c:pt idx="27">
                  <c:v>-182.5</c:v>
                </c:pt>
                <c:pt idx="28">
                  <c:v>0</c:v>
                </c:pt>
                <c:pt idx="29">
                  <c:v>497</c:v>
                </c:pt>
                <c:pt idx="30">
                  <c:v>568.5</c:v>
                </c:pt>
                <c:pt idx="31">
                  <c:v>568.5</c:v>
                </c:pt>
                <c:pt idx="32">
                  <c:v>573.5</c:v>
                </c:pt>
                <c:pt idx="33">
                  <c:v>675</c:v>
                </c:pt>
                <c:pt idx="34">
                  <c:v>681.5</c:v>
                </c:pt>
                <c:pt idx="35">
                  <c:v>879</c:v>
                </c:pt>
                <c:pt idx="36">
                  <c:v>961.5</c:v>
                </c:pt>
                <c:pt idx="37">
                  <c:v>1074.5</c:v>
                </c:pt>
                <c:pt idx="38">
                  <c:v>1075</c:v>
                </c:pt>
                <c:pt idx="39">
                  <c:v>1150.5</c:v>
                </c:pt>
                <c:pt idx="40">
                  <c:v>1237.5</c:v>
                </c:pt>
                <c:pt idx="41">
                  <c:v>1237.5</c:v>
                </c:pt>
                <c:pt idx="42">
                  <c:v>1263.5</c:v>
                </c:pt>
                <c:pt idx="43">
                  <c:v>1263.5</c:v>
                </c:pt>
                <c:pt idx="44">
                  <c:v>1334.5</c:v>
                </c:pt>
                <c:pt idx="45">
                  <c:v>1340</c:v>
                </c:pt>
                <c:pt idx="46">
                  <c:v>1442.5</c:v>
                </c:pt>
                <c:pt idx="47">
                  <c:v>1809.5</c:v>
                </c:pt>
              </c:numCache>
            </c:numRef>
          </c:xVal>
          <c:yVal>
            <c:numRef>
              <c:f>Active!$I$21:$I$981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6D-4EDE-B073-40E00DCB7C20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-8054.5</c:v>
                </c:pt>
                <c:pt idx="1">
                  <c:v>-7957.5</c:v>
                </c:pt>
                <c:pt idx="2">
                  <c:v>-7834</c:v>
                </c:pt>
                <c:pt idx="3">
                  <c:v>-6840</c:v>
                </c:pt>
                <c:pt idx="4">
                  <c:v>-6819</c:v>
                </c:pt>
                <c:pt idx="5">
                  <c:v>-6344</c:v>
                </c:pt>
                <c:pt idx="6">
                  <c:v>-6322.5</c:v>
                </c:pt>
                <c:pt idx="7">
                  <c:v>-6057.5</c:v>
                </c:pt>
                <c:pt idx="8">
                  <c:v>-5869</c:v>
                </c:pt>
                <c:pt idx="9">
                  <c:v>-5755.5</c:v>
                </c:pt>
                <c:pt idx="10">
                  <c:v>-5454.5</c:v>
                </c:pt>
                <c:pt idx="11">
                  <c:v>-2773</c:v>
                </c:pt>
                <c:pt idx="12">
                  <c:v>-2578</c:v>
                </c:pt>
                <c:pt idx="13">
                  <c:v>-1833.5</c:v>
                </c:pt>
                <c:pt idx="14">
                  <c:v>-1823.5</c:v>
                </c:pt>
                <c:pt idx="15">
                  <c:v>-1802</c:v>
                </c:pt>
                <c:pt idx="16">
                  <c:v>-1424.5</c:v>
                </c:pt>
                <c:pt idx="17">
                  <c:v>-1057</c:v>
                </c:pt>
                <c:pt idx="18">
                  <c:v>-944</c:v>
                </c:pt>
                <c:pt idx="19">
                  <c:v>-940</c:v>
                </c:pt>
                <c:pt idx="20">
                  <c:v>-868</c:v>
                </c:pt>
                <c:pt idx="21">
                  <c:v>-863</c:v>
                </c:pt>
                <c:pt idx="22">
                  <c:v>-853</c:v>
                </c:pt>
                <c:pt idx="23">
                  <c:v>-754</c:v>
                </c:pt>
                <c:pt idx="24">
                  <c:v>-673</c:v>
                </c:pt>
                <c:pt idx="25">
                  <c:v>-673</c:v>
                </c:pt>
                <c:pt idx="26">
                  <c:v>-478.5</c:v>
                </c:pt>
                <c:pt idx="27">
                  <c:v>-182.5</c:v>
                </c:pt>
                <c:pt idx="28">
                  <c:v>0</c:v>
                </c:pt>
                <c:pt idx="29">
                  <c:v>497</c:v>
                </c:pt>
                <c:pt idx="30">
                  <c:v>568.5</c:v>
                </c:pt>
                <c:pt idx="31">
                  <c:v>568.5</c:v>
                </c:pt>
                <c:pt idx="32">
                  <c:v>573.5</c:v>
                </c:pt>
                <c:pt idx="33">
                  <c:v>675</c:v>
                </c:pt>
                <c:pt idx="34">
                  <c:v>681.5</c:v>
                </c:pt>
                <c:pt idx="35">
                  <c:v>879</c:v>
                </c:pt>
                <c:pt idx="36">
                  <c:v>961.5</c:v>
                </c:pt>
                <c:pt idx="37">
                  <c:v>1074.5</c:v>
                </c:pt>
                <c:pt idx="38">
                  <c:v>1075</c:v>
                </c:pt>
                <c:pt idx="39">
                  <c:v>1150.5</c:v>
                </c:pt>
                <c:pt idx="40">
                  <c:v>1237.5</c:v>
                </c:pt>
                <c:pt idx="41">
                  <c:v>1237.5</c:v>
                </c:pt>
                <c:pt idx="42">
                  <c:v>1263.5</c:v>
                </c:pt>
                <c:pt idx="43">
                  <c:v>1263.5</c:v>
                </c:pt>
                <c:pt idx="44">
                  <c:v>1334.5</c:v>
                </c:pt>
                <c:pt idx="45">
                  <c:v>1340</c:v>
                </c:pt>
                <c:pt idx="46">
                  <c:v>1442.5</c:v>
                </c:pt>
                <c:pt idx="47">
                  <c:v>1809.5</c:v>
                </c:pt>
              </c:numCache>
            </c:numRef>
          </c:xVal>
          <c:yVal>
            <c:numRef>
              <c:f>Active!$J$21:$J$981</c:f>
              <c:numCache>
                <c:formatCode>General</c:formatCode>
                <c:ptCount val="961"/>
                <c:pt idx="20">
                  <c:v>2.3224000033224002E-3</c:v>
                </c:pt>
                <c:pt idx="21">
                  <c:v>-6.8659999669762328E-4</c:v>
                </c:pt>
                <c:pt idx="22">
                  <c:v>-2.5046000009751879E-3</c:v>
                </c:pt>
                <c:pt idx="23">
                  <c:v>-1.8627999961609021E-3</c:v>
                </c:pt>
                <c:pt idx="24">
                  <c:v>8.7139999959617853E-4</c:v>
                </c:pt>
                <c:pt idx="25">
                  <c:v>1.2714000040432438E-3</c:v>
                </c:pt>
                <c:pt idx="26">
                  <c:v>8.3129999984521419E-4</c:v>
                </c:pt>
                <c:pt idx="27">
                  <c:v>6.7850000050384551E-4</c:v>
                </c:pt>
                <c:pt idx="30">
                  <c:v>9.0669999917736277E-4</c:v>
                </c:pt>
                <c:pt idx="33">
                  <c:v>1.6849999956320971E-3</c:v>
                </c:pt>
                <c:pt idx="36">
                  <c:v>6.3930000032996759E-4</c:v>
                </c:pt>
                <c:pt idx="37">
                  <c:v>2.3758999959682114E-3</c:v>
                </c:pt>
                <c:pt idx="38">
                  <c:v>8.6499999451916665E-4</c:v>
                </c:pt>
                <c:pt idx="39">
                  <c:v>1.2190999987069517E-3</c:v>
                </c:pt>
                <c:pt idx="40">
                  <c:v>-5.7750000269152224E-4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F6D-4EDE-B073-40E00DCB7C20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-8054.5</c:v>
                </c:pt>
                <c:pt idx="1">
                  <c:v>-7957.5</c:v>
                </c:pt>
                <c:pt idx="2">
                  <c:v>-7834</c:v>
                </c:pt>
                <c:pt idx="3">
                  <c:v>-6840</c:v>
                </c:pt>
                <c:pt idx="4">
                  <c:v>-6819</c:v>
                </c:pt>
                <c:pt idx="5">
                  <c:v>-6344</c:v>
                </c:pt>
                <c:pt idx="6">
                  <c:v>-6322.5</c:v>
                </c:pt>
                <c:pt idx="7">
                  <c:v>-6057.5</c:v>
                </c:pt>
                <c:pt idx="8">
                  <c:v>-5869</c:v>
                </c:pt>
                <c:pt idx="9">
                  <c:v>-5755.5</c:v>
                </c:pt>
                <c:pt idx="10">
                  <c:v>-5454.5</c:v>
                </c:pt>
                <c:pt idx="11">
                  <c:v>-2773</c:v>
                </c:pt>
                <c:pt idx="12">
                  <c:v>-2578</c:v>
                </c:pt>
                <c:pt idx="13">
                  <c:v>-1833.5</c:v>
                </c:pt>
                <c:pt idx="14">
                  <c:v>-1823.5</c:v>
                </c:pt>
                <c:pt idx="15">
                  <c:v>-1802</c:v>
                </c:pt>
                <c:pt idx="16">
                  <c:v>-1424.5</c:v>
                </c:pt>
                <c:pt idx="17">
                  <c:v>-1057</c:v>
                </c:pt>
                <c:pt idx="18">
                  <c:v>-944</c:v>
                </c:pt>
                <c:pt idx="19">
                  <c:v>-940</c:v>
                </c:pt>
                <c:pt idx="20">
                  <c:v>-868</c:v>
                </c:pt>
                <c:pt idx="21">
                  <c:v>-863</c:v>
                </c:pt>
                <c:pt idx="22">
                  <c:v>-853</c:v>
                </c:pt>
                <c:pt idx="23">
                  <c:v>-754</c:v>
                </c:pt>
                <c:pt idx="24">
                  <c:v>-673</c:v>
                </c:pt>
                <c:pt idx="25">
                  <c:v>-673</c:v>
                </c:pt>
                <c:pt idx="26">
                  <c:v>-478.5</c:v>
                </c:pt>
                <c:pt idx="27">
                  <c:v>-182.5</c:v>
                </c:pt>
                <c:pt idx="28">
                  <c:v>0</c:v>
                </c:pt>
                <c:pt idx="29">
                  <c:v>497</c:v>
                </c:pt>
                <c:pt idx="30">
                  <c:v>568.5</c:v>
                </c:pt>
                <c:pt idx="31">
                  <c:v>568.5</c:v>
                </c:pt>
                <c:pt idx="32">
                  <c:v>573.5</c:v>
                </c:pt>
                <c:pt idx="33">
                  <c:v>675</c:v>
                </c:pt>
                <c:pt idx="34">
                  <c:v>681.5</c:v>
                </c:pt>
                <c:pt idx="35">
                  <c:v>879</c:v>
                </c:pt>
                <c:pt idx="36">
                  <c:v>961.5</c:v>
                </c:pt>
                <c:pt idx="37">
                  <c:v>1074.5</c:v>
                </c:pt>
                <c:pt idx="38">
                  <c:v>1075</c:v>
                </c:pt>
                <c:pt idx="39">
                  <c:v>1150.5</c:v>
                </c:pt>
                <c:pt idx="40">
                  <c:v>1237.5</c:v>
                </c:pt>
                <c:pt idx="41">
                  <c:v>1237.5</c:v>
                </c:pt>
                <c:pt idx="42">
                  <c:v>1263.5</c:v>
                </c:pt>
                <c:pt idx="43">
                  <c:v>1263.5</c:v>
                </c:pt>
                <c:pt idx="44">
                  <c:v>1334.5</c:v>
                </c:pt>
                <c:pt idx="45">
                  <c:v>1340</c:v>
                </c:pt>
                <c:pt idx="46">
                  <c:v>1442.5</c:v>
                </c:pt>
                <c:pt idx="47">
                  <c:v>1809.5</c:v>
                </c:pt>
              </c:numCache>
            </c:numRef>
          </c:xVal>
          <c:yVal>
            <c:numRef>
              <c:f>Active!$K$21:$K$981</c:f>
              <c:numCache>
                <c:formatCode>General</c:formatCode>
                <c:ptCount val="961"/>
                <c:pt idx="28">
                  <c:v>0</c:v>
                </c:pt>
                <c:pt idx="29">
                  <c:v>-9.3460000061895698E-4</c:v>
                </c:pt>
                <c:pt idx="31">
                  <c:v>1.406699993822258E-3</c:v>
                </c:pt>
                <c:pt idx="32">
                  <c:v>5.976999964332208E-4</c:v>
                </c:pt>
                <c:pt idx="34">
                  <c:v>5.0329999794485047E-4</c:v>
                </c:pt>
                <c:pt idx="35">
                  <c:v>1.337799993052613E-3</c:v>
                </c:pt>
                <c:pt idx="41">
                  <c:v>-1.9749999773921445E-4</c:v>
                </c:pt>
                <c:pt idx="42">
                  <c:v>-1.1443000039434992E-3</c:v>
                </c:pt>
                <c:pt idx="43">
                  <c:v>-2.4430000485153869E-4</c:v>
                </c:pt>
                <c:pt idx="44">
                  <c:v>-3.9210000250022858E-4</c:v>
                </c:pt>
                <c:pt idx="45">
                  <c:v>1.5800000255694613E-4</c:v>
                </c:pt>
                <c:pt idx="46">
                  <c:v>-1.9465000004856847E-3</c:v>
                </c:pt>
                <c:pt idx="47">
                  <c:v>-4.4710000656777993E-4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F6D-4EDE-B073-40E00DCB7C20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-8054.5</c:v>
                </c:pt>
                <c:pt idx="1">
                  <c:v>-7957.5</c:v>
                </c:pt>
                <c:pt idx="2">
                  <c:v>-7834</c:v>
                </c:pt>
                <c:pt idx="3">
                  <c:v>-6840</c:v>
                </c:pt>
                <c:pt idx="4">
                  <c:v>-6819</c:v>
                </c:pt>
                <c:pt idx="5">
                  <c:v>-6344</c:v>
                </c:pt>
                <c:pt idx="6">
                  <c:v>-6322.5</c:v>
                </c:pt>
                <c:pt idx="7">
                  <c:v>-6057.5</c:v>
                </c:pt>
                <c:pt idx="8">
                  <c:v>-5869</c:v>
                </c:pt>
                <c:pt idx="9">
                  <c:v>-5755.5</c:v>
                </c:pt>
                <c:pt idx="10">
                  <c:v>-5454.5</c:v>
                </c:pt>
                <c:pt idx="11">
                  <c:v>-2773</c:v>
                </c:pt>
                <c:pt idx="12">
                  <c:v>-2578</c:v>
                </c:pt>
                <c:pt idx="13">
                  <c:v>-1833.5</c:v>
                </c:pt>
                <c:pt idx="14">
                  <c:v>-1823.5</c:v>
                </c:pt>
                <c:pt idx="15">
                  <c:v>-1802</c:v>
                </c:pt>
                <c:pt idx="16">
                  <c:v>-1424.5</c:v>
                </c:pt>
                <c:pt idx="17">
                  <c:v>-1057</c:v>
                </c:pt>
                <c:pt idx="18">
                  <c:v>-944</c:v>
                </c:pt>
                <c:pt idx="19">
                  <c:v>-940</c:v>
                </c:pt>
                <c:pt idx="20">
                  <c:v>-868</c:v>
                </c:pt>
                <c:pt idx="21">
                  <c:v>-863</c:v>
                </c:pt>
                <c:pt idx="22">
                  <c:v>-853</c:v>
                </c:pt>
                <c:pt idx="23">
                  <c:v>-754</c:v>
                </c:pt>
                <c:pt idx="24">
                  <c:v>-673</c:v>
                </c:pt>
                <c:pt idx="25">
                  <c:v>-673</c:v>
                </c:pt>
                <c:pt idx="26">
                  <c:v>-478.5</c:v>
                </c:pt>
                <c:pt idx="27">
                  <c:v>-182.5</c:v>
                </c:pt>
                <c:pt idx="28">
                  <c:v>0</c:v>
                </c:pt>
                <c:pt idx="29">
                  <c:v>497</c:v>
                </c:pt>
                <c:pt idx="30">
                  <c:v>568.5</c:v>
                </c:pt>
                <c:pt idx="31">
                  <c:v>568.5</c:v>
                </c:pt>
                <c:pt idx="32">
                  <c:v>573.5</c:v>
                </c:pt>
                <c:pt idx="33">
                  <c:v>675</c:v>
                </c:pt>
                <c:pt idx="34">
                  <c:v>681.5</c:v>
                </c:pt>
                <c:pt idx="35">
                  <c:v>879</c:v>
                </c:pt>
                <c:pt idx="36">
                  <c:v>961.5</c:v>
                </c:pt>
                <c:pt idx="37">
                  <c:v>1074.5</c:v>
                </c:pt>
                <c:pt idx="38">
                  <c:v>1075</c:v>
                </c:pt>
                <c:pt idx="39">
                  <c:v>1150.5</c:v>
                </c:pt>
                <c:pt idx="40">
                  <c:v>1237.5</c:v>
                </c:pt>
                <c:pt idx="41">
                  <c:v>1237.5</c:v>
                </c:pt>
                <c:pt idx="42">
                  <c:v>1263.5</c:v>
                </c:pt>
                <c:pt idx="43">
                  <c:v>1263.5</c:v>
                </c:pt>
                <c:pt idx="44">
                  <c:v>1334.5</c:v>
                </c:pt>
                <c:pt idx="45">
                  <c:v>1340</c:v>
                </c:pt>
                <c:pt idx="46">
                  <c:v>1442.5</c:v>
                </c:pt>
                <c:pt idx="47">
                  <c:v>1809.5</c:v>
                </c:pt>
              </c:numCache>
            </c:numRef>
          </c:xVal>
          <c:yVal>
            <c:numRef>
              <c:f>Active!$L$21:$L$981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F6D-4EDE-B073-40E00DCB7C20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-8054.5</c:v>
                </c:pt>
                <c:pt idx="1">
                  <c:v>-7957.5</c:v>
                </c:pt>
                <c:pt idx="2">
                  <c:v>-7834</c:v>
                </c:pt>
                <c:pt idx="3">
                  <c:v>-6840</c:v>
                </c:pt>
                <c:pt idx="4">
                  <c:v>-6819</c:v>
                </c:pt>
                <c:pt idx="5">
                  <c:v>-6344</c:v>
                </c:pt>
                <c:pt idx="6">
                  <c:v>-6322.5</c:v>
                </c:pt>
                <c:pt idx="7">
                  <c:v>-6057.5</c:v>
                </c:pt>
                <c:pt idx="8">
                  <c:v>-5869</c:v>
                </c:pt>
                <c:pt idx="9">
                  <c:v>-5755.5</c:v>
                </c:pt>
                <c:pt idx="10">
                  <c:v>-5454.5</c:v>
                </c:pt>
                <c:pt idx="11">
                  <c:v>-2773</c:v>
                </c:pt>
                <c:pt idx="12">
                  <c:v>-2578</c:v>
                </c:pt>
                <c:pt idx="13">
                  <c:v>-1833.5</c:v>
                </c:pt>
                <c:pt idx="14">
                  <c:v>-1823.5</c:v>
                </c:pt>
                <c:pt idx="15">
                  <c:v>-1802</c:v>
                </c:pt>
                <c:pt idx="16">
                  <c:v>-1424.5</c:v>
                </c:pt>
                <c:pt idx="17">
                  <c:v>-1057</c:v>
                </c:pt>
                <c:pt idx="18">
                  <c:v>-944</c:v>
                </c:pt>
                <c:pt idx="19">
                  <c:v>-940</c:v>
                </c:pt>
                <c:pt idx="20">
                  <c:v>-868</c:v>
                </c:pt>
                <c:pt idx="21">
                  <c:v>-863</c:v>
                </c:pt>
                <c:pt idx="22">
                  <c:v>-853</c:v>
                </c:pt>
                <c:pt idx="23">
                  <c:v>-754</c:v>
                </c:pt>
                <c:pt idx="24">
                  <c:v>-673</c:v>
                </c:pt>
                <c:pt idx="25">
                  <c:v>-673</c:v>
                </c:pt>
                <c:pt idx="26">
                  <c:v>-478.5</c:v>
                </c:pt>
                <c:pt idx="27">
                  <c:v>-182.5</c:v>
                </c:pt>
                <c:pt idx="28">
                  <c:v>0</c:v>
                </c:pt>
                <c:pt idx="29">
                  <c:v>497</c:v>
                </c:pt>
                <c:pt idx="30">
                  <c:v>568.5</c:v>
                </c:pt>
                <c:pt idx="31">
                  <c:v>568.5</c:v>
                </c:pt>
                <c:pt idx="32">
                  <c:v>573.5</c:v>
                </c:pt>
                <c:pt idx="33">
                  <c:v>675</c:v>
                </c:pt>
                <c:pt idx="34">
                  <c:v>681.5</c:v>
                </c:pt>
                <c:pt idx="35">
                  <c:v>879</c:v>
                </c:pt>
                <c:pt idx="36">
                  <c:v>961.5</c:v>
                </c:pt>
                <c:pt idx="37">
                  <c:v>1074.5</c:v>
                </c:pt>
                <c:pt idx="38">
                  <c:v>1075</c:v>
                </c:pt>
                <c:pt idx="39">
                  <c:v>1150.5</c:v>
                </c:pt>
                <c:pt idx="40">
                  <c:v>1237.5</c:v>
                </c:pt>
                <c:pt idx="41">
                  <c:v>1237.5</c:v>
                </c:pt>
                <c:pt idx="42">
                  <c:v>1263.5</c:v>
                </c:pt>
                <c:pt idx="43">
                  <c:v>1263.5</c:v>
                </c:pt>
                <c:pt idx="44">
                  <c:v>1334.5</c:v>
                </c:pt>
                <c:pt idx="45">
                  <c:v>1340</c:v>
                </c:pt>
                <c:pt idx="46">
                  <c:v>1442.5</c:v>
                </c:pt>
                <c:pt idx="47">
                  <c:v>1809.5</c:v>
                </c:pt>
              </c:numCache>
            </c:numRef>
          </c:xVal>
          <c:yVal>
            <c:numRef>
              <c:f>Active!$M$21:$M$981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F6D-4EDE-B073-40E00DCB7C20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5.0000000000000001E-4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4.0000000000000002E-4</c:v>
                  </c:pt>
                  <c:pt idx="27">
                    <c:v>1E-3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0</c:v>
                  </c:pt>
                  <c:pt idx="32">
                    <c:v>0</c:v>
                  </c:pt>
                  <c:pt idx="33">
                    <c:v>6.9999999999999999E-4</c:v>
                  </c:pt>
                  <c:pt idx="34">
                    <c:v>1E-4</c:v>
                  </c:pt>
                  <c:pt idx="35">
                    <c:v>5.0000000000000001E-4</c:v>
                  </c:pt>
                  <c:pt idx="36">
                    <c:v>1.9E-3</c:v>
                  </c:pt>
                  <c:pt idx="37">
                    <c:v>3.5000000000000001E-3</c:v>
                  </c:pt>
                  <c:pt idx="38">
                    <c:v>1.1999999999999999E-3</c:v>
                  </c:pt>
                  <c:pt idx="39">
                    <c:v>2.7000000000000001E-3</c:v>
                  </c:pt>
                  <c:pt idx="40">
                    <c:v>2.8E-3</c:v>
                  </c:pt>
                  <c:pt idx="41">
                    <c:v>2.9999999999999997E-4</c:v>
                  </c:pt>
                  <c:pt idx="42">
                    <c:v>3.5000000000000001E-3</c:v>
                  </c:pt>
                  <c:pt idx="43">
                    <c:v>6.9999999999999999E-4</c:v>
                  </c:pt>
                  <c:pt idx="44">
                    <c:v>8.0000000000000004E-4</c:v>
                  </c:pt>
                  <c:pt idx="45">
                    <c:v>1E-4</c:v>
                  </c:pt>
                  <c:pt idx="46">
                    <c:v>8.0000000000000004E-4</c:v>
                  </c:pt>
                  <c:pt idx="47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-8054.5</c:v>
                </c:pt>
                <c:pt idx="1">
                  <c:v>-7957.5</c:v>
                </c:pt>
                <c:pt idx="2">
                  <c:v>-7834</c:v>
                </c:pt>
                <c:pt idx="3">
                  <c:v>-6840</c:v>
                </c:pt>
                <c:pt idx="4">
                  <c:v>-6819</c:v>
                </c:pt>
                <c:pt idx="5">
                  <c:v>-6344</c:v>
                </c:pt>
                <c:pt idx="6">
                  <c:v>-6322.5</c:v>
                </c:pt>
                <c:pt idx="7">
                  <c:v>-6057.5</c:v>
                </c:pt>
                <c:pt idx="8">
                  <c:v>-5869</c:v>
                </c:pt>
                <c:pt idx="9">
                  <c:v>-5755.5</c:v>
                </c:pt>
                <c:pt idx="10">
                  <c:v>-5454.5</c:v>
                </c:pt>
                <c:pt idx="11">
                  <c:v>-2773</c:v>
                </c:pt>
                <c:pt idx="12">
                  <c:v>-2578</c:v>
                </c:pt>
                <c:pt idx="13">
                  <c:v>-1833.5</c:v>
                </c:pt>
                <c:pt idx="14">
                  <c:v>-1823.5</c:v>
                </c:pt>
                <c:pt idx="15">
                  <c:v>-1802</c:v>
                </c:pt>
                <c:pt idx="16">
                  <c:v>-1424.5</c:v>
                </c:pt>
                <c:pt idx="17">
                  <c:v>-1057</c:v>
                </c:pt>
                <c:pt idx="18">
                  <c:v>-944</c:v>
                </c:pt>
                <c:pt idx="19">
                  <c:v>-940</c:v>
                </c:pt>
                <c:pt idx="20">
                  <c:v>-868</c:v>
                </c:pt>
                <c:pt idx="21">
                  <c:v>-863</c:v>
                </c:pt>
                <c:pt idx="22">
                  <c:v>-853</c:v>
                </c:pt>
                <c:pt idx="23">
                  <c:v>-754</c:v>
                </c:pt>
                <c:pt idx="24">
                  <c:v>-673</c:v>
                </c:pt>
                <c:pt idx="25">
                  <c:v>-673</c:v>
                </c:pt>
                <c:pt idx="26">
                  <c:v>-478.5</c:v>
                </c:pt>
                <c:pt idx="27">
                  <c:v>-182.5</c:v>
                </c:pt>
                <c:pt idx="28">
                  <c:v>0</c:v>
                </c:pt>
                <c:pt idx="29">
                  <c:v>497</c:v>
                </c:pt>
                <c:pt idx="30">
                  <c:v>568.5</c:v>
                </c:pt>
                <c:pt idx="31">
                  <c:v>568.5</c:v>
                </c:pt>
                <c:pt idx="32">
                  <c:v>573.5</c:v>
                </c:pt>
                <c:pt idx="33">
                  <c:v>675</c:v>
                </c:pt>
                <c:pt idx="34">
                  <c:v>681.5</c:v>
                </c:pt>
                <c:pt idx="35">
                  <c:v>879</c:v>
                </c:pt>
                <c:pt idx="36">
                  <c:v>961.5</c:v>
                </c:pt>
                <c:pt idx="37">
                  <c:v>1074.5</c:v>
                </c:pt>
                <c:pt idx="38">
                  <c:v>1075</c:v>
                </c:pt>
                <c:pt idx="39">
                  <c:v>1150.5</c:v>
                </c:pt>
                <c:pt idx="40">
                  <c:v>1237.5</c:v>
                </c:pt>
                <c:pt idx="41">
                  <c:v>1237.5</c:v>
                </c:pt>
                <c:pt idx="42">
                  <c:v>1263.5</c:v>
                </c:pt>
                <c:pt idx="43">
                  <c:v>1263.5</c:v>
                </c:pt>
                <c:pt idx="44">
                  <c:v>1334.5</c:v>
                </c:pt>
                <c:pt idx="45">
                  <c:v>1340</c:v>
                </c:pt>
                <c:pt idx="46">
                  <c:v>1442.5</c:v>
                </c:pt>
                <c:pt idx="47">
                  <c:v>1809.5</c:v>
                </c:pt>
              </c:numCache>
            </c:numRef>
          </c:xVal>
          <c:yVal>
            <c:numRef>
              <c:f>Active!$N$21:$N$981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F6D-4EDE-B073-40E00DCB7C20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Active!$F$21:$F$981</c:f>
              <c:numCache>
                <c:formatCode>General</c:formatCode>
                <c:ptCount val="961"/>
                <c:pt idx="0">
                  <c:v>-8054.5</c:v>
                </c:pt>
                <c:pt idx="1">
                  <c:v>-7957.5</c:v>
                </c:pt>
                <c:pt idx="2">
                  <c:v>-7834</c:v>
                </c:pt>
                <c:pt idx="3">
                  <c:v>-6840</c:v>
                </c:pt>
                <c:pt idx="4">
                  <c:v>-6819</c:v>
                </c:pt>
                <c:pt idx="5">
                  <c:v>-6344</c:v>
                </c:pt>
                <c:pt idx="6">
                  <c:v>-6322.5</c:v>
                </c:pt>
                <c:pt idx="7">
                  <c:v>-6057.5</c:v>
                </c:pt>
                <c:pt idx="8">
                  <c:v>-5869</c:v>
                </c:pt>
                <c:pt idx="9">
                  <c:v>-5755.5</c:v>
                </c:pt>
                <c:pt idx="10">
                  <c:v>-5454.5</c:v>
                </c:pt>
                <c:pt idx="11">
                  <c:v>-2773</c:v>
                </c:pt>
                <c:pt idx="12">
                  <c:v>-2578</c:v>
                </c:pt>
                <c:pt idx="13">
                  <c:v>-1833.5</c:v>
                </c:pt>
                <c:pt idx="14">
                  <c:v>-1823.5</c:v>
                </c:pt>
                <c:pt idx="15">
                  <c:v>-1802</c:v>
                </c:pt>
                <c:pt idx="16">
                  <c:v>-1424.5</c:v>
                </c:pt>
                <c:pt idx="17">
                  <c:v>-1057</c:v>
                </c:pt>
                <c:pt idx="18">
                  <c:v>-944</c:v>
                </c:pt>
                <c:pt idx="19">
                  <c:v>-940</c:v>
                </c:pt>
                <c:pt idx="20">
                  <c:v>-868</c:v>
                </c:pt>
                <c:pt idx="21">
                  <c:v>-863</c:v>
                </c:pt>
                <c:pt idx="22">
                  <c:v>-853</c:v>
                </c:pt>
                <c:pt idx="23">
                  <c:v>-754</c:v>
                </c:pt>
                <c:pt idx="24">
                  <c:v>-673</c:v>
                </c:pt>
                <c:pt idx="25">
                  <c:v>-673</c:v>
                </c:pt>
                <c:pt idx="26">
                  <c:v>-478.5</c:v>
                </c:pt>
                <c:pt idx="27">
                  <c:v>-182.5</c:v>
                </c:pt>
                <c:pt idx="28">
                  <c:v>0</c:v>
                </c:pt>
                <c:pt idx="29">
                  <c:v>497</c:v>
                </c:pt>
                <c:pt idx="30">
                  <c:v>568.5</c:v>
                </c:pt>
                <c:pt idx="31">
                  <c:v>568.5</c:v>
                </c:pt>
                <c:pt idx="32">
                  <c:v>573.5</c:v>
                </c:pt>
                <c:pt idx="33">
                  <c:v>675</c:v>
                </c:pt>
                <c:pt idx="34">
                  <c:v>681.5</c:v>
                </c:pt>
                <c:pt idx="35">
                  <c:v>879</c:v>
                </c:pt>
                <c:pt idx="36">
                  <c:v>961.5</c:v>
                </c:pt>
                <c:pt idx="37">
                  <c:v>1074.5</c:v>
                </c:pt>
                <c:pt idx="38">
                  <c:v>1075</c:v>
                </c:pt>
                <c:pt idx="39">
                  <c:v>1150.5</c:v>
                </c:pt>
                <c:pt idx="40">
                  <c:v>1237.5</c:v>
                </c:pt>
                <c:pt idx="41">
                  <c:v>1237.5</c:v>
                </c:pt>
                <c:pt idx="42">
                  <c:v>1263.5</c:v>
                </c:pt>
                <c:pt idx="43">
                  <c:v>1263.5</c:v>
                </c:pt>
                <c:pt idx="44">
                  <c:v>1334.5</c:v>
                </c:pt>
                <c:pt idx="45">
                  <c:v>1340</c:v>
                </c:pt>
                <c:pt idx="46">
                  <c:v>1442.5</c:v>
                </c:pt>
                <c:pt idx="47">
                  <c:v>1809.5</c:v>
                </c:pt>
              </c:numCache>
            </c:numRef>
          </c:xVal>
          <c:yVal>
            <c:numRef>
              <c:f>Active!$O$21:$O$981</c:f>
              <c:numCache>
                <c:formatCode>General</c:formatCode>
                <c:ptCount val="961"/>
                <c:pt idx="0">
                  <c:v>4.9437783414456337E-4</c:v>
                </c:pt>
                <c:pt idx="1">
                  <c:v>4.9150158421252838E-4</c:v>
                </c:pt>
                <c:pt idx="2">
                  <c:v>4.8783955465988573E-4</c:v>
                </c:pt>
                <c:pt idx="3">
                  <c:v>4.5836540587181486E-4</c:v>
                </c:pt>
                <c:pt idx="4">
                  <c:v>4.5774271258755984E-4</c:v>
                </c:pt>
                <c:pt idx="5">
                  <c:v>4.436579835389344E-4</c:v>
                </c:pt>
                <c:pt idx="6">
                  <c:v>4.4302046422410189E-4</c:v>
                </c:pt>
                <c:pt idx="7">
                  <c:v>4.3516266801802664E-4</c:v>
                </c:pt>
                <c:pt idx="8">
                  <c:v>4.2957325449030897E-4</c:v>
                </c:pt>
                <c:pt idx="9">
                  <c:v>4.2620774554921639E-4</c:v>
                </c:pt>
                <c:pt idx="10">
                  <c:v>4.1728247514156113E-4</c:v>
                </c:pt>
                <c:pt idx="11">
                  <c:v>3.3777047315442616E-4</c:v>
                </c:pt>
                <c:pt idx="12">
                  <c:v>3.3198832122920097E-4</c:v>
                </c:pt>
                <c:pt idx="13">
                  <c:v>3.0991236169930286E-4</c:v>
                </c:pt>
                <c:pt idx="14">
                  <c:v>3.0961584108775284E-4</c:v>
                </c:pt>
                <c:pt idx="15">
                  <c:v>3.0897832177292027E-4</c:v>
                </c:pt>
                <c:pt idx="16">
                  <c:v>2.9778466868690743E-4</c:v>
                </c:pt>
                <c:pt idx="17">
                  <c:v>2.8688753621244461E-4</c:v>
                </c:pt>
                <c:pt idx="18">
                  <c:v>2.8353685330192953E-4</c:v>
                </c:pt>
                <c:pt idx="19">
                  <c:v>2.8341824505730953E-4</c:v>
                </c:pt>
                <c:pt idx="20">
                  <c:v>2.8128329665414944E-4</c:v>
                </c:pt>
                <c:pt idx="21">
                  <c:v>2.8113503634837446E-4</c:v>
                </c:pt>
                <c:pt idx="22">
                  <c:v>2.8083851573682445E-4</c:v>
                </c:pt>
                <c:pt idx="23">
                  <c:v>2.7790296168247937E-4</c:v>
                </c:pt>
                <c:pt idx="24">
                  <c:v>2.7550114472892431E-4</c:v>
                </c:pt>
                <c:pt idx="25">
                  <c:v>2.7550114472892431E-4</c:v>
                </c:pt>
                <c:pt idx="26">
                  <c:v>2.6973381883427662E-4</c:v>
                </c:pt>
                <c:pt idx="27">
                  <c:v>2.6095680873239633E-4</c:v>
                </c:pt>
                <c:pt idx="28">
                  <c:v>2.5554530757160868E-4</c:v>
                </c:pt>
                <c:pt idx="29">
                  <c:v>2.4080823317757324E-4</c:v>
                </c:pt>
                <c:pt idx="30">
                  <c:v>2.3868811080499067E-4</c:v>
                </c:pt>
                <c:pt idx="31">
                  <c:v>2.3868811080499067E-4</c:v>
                </c:pt>
                <c:pt idx="32">
                  <c:v>2.3853985049921567E-4</c:v>
                </c:pt>
                <c:pt idx="33">
                  <c:v>2.3553016629198308E-4</c:v>
                </c:pt>
                <c:pt idx="34">
                  <c:v>2.3533742789447556E-4</c:v>
                </c:pt>
                <c:pt idx="35">
                  <c:v>2.2948114581636288E-4</c:v>
                </c:pt>
                <c:pt idx="36">
                  <c:v>2.2703485077107532E-4</c:v>
                </c:pt>
                <c:pt idx="37">
                  <c:v>2.236841678605602E-4</c:v>
                </c:pt>
                <c:pt idx="38">
                  <c:v>2.2366934182998271E-4</c:v>
                </c:pt>
                <c:pt idx="39">
                  <c:v>2.2143061121278015E-4</c:v>
                </c:pt>
                <c:pt idx="40">
                  <c:v>2.1885088189229506E-4</c:v>
                </c:pt>
                <c:pt idx="41">
                  <c:v>2.1885088189229506E-4</c:v>
                </c:pt>
                <c:pt idx="42">
                  <c:v>2.1807992830226504E-4</c:v>
                </c:pt>
                <c:pt idx="43">
                  <c:v>2.1807992830226504E-4</c:v>
                </c:pt>
                <c:pt idx="44">
                  <c:v>2.1597463196025996E-4</c:v>
                </c:pt>
                <c:pt idx="45">
                  <c:v>2.1581154562390746E-4</c:v>
                </c:pt>
                <c:pt idx="46">
                  <c:v>2.1277220935551989E-4</c:v>
                </c:pt>
                <c:pt idx="47">
                  <c:v>2.0188990291163456E-4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F6D-4EDE-B073-40E00DCB7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24896"/>
        <c:axId val="1"/>
      </c:scatterChart>
      <c:valAx>
        <c:axId val="613224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52331071228708"/>
              <c:y val="0.842566822004392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760939066290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2248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075106602665659"/>
          <c:y val="0.92419947506561673"/>
          <c:w val="0.62762857345534506"/>
          <c:h val="5.83090379008746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V2021 Cyg - O-C Diagr.</a:t>
            </a:r>
          </a:p>
        </c:rich>
      </c:tx>
      <c:layout>
        <c:manualLayout>
          <c:xMode val="edge"/>
          <c:yMode val="edge"/>
          <c:x val="0.3669172932330827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76246334310852"/>
          <c:w val="0.81203007518796988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(old)'!$D$21:$D$222</c:f>
                <c:numCache>
                  <c:formatCode>General</c:formatCode>
                  <c:ptCount val="20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plus>
            <c:minus>
              <c:numRef>
                <c:f>'A (old)'!$D$21:$D$222</c:f>
                <c:numCache>
                  <c:formatCode>General</c:formatCode>
                  <c:ptCount val="20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(old)'!$F$21:$F$982</c:f>
              <c:numCache>
                <c:formatCode>General</c:formatCode>
                <c:ptCount val="962"/>
                <c:pt idx="0">
                  <c:v>-16109</c:v>
                </c:pt>
                <c:pt idx="1">
                  <c:v>-15915</c:v>
                </c:pt>
                <c:pt idx="2">
                  <c:v>-15668</c:v>
                </c:pt>
                <c:pt idx="3">
                  <c:v>-13680</c:v>
                </c:pt>
                <c:pt idx="4">
                  <c:v>-13638</c:v>
                </c:pt>
                <c:pt idx="5">
                  <c:v>-12688</c:v>
                </c:pt>
                <c:pt idx="6">
                  <c:v>-12645</c:v>
                </c:pt>
                <c:pt idx="7">
                  <c:v>-12115</c:v>
                </c:pt>
                <c:pt idx="8">
                  <c:v>-11738</c:v>
                </c:pt>
                <c:pt idx="9">
                  <c:v>-11511</c:v>
                </c:pt>
                <c:pt idx="10">
                  <c:v>-10909</c:v>
                </c:pt>
                <c:pt idx="11">
                  <c:v>-5546</c:v>
                </c:pt>
                <c:pt idx="12">
                  <c:v>-5156</c:v>
                </c:pt>
                <c:pt idx="13">
                  <c:v>-3667</c:v>
                </c:pt>
                <c:pt idx="14">
                  <c:v>-3647</c:v>
                </c:pt>
                <c:pt idx="15">
                  <c:v>-3604</c:v>
                </c:pt>
                <c:pt idx="16">
                  <c:v>-2849</c:v>
                </c:pt>
                <c:pt idx="17">
                  <c:v>-2114</c:v>
                </c:pt>
                <c:pt idx="18">
                  <c:v>-1888</c:v>
                </c:pt>
                <c:pt idx="19">
                  <c:v>-1880</c:v>
                </c:pt>
                <c:pt idx="20">
                  <c:v>-1508</c:v>
                </c:pt>
                <c:pt idx="21">
                  <c:v>-1346</c:v>
                </c:pt>
                <c:pt idx="22">
                  <c:v>-957</c:v>
                </c:pt>
                <c:pt idx="23">
                  <c:v>-365</c:v>
                </c:pt>
                <c:pt idx="24">
                  <c:v>0</c:v>
                </c:pt>
                <c:pt idx="25">
                  <c:v>994</c:v>
                </c:pt>
                <c:pt idx="26">
                  <c:v>1137</c:v>
                </c:pt>
                <c:pt idx="27">
                  <c:v>1363</c:v>
                </c:pt>
                <c:pt idx="28">
                  <c:v>1758</c:v>
                </c:pt>
                <c:pt idx="29">
                  <c:v>1923</c:v>
                </c:pt>
                <c:pt idx="30">
                  <c:v>2149</c:v>
                </c:pt>
                <c:pt idx="31">
                  <c:v>2150</c:v>
                </c:pt>
              </c:numCache>
            </c:numRef>
          </c:xVal>
          <c:yVal>
            <c:numRef>
              <c:f>'A (old)'!$H$21:$H$982</c:f>
              <c:numCache>
                <c:formatCode>General</c:formatCode>
                <c:ptCount val="962"/>
                <c:pt idx="0">
                  <c:v>-4.0311900000233436E-2</c:v>
                </c:pt>
                <c:pt idx="1">
                  <c:v>-2.7826500001538079E-2</c:v>
                </c:pt>
                <c:pt idx="2">
                  <c:v>0.11478119999810588</c:v>
                </c:pt>
                <c:pt idx="3">
                  <c:v>-4.4687999998132E-2</c:v>
                </c:pt>
                <c:pt idx="4">
                  <c:v>3.8654199997836258E-2</c:v>
                </c:pt>
                <c:pt idx="5">
                  <c:v>1.2299199996050447E-2</c:v>
                </c:pt>
                <c:pt idx="6">
                  <c:v>-2.4694999992789235E-3</c:v>
                </c:pt>
                <c:pt idx="7">
                  <c:v>3.5753500000282656E-2</c:v>
                </c:pt>
                <c:pt idx="8">
                  <c:v>3.3944200000405544E-2</c:v>
                </c:pt>
                <c:pt idx="9">
                  <c:v>3.7769899998238543E-2</c:v>
                </c:pt>
                <c:pt idx="10">
                  <c:v>-1.4991899999586167E-2</c:v>
                </c:pt>
                <c:pt idx="11">
                  <c:v>1.5251400000124704E-2</c:v>
                </c:pt>
                <c:pt idx="12">
                  <c:v>5.2000399999087676E-2</c:v>
                </c:pt>
                <c:pt idx="13">
                  <c:v>-1.8129700001736637E-2</c:v>
                </c:pt>
                <c:pt idx="14">
                  <c:v>-2.6347699997131713E-2</c:v>
                </c:pt>
                <c:pt idx="15">
                  <c:v>3.1883599993307143E-2</c:v>
                </c:pt>
                <c:pt idx="16">
                  <c:v>-3.8845900002343114E-2</c:v>
                </c:pt>
                <c:pt idx="17">
                  <c:v>-3.357400004460942E-3</c:v>
                </c:pt>
                <c:pt idx="25">
                  <c:v>-9.3460000061895698E-4</c:v>
                </c:pt>
                <c:pt idx="27">
                  <c:v>5.0329999794485047E-4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09-4A5D-8D33-A7A0C43D3588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plus>
            <c:minus>
              <c:numRef>
                <c:f>'A (old)'!$D$21:$D$982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(old)'!$F$21:$F$982</c:f>
              <c:numCache>
                <c:formatCode>General</c:formatCode>
                <c:ptCount val="962"/>
                <c:pt idx="0">
                  <c:v>-16109</c:v>
                </c:pt>
                <c:pt idx="1">
                  <c:v>-15915</c:v>
                </c:pt>
                <c:pt idx="2">
                  <c:v>-15668</c:v>
                </c:pt>
                <c:pt idx="3">
                  <c:v>-13680</c:v>
                </c:pt>
                <c:pt idx="4">
                  <c:v>-13638</c:v>
                </c:pt>
                <c:pt idx="5">
                  <c:v>-12688</c:v>
                </c:pt>
                <c:pt idx="6">
                  <c:v>-12645</c:v>
                </c:pt>
                <c:pt idx="7">
                  <c:v>-12115</c:v>
                </c:pt>
                <c:pt idx="8">
                  <c:v>-11738</c:v>
                </c:pt>
                <c:pt idx="9">
                  <c:v>-11511</c:v>
                </c:pt>
                <c:pt idx="10">
                  <c:v>-10909</c:v>
                </c:pt>
                <c:pt idx="11">
                  <c:v>-5546</c:v>
                </c:pt>
                <c:pt idx="12">
                  <c:v>-5156</c:v>
                </c:pt>
                <c:pt idx="13">
                  <c:v>-3667</c:v>
                </c:pt>
                <c:pt idx="14">
                  <c:v>-3647</c:v>
                </c:pt>
                <c:pt idx="15">
                  <c:v>-3604</c:v>
                </c:pt>
                <c:pt idx="16">
                  <c:v>-2849</c:v>
                </c:pt>
                <c:pt idx="17">
                  <c:v>-2114</c:v>
                </c:pt>
                <c:pt idx="18">
                  <c:v>-1888</c:v>
                </c:pt>
                <c:pt idx="19">
                  <c:v>-1880</c:v>
                </c:pt>
                <c:pt idx="20">
                  <c:v>-1508</c:v>
                </c:pt>
                <c:pt idx="21">
                  <c:v>-1346</c:v>
                </c:pt>
                <c:pt idx="22">
                  <c:v>-957</c:v>
                </c:pt>
                <c:pt idx="23">
                  <c:v>-365</c:v>
                </c:pt>
                <c:pt idx="24">
                  <c:v>0</c:v>
                </c:pt>
                <c:pt idx="25">
                  <c:v>994</c:v>
                </c:pt>
                <c:pt idx="26">
                  <c:v>1137</c:v>
                </c:pt>
                <c:pt idx="27">
                  <c:v>1363</c:v>
                </c:pt>
                <c:pt idx="28">
                  <c:v>1758</c:v>
                </c:pt>
                <c:pt idx="29">
                  <c:v>1923</c:v>
                </c:pt>
                <c:pt idx="30">
                  <c:v>2149</c:v>
                </c:pt>
                <c:pt idx="31">
                  <c:v>2150</c:v>
                </c:pt>
              </c:numCache>
            </c:numRef>
          </c:xVal>
          <c:yVal>
            <c:numRef>
              <c:f>'A (old)'!$I$21:$I$982</c:f>
              <c:numCache>
                <c:formatCode>General</c:formatCode>
                <c:ptCount val="962"/>
                <c:pt idx="18">
                  <c:v>-1.6420799998741131E-2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09-4A5D-8D33-A7A0C43D3588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Kreiner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plus>
            <c:minus>
              <c:numRef>
                <c:f>'A (old)'!$D$21:$D$982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(old)'!$F$21:$F$982</c:f>
              <c:numCache>
                <c:formatCode>General</c:formatCode>
                <c:ptCount val="962"/>
                <c:pt idx="0">
                  <c:v>-16109</c:v>
                </c:pt>
                <c:pt idx="1">
                  <c:v>-15915</c:v>
                </c:pt>
                <c:pt idx="2">
                  <c:v>-15668</c:v>
                </c:pt>
                <c:pt idx="3">
                  <c:v>-13680</c:v>
                </c:pt>
                <c:pt idx="4">
                  <c:v>-13638</c:v>
                </c:pt>
                <c:pt idx="5">
                  <c:v>-12688</c:v>
                </c:pt>
                <c:pt idx="6">
                  <c:v>-12645</c:v>
                </c:pt>
                <c:pt idx="7">
                  <c:v>-12115</c:v>
                </c:pt>
                <c:pt idx="8">
                  <c:v>-11738</c:v>
                </c:pt>
                <c:pt idx="9">
                  <c:v>-11511</c:v>
                </c:pt>
                <c:pt idx="10">
                  <c:v>-10909</c:v>
                </c:pt>
                <c:pt idx="11">
                  <c:v>-5546</c:v>
                </c:pt>
                <c:pt idx="12">
                  <c:v>-5156</c:v>
                </c:pt>
                <c:pt idx="13">
                  <c:v>-3667</c:v>
                </c:pt>
                <c:pt idx="14">
                  <c:v>-3647</c:v>
                </c:pt>
                <c:pt idx="15">
                  <c:v>-3604</c:v>
                </c:pt>
                <c:pt idx="16">
                  <c:v>-2849</c:v>
                </c:pt>
                <c:pt idx="17">
                  <c:v>-2114</c:v>
                </c:pt>
                <c:pt idx="18">
                  <c:v>-1888</c:v>
                </c:pt>
                <c:pt idx="19">
                  <c:v>-1880</c:v>
                </c:pt>
                <c:pt idx="20">
                  <c:v>-1508</c:v>
                </c:pt>
                <c:pt idx="21">
                  <c:v>-1346</c:v>
                </c:pt>
                <c:pt idx="22">
                  <c:v>-957</c:v>
                </c:pt>
                <c:pt idx="23">
                  <c:v>-365</c:v>
                </c:pt>
                <c:pt idx="24">
                  <c:v>0</c:v>
                </c:pt>
                <c:pt idx="25">
                  <c:v>994</c:v>
                </c:pt>
                <c:pt idx="26">
                  <c:v>1137</c:v>
                </c:pt>
                <c:pt idx="27">
                  <c:v>1363</c:v>
                </c:pt>
                <c:pt idx="28">
                  <c:v>1758</c:v>
                </c:pt>
                <c:pt idx="29">
                  <c:v>1923</c:v>
                </c:pt>
                <c:pt idx="30">
                  <c:v>2149</c:v>
                </c:pt>
                <c:pt idx="31">
                  <c:v>2150</c:v>
                </c:pt>
              </c:numCache>
            </c:numRef>
          </c:xVal>
          <c:yVal>
            <c:numRef>
              <c:f>'A (old)'!$J$21:$J$982</c:f>
              <c:numCache>
                <c:formatCode>General</c:formatCode>
                <c:ptCount val="962"/>
                <c:pt idx="2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09-4A5D-8D33-A7A0C43D3588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plus>
            <c:minus>
              <c:numRef>
                <c:f>'A (old)'!$D$21:$D$982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(old)'!$F$21:$F$982</c:f>
              <c:numCache>
                <c:formatCode>General</c:formatCode>
                <c:ptCount val="962"/>
                <c:pt idx="0">
                  <c:v>-16109</c:v>
                </c:pt>
                <c:pt idx="1">
                  <c:v>-15915</c:v>
                </c:pt>
                <c:pt idx="2">
                  <c:v>-15668</c:v>
                </c:pt>
                <c:pt idx="3">
                  <c:v>-13680</c:v>
                </c:pt>
                <c:pt idx="4">
                  <c:v>-13638</c:v>
                </c:pt>
                <c:pt idx="5">
                  <c:v>-12688</c:v>
                </c:pt>
                <c:pt idx="6">
                  <c:v>-12645</c:v>
                </c:pt>
                <c:pt idx="7">
                  <c:v>-12115</c:v>
                </c:pt>
                <c:pt idx="8">
                  <c:v>-11738</c:v>
                </c:pt>
                <c:pt idx="9">
                  <c:v>-11511</c:v>
                </c:pt>
                <c:pt idx="10">
                  <c:v>-10909</c:v>
                </c:pt>
                <c:pt idx="11">
                  <c:v>-5546</c:v>
                </c:pt>
                <c:pt idx="12">
                  <c:v>-5156</c:v>
                </c:pt>
                <c:pt idx="13">
                  <c:v>-3667</c:v>
                </c:pt>
                <c:pt idx="14">
                  <c:v>-3647</c:v>
                </c:pt>
                <c:pt idx="15">
                  <c:v>-3604</c:v>
                </c:pt>
                <c:pt idx="16">
                  <c:v>-2849</c:v>
                </c:pt>
                <c:pt idx="17">
                  <c:v>-2114</c:v>
                </c:pt>
                <c:pt idx="18">
                  <c:v>-1888</c:v>
                </c:pt>
                <c:pt idx="19">
                  <c:v>-1880</c:v>
                </c:pt>
                <c:pt idx="20">
                  <c:v>-1508</c:v>
                </c:pt>
                <c:pt idx="21">
                  <c:v>-1346</c:v>
                </c:pt>
                <c:pt idx="22">
                  <c:v>-957</c:v>
                </c:pt>
                <c:pt idx="23">
                  <c:v>-365</c:v>
                </c:pt>
                <c:pt idx="24">
                  <c:v>0</c:v>
                </c:pt>
                <c:pt idx="25">
                  <c:v>994</c:v>
                </c:pt>
                <c:pt idx="26">
                  <c:v>1137</c:v>
                </c:pt>
                <c:pt idx="27">
                  <c:v>1363</c:v>
                </c:pt>
                <c:pt idx="28">
                  <c:v>1758</c:v>
                </c:pt>
                <c:pt idx="29">
                  <c:v>1923</c:v>
                </c:pt>
                <c:pt idx="30">
                  <c:v>2149</c:v>
                </c:pt>
                <c:pt idx="31">
                  <c:v>2150</c:v>
                </c:pt>
              </c:numCache>
            </c:numRef>
          </c:xVal>
          <c:yVal>
            <c:numRef>
              <c:f>'A (old)'!$K$21:$K$982</c:f>
              <c:numCache>
                <c:formatCode>General</c:formatCode>
                <c:ptCount val="962"/>
                <c:pt idx="19">
                  <c:v>-1.2308000004850328E-2</c:v>
                </c:pt>
                <c:pt idx="20">
                  <c:v>-1.8627999961609021E-3</c:v>
                </c:pt>
                <c:pt idx="21">
                  <c:v>8.7139999959617853E-4</c:v>
                </c:pt>
                <c:pt idx="22">
                  <c:v>8.3129999984521419E-4</c:v>
                </c:pt>
                <c:pt idx="23">
                  <c:v>6.7850000050384551E-4</c:v>
                </c:pt>
                <c:pt idx="26">
                  <c:v>9.0669999917736277E-4</c:v>
                </c:pt>
                <c:pt idx="28">
                  <c:v>1.337799993052613E-3</c:v>
                </c:pt>
                <c:pt idx="29">
                  <c:v>6.3930000032996759E-4</c:v>
                </c:pt>
                <c:pt idx="30">
                  <c:v>2.3758999959682114E-3</c:v>
                </c:pt>
                <c:pt idx="31">
                  <c:v>8.6499999451916665E-4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309-4A5D-8D33-A7A0C43D3588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plus>
            <c:minus>
              <c:numRef>
                <c:f>'A (old)'!$D$21:$D$982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(old)'!$F$21:$F$982</c:f>
              <c:numCache>
                <c:formatCode>General</c:formatCode>
                <c:ptCount val="962"/>
                <c:pt idx="0">
                  <c:v>-16109</c:v>
                </c:pt>
                <c:pt idx="1">
                  <c:v>-15915</c:v>
                </c:pt>
                <c:pt idx="2">
                  <c:v>-15668</c:v>
                </c:pt>
                <c:pt idx="3">
                  <c:v>-13680</c:v>
                </c:pt>
                <c:pt idx="4">
                  <c:v>-13638</c:v>
                </c:pt>
                <c:pt idx="5">
                  <c:v>-12688</c:v>
                </c:pt>
                <c:pt idx="6">
                  <c:v>-12645</c:v>
                </c:pt>
                <c:pt idx="7">
                  <c:v>-12115</c:v>
                </c:pt>
                <c:pt idx="8">
                  <c:v>-11738</c:v>
                </c:pt>
                <c:pt idx="9">
                  <c:v>-11511</c:v>
                </c:pt>
                <c:pt idx="10">
                  <c:v>-10909</c:v>
                </c:pt>
                <c:pt idx="11">
                  <c:v>-5546</c:v>
                </c:pt>
                <c:pt idx="12">
                  <c:v>-5156</c:v>
                </c:pt>
                <c:pt idx="13">
                  <c:v>-3667</c:v>
                </c:pt>
                <c:pt idx="14">
                  <c:v>-3647</c:v>
                </c:pt>
                <c:pt idx="15">
                  <c:v>-3604</c:v>
                </c:pt>
                <c:pt idx="16">
                  <c:v>-2849</c:v>
                </c:pt>
                <c:pt idx="17">
                  <c:v>-2114</c:v>
                </c:pt>
                <c:pt idx="18">
                  <c:v>-1888</c:v>
                </c:pt>
                <c:pt idx="19">
                  <c:v>-1880</c:v>
                </c:pt>
                <c:pt idx="20">
                  <c:v>-1508</c:v>
                </c:pt>
                <c:pt idx="21">
                  <c:v>-1346</c:v>
                </c:pt>
                <c:pt idx="22">
                  <c:v>-957</c:v>
                </c:pt>
                <c:pt idx="23">
                  <c:v>-365</c:v>
                </c:pt>
                <c:pt idx="24">
                  <c:v>0</c:v>
                </c:pt>
                <c:pt idx="25">
                  <c:v>994</c:v>
                </c:pt>
                <c:pt idx="26">
                  <c:v>1137</c:v>
                </c:pt>
                <c:pt idx="27">
                  <c:v>1363</c:v>
                </c:pt>
                <c:pt idx="28">
                  <c:v>1758</c:v>
                </c:pt>
                <c:pt idx="29">
                  <c:v>1923</c:v>
                </c:pt>
                <c:pt idx="30">
                  <c:v>2149</c:v>
                </c:pt>
                <c:pt idx="31">
                  <c:v>2150</c:v>
                </c:pt>
              </c:numCache>
            </c:numRef>
          </c:xVal>
          <c:yVal>
            <c:numRef>
              <c:f>'A (old)'!$L$21:$L$982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309-4A5D-8D33-A7A0C43D3588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plus>
            <c:minus>
              <c:numRef>
                <c:f>'A (old)'!$D$21:$D$982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(old)'!$F$21:$F$982</c:f>
              <c:numCache>
                <c:formatCode>General</c:formatCode>
                <c:ptCount val="962"/>
                <c:pt idx="0">
                  <c:v>-16109</c:v>
                </c:pt>
                <c:pt idx="1">
                  <c:v>-15915</c:v>
                </c:pt>
                <c:pt idx="2">
                  <c:v>-15668</c:v>
                </c:pt>
                <c:pt idx="3">
                  <c:v>-13680</c:v>
                </c:pt>
                <c:pt idx="4">
                  <c:v>-13638</c:v>
                </c:pt>
                <c:pt idx="5">
                  <c:v>-12688</c:v>
                </c:pt>
                <c:pt idx="6">
                  <c:v>-12645</c:v>
                </c:pt>
                <c:pt idx="7">
                  <c:v>-12115</c:v>
                </c:pt>
                <c:pt idx="8">
                  <c:v>-11738</c:v>
                </c:pt>
                <c:pt idx="9">
                  <c:v>-11511</c:v>
                </c:pt>
                <c:pt idx="10">
                  <c:v>-10909</c:v>
                </c:pt>
                <c:pt idx="11">
                  <c:v>-5546</c:v>
                </c:pt>
                <c:pt idx="12">
                  <c:v>-5156</c:v>
                </c:pt>
                <c:pt idx="13">
                  <c:v>-3667</c:v>
                </c:pt>
                <c:pt idx="14">
                  <c:v>-3647</c:v>
                </c:pt>
                <c:pt idx="15">
                  <c:v>-3604</c:v>
                </c:pt>
                <c:pt idx="16">
                  <c:v>-2849</c:v>
                </c:pt>
                <c:pt idx="17">
                  <c:v>-2114</c:v>
                </c:pt>
                <c:pt idx="18">
                  <c:v>-1888</c:v>
                </c:pt>
                <c:pt idx="19">
                  <c:v>-1880</c:v>
                </c:pt>
                <c:pt idx="20">
                  <c:v>-1508</c:v>
                </c:pt>
                <c:pt idx="21">
                  <c:v>-1346</c:v>
                </c:pt>
                <c:pt idx="22">
                  <c:v>-957</c:v>
                </c:pt>
                <c:pt idx="23">
                  <c:v>-365</c:v>
                </c:pt>
                <c:pt idx="24">
                  <c:v>0</c:v>
                </c:pt>
                <c:pt idx="25">
                  <c:v>994</c:v>
                </c:pt>
                <c:pt idx="26">
                  <c:v>1137</c:v>
                </c:pt>
                <c:pt idx="27">
                  <c:v>1363</c:v>
                </c:pt>
                <c:pt idx="28">
                  <c:v>1758</c:v>
                </c:pt>
                <c:pt idx="29">
                  <c:v>1923</c:v>
                </c:pt>
                <c:pt idx="30">
                  <c:v>2149</c:v>
                </c:pt>
                <c:pt idx="31">
                  <c:v>2150</c:v>
                </c:pt>
              </c:numCache>
            </c:numRef>
          </c:xVal>
          <c:yVal>
            <c:numRef>
              <c:f>'A (old)'!$M$21:$M$982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309-4A5D-8D33-A7A0C43D3588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plus>
            <c:minus>
              <c:numRef>
                <c:f>'A (old)'!$D$21:$D$982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(old)'!$F$21:$F$982</c:f>
              <c:numCache>
                <c:formatCode>General</c:formatCode>
                <c:ptCount val="962"/>
                <c:pt idx="0">
                  <c:v>-16109</c:v>
                </c:pt>
                <c:pt idx="1">
                  <c:v>-15915</c:v>
                </c:pt>
                <c:pt idx="2">
                  <c:v>-15668</c:v>
                </c:pt>
                <c:pt idx="3">
                  <c:v>-13680</c:v>
                </c:pt>
                <c:pt idx="4">
                  <c:v>-13638</c:v>
                </c:pt>
                <c:pt idx="5">
                  <c:v>-12688</c:v>
                </c:pt>
                <c:pt idx="6">
                  <c:v>-12645</c:v>
                </c:pt>
                <c:pt idx="7">
                  <c:v>-12115</c:v>
                </c:pt>
                <c:pt idx="8">
                  <c:v>-11738</c:v>
                </c:pt>
                <c:pt idx="9">
                  <c:v>-11511</c:v>
                </c:pt>
                <c:pt idx="10">
                  <c:v>-10909</c:v>
                </c:pt>
                <c:pt idx="11">
                  <c:v>-5546</c:v>
                </c:pt>
                <c:pt idx="12">
                  <c:v>-5156</c:v>
                </c:pt>
                <c:pt idx="13">
                  <c:v>-3667</c:v>
                </c:pt>
                <c:pt idx="14">
                  <c:v>-3647</c:v>
                </c:pt>
                <c:pt idx="15">
                  <c:v>-3604</c:v>
                </c:pt>
                <c:pt idx="16">
                  <c:v>-2849</c:v>
                </c:pt>
                <c:pt idx="17">
                  <c:v>-2114</c:v>
                </c:pt>
                <c:pt idx="18">
                  <c:v>-1888</c:v>
                </c:pt>
                <c:pt idx="19">
                  <c:v>-1880</c:v>
                </c:pt>
                <c:pt idx="20">
                  <c:v>-1508</c:v>
                </c:pt>
                <c:pt idx="21">
                  <c:v>-1346</c:v>
                </c:pt>
                <c:pt idx="22">
                  <c:v>-957</c:v>
                </c:pt>
                <c:pt idx="23">
                  <c:v>-365</c:v>
                </c:pt>
                <c:pt idx="24">
                  <c:v>0</c:v>
                </c:pt>
                <c:pt idx="25">
                  <c:v>994</c:v>
                </c:pt>
                <c:pt idx="26">
                  <c:v>1137</c:v>
                </c:pt>
                <c:pt idx="27">
                  <c:v>1363</c:v>
                </c:pt>
                <c:pt idx="28">
                  <c:v>1758</c:v>
                </c:pt>
                <c:pt idx="29">
                  <c:v>1923</c:v>
                </c:pt>
                <c:pt idx="30">
                  <c:v>2149</c:v>
                </c:pt>
                <c:pt idx="31">
                  <c:v>2150</c:v>
                </c:pt>
              </c:numCache>
            </c:numRef>
          </c:xVal>
          <c:yVal>
            <c:numRef>
              <c:f>'A (old)'!$N$21:$N$982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309-4A5D-8D33-A7A0C43D3588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(old)'!$F$21:$F$982</c:f>
              <c:numCache>
                <c:formatCode>General</c:formatCode>
                <c:ptCount val="962"/>
                <c:pt idx="0">
                  <c:v>-16109</c:v>
                </c:pt>
                <c:pt idx="1">
                  <c:v>-15915</c:v>
                </c:pt>
                <c:pt idx="2">
                  <c:v>-15668</c:v>
                </c:pt>
                <c:pt idx="3">
                  <c:v>-13680</c:v>
                </c:pt>
                <c:pt idx="4">
                  <c:v>-13638</c:v>
                </c:pt>
                <c:pt idx="5">
                  <c:v>-12688</c:v>
                </c:pt>
                <c:pt idx="6">
                  <c:v>-12645</c:v>
                </c:pt>
                <c:pt idx="7">
                  <c:v>-12115</c:v>
                </c:pt>
                <c:pt idx="8">
                  <c:v>-11738</c:v>
                </c:pt>
                <c:pt idx="9">
                  <c:v>-11511</c:v>
                </c:pt>
                <c:pt idx="10">
                  <c:v>-10909</c:v>
                </c:pt>
                <c:pt idx="11">
                  <c:v>-5546</c:v>
                </c:pt>
                <c:pt idx="12">
                  <c:v>-5156</c:v>
                </c:pt>
                <c:pt idx="13">
                  <c:v>-3667</c:v>
                </c:pt>
                <c:pt idx="14">
                  <c:v>-3647</c:v>
                </c:pt>
                <c:pt idx="15">
                  <c:v>-3604</c:v>
                </c:pt>
                <c:pt idx="16">
                  <c:v>-2849</c:v>
                </c:pt>
                <c:pt idx="17">
                  <c:v>-2114</c:v>
                </c:pt>
                <c:pt idx="18">
                  <c:v>-1888</c:v>
                </c:pt>
                <c:pt idx="19">
                  <c:v>-1880</c:v>
                </c:pt>
                <c:pt idx="20">
                  <c:v>-1508</c:v>
                </c:pt>
                <c:pt idx="21">
                  <c:v>-1346</c:v>
                </c:pt>
                <c:pt idx="22">
                  <c:v>-957</c:v>
                </c:pt>
                <c:pt idx="23">
                  <c:v>-365</c:v>
                </c:pt>
                <c:pt idx="24">
                  <c:v>0</c:v>
                </c:pt>
                <c:pt idx="25">
                  <c:v>994</c:v>
                </c:pt>
                <c:pt idx="26">
                  <c:v>1137</c:v>
                </c:pt>
                <c:pt idx="27">
                  <c:v>1363</c:v>
                </c:pt>
                <c:pt idx="28">
                  <c:v>1758</c:v>
                </c:pt>
                <c:pt idx="29">
                  <c:v>1923</c:v>
                </c:pt>
                <c:pt idx="30">
                  <c:v>2149</c:v>
                </c:pt>
                <c:pt idx="31">
                  <c:v>2150</c:v>
                </c:pt>
              </c:numCache>
            </c:numRef>
          </c:xVal>
          <c:yVal>
            <c:numRef>
              <c:f>'A (old)'!$O$21:$O$982</c:f>
              <c:numCache>
                <c:formatCode>General</c:formatCode>
                <c:ptCount val="962"/>
                <c:pt idx="0">
                  <c:v>-6.0123360916171957E-3</c:v>
                </c:pt>
                <c:pt idx="1">
                  <c:v>-5.9365566651882187E-3</c:v>
                </c:pt>
                <c:pt idx="2">
                  <c:v>-5.8400746119513253E-3</c:v>
                </c:pt>
                <c:pt idx="3">
                  <c:v>-5.0635307988543838E-3</c:v>
                </c:pt>
                <c:pt idx="4">
                  <c:v>-5.0471249436481102E-3</c:v>
                </c:pt>
                <c:pt idx="5">
                  <c:v>-4.6760401235062116E-3</c:v>
                </c:pt>
                <c:pt idx="6">
                  <c:v>-4.6592436526997887E-3</c:v>
                </c:pt>
                <c:pt idx="7">
                  <c:v>-4.4522173846206249E-3</c:v>
                </c:pt>
                <c:pt idx="8">
                  <c:v>-4.3049553033643129E-3</c:v>
                </c:pt>
                <c:pt idx="9">
                  <c:v>-4.2162855621304066E-3</c:v>
                </c:pt>
                <c:pt idx="10">
                  <c:v>-3.9811349708404878E-3</c:v>
                </c:pt>
                <c:pt idx="11">
                  <c:v>-1.8862635072394328E-3</c:v>
                </c:pt>
                <c:pt idx="12">
                  <c:v>-1.7339234231811798E-3</c:v>
                </c:pt>
                <c:pt idx="13">
                  <c:v>-1.1522967945587724E-3</c:v>
                </c:pt>
                <c:pt idx="14">
                  <c:v>-1.1444844825557851E-3</c:v>
                </c:pt>
                <c:pt idx="15">
                  <c:v>-1.1276880117493623E-3</c:v>
                </c:pt>
                <c:pt idx="16">
                  <c:v>-8.327732336365903E-4</c:v>
                </c:pt>
                <c:pt idx="17">
                  <c:v>-5.4567076752680584E-4</c:v>
                </c:pt>
                <c:pt idx="18">
                  <c:v>-4.5739164189304878E-4</c:v>
                </c:pt>
                <c:pt idx="19">
                  <c:v>-4.5426671709185388E-4</c:v>
                </c:pt>
                <c:pt idx="20">
                  <c:v>-3.089577138362894E-4</c:v>
                </c:pt>
                <c:pt idx="21">
                  <c:v>-2.4567798661209191E-4</c:v>
                </c:pt>
                <c:pt idx="22">
                  <c:v>-9.3728518153988203E-5</c:v>
                </c:pt>
                <c:pt idx="23">
                  <c:v>1.37515917134437E-4</c:v>
                </c:pt>
                <c:pt idx="24">
                  <c:v>2.8009061118895593E-4</c:v>
                </c:pt>
                <c:pt idx="25">
                  <c:v>6.6836251773742664E-4</c:v>
                </c:pt>
                <c:pt idx="26">
                  <c:v>7.242205485587861E-4</c:v>
                </c:pt>
                <c:pt idx="27">
                  <c:v>8.124996741925431E-4</c:v>
                </c:pt>
                <c:pt idx="28">
                  <c:v>9.6679283625154301E-4</c:v>
                </c:pt>
                <c:pt idx="29">
                  <c:v>1.0312444102761884E-3</c:v>
                </c:pt>
                <c:pt idx="30">
                  <c:v>1.1195235359099454E-3</c:v>
                </c:pt>
                <c:pt idx="31">
                  <c:v>1.1199141515100949E-3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309-4A5D-8D33-A7A0C43D3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30144"/>
        <c:axId val="1"/>
      </c:scatterChart>
      <c:valAx>
        <c:axId val="613230144"/>
        <c:scaling>
          <c:orientation val="minMax"/>
          <c:min val="-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932330827067664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2301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3759398496240602"/>
          <c:y val="0.92375366568914952"/>
          <c:w val="0.90526315789473688"/>
          <c:h val="0.9824046920821114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V2021 Cyg - O-C Diagr.</a:t>
            </a:r>
          </a:p>
        </c:rich>
      </c:tx>
      <c:layout>
        <c:manualLayout>
          <c:xMode val="edge"/>
          <c:yMode val="edge"/>
          <c:x val="0.36636683928022507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6338295822623"/>
          <c:y val="0.14035127795846455"/>
          <c:w val="0.81681801452528879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(old)'!$D$21:$D$222</c:f>
                <c:numCache>
                  <c:formatCode>General</c:formatCode>
                  <c:ptCount val="20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plus>
            <c:minus>
              <c:numRef>
                <c:f>'A (old)'!$D$21:$D$222</c:f>
                <c:numCache>
                  <c:formatCode>General</c:formatCode>
                  <c:ptCount val="20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(old)'!$F$21:$F$982</c:f>
              <c:numCache>
                <c:formatCode>General</c:formatCode>
                <c:ptCount val="962"/>
                <c:pt idx="0">
                  <c:v>-16109</c:v>
                </c:pt>
                <c:pt idx="1">
                  <c:v>-15915</c:v>
                </c:pt>
                <c:pt idx="2">
                  <c:v>-15668</c:v>
                </c:pt>
                <c:pt idx="3">
                  <c:v>-13680</c:v>
                </c:pt>
                <c:pt idx="4">
                  <c:v>-13638</c:v>
                </c:pt>
                <c:pt idx="5">
                  <c:v>-12688</c:v>
                </c:pt>
                <c:pt idx="6">
                  <c:v>-12645</c:v>
                </c:pt>
                <c:pt idx="7">
                  <c:v>-12115</c:v>
                </c:pt>
                <c:pt idx="8">
                  <c:v>-11738</c:v>
                </c:pt>
                <c:pt idx="9">
                  <c:v>-11511</c:v>
                </c:pt>
                <c:pt idx="10">
                  <c:v>-10909</c:v>
                </c:pt>
                <c:pt idx="11">
                  <c:v>-5546</c:v>
                </c:pt>
                <c:pt idx="12">
                  <c:v>-5156</c:v>
                </c:pt>
                <c:pt idx="13">
                  <c:v>-3667</c:v>
                </c:pt>
                <c:pt idx="14">
                  <c:v>-3647</c:v>
                </c:pt>
                <c:pt idx="15">
                  <c:v>-3604</c:v>
                </c:pt>
                <c:pt idx="16">
                  <c:v>-2849</c:v>
                </c:pt>
                <c:pt idx="17">
                  <c:v>-2114</c:v>
                </c:pt>
                <c:pt idx="18">
                  <c:v>-1888</c:v>
                </c:pt>
                <c:pt idx="19">
                  <c:v>-1880</c:v>
                </c:pt>
                <c:pt idx="20">
                  <c:v>-1508</c:v>
                </c:pt>
                <c:pt idx="21">
                  <c:v>-1346</c:v>
                </c:pt>
                <c:pt idx="22">
                  <c:v>-957</c:v>
                </c:pt>
                <c:pt idx="23">
                  <c:v>-365</c:v>
                </c:pt>
                <c:pt idx="24">
                  <c:v>0</c:v>
                </c:pt>
                <c:pt idx="25">
                  <c:v>994</c:v>
                </c:pt>
                <c:pt idx="26">
                  <c:v>1137</c:v>
                </c:pt>
                <c:pt idx="27">
                  <c:v>1363</c:v>
                </c:pt>
                <c:pt idx="28">
                  <c:v>1758</c:v>
                </c:pt>
                <c:pt idx="29">
                  <c:v>1923</c:v>
                </c:pt>
                <c:pt idx="30">
                  <c:v>2149</c:v>
                </c:pt>
                <c:pt idx="31">
                  <c:v>2150</c:v>
                </c:pt>
              </c:numCache>
            </c:numRef>
          </c:xVal>
          <c:yVal>
            <c:numRef>
              <c:f>'A (old)'!$H$21:$H$982</c:f>
              <c:numCache>
                <c:formatCode>General</c:formatCode>
                <c:ptCount val="962"/>
                <c:pt idx="0">
                  <c:v>-4.0311900000233436E-2</c:v>
                </c:pt>
                <c:pt idx="1">
                  <c:v>-2.7826500001538079E-2</c:v>
                </c:pt>
                <c:pt idx="2">
                  <c:v>0.11478119999810588</c:v>
                </c:pt>
                <c:pt idx="3">
                  <c:v>-4.4687999998132E-2</c:v>
                </c:pt>
                <c:pt idx="4">
                  <c:v>3.8654199997836258E-2</c:v>
                </c:pt>
                <c:pt idx="5">
                  <c:v>1.2299199996050447E-2</c:v>
                </c:pt>
                <c:pt idx="6">
                  <c:v>-2.4694999992789235E-3</c:v>
                </c:pt>
                <c:pt idx="7">
                  <c:v>3.5753500000282656E-2</c:v>
                </c:pt>
                <c:pt idx="8">
                  <c:v>3.3944200000405544E-2</c:v>
                </c:pt>
                <c:pt idx="9">
                  <c:v>3.7769899998238543E-2</c:v>
                </c:pt>
                <c:pt idx="10">
                  <c:v>-1.4991899999586167E-2</c:v>
                </c:pt>
                <c:pt idx="11">
                  <c:v>1.5251400000124704E-2</c:v>
                </c:pt>
                <c:pt idx="12">
                  <c:v>5.2000399999087676E-2</c:v>
                </c:pt>
                <c:pt idx="13">
                  <c:v>-1.8129700001736637E-2</c:v>
                </c:pt>
                <c:pt idx="14">
                  <c:v>-2.6347699997131713E-2</c:v>
                </c:pt>
                <c:pt idx="15">
                  <c:v>3.1883599993307143E-2</c:v>
                </c:pt>
                <c:pt idx="16">
                  <c:v>-3.8845900002343114E-2</c:v>
                </c:pt>
                <c:pt idx="17">
                  <c:v>-3.357400004460942E-3</c:v>
                </c:pt>
                <c:pt idx="25">
                  <c:v>-9.3460000061895698E-4</c:v>
                </c:pt>
                <c:pt idx="27">
                  <c:v>5.0329999794485047E-4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CB-4E54-9997-DA3F3E0ADF2F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plus>
            <c:minus>
              <c:numRef>
                <c:f>'A (old)'!$D$21:$D$982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(old)'!$F$21:$F$982</c:f>
              <c:numCache>
                <c:formatCode>General</c:formatCode>
                <c:ptCount val="962"/>
                <c:pt idx="0">
                  <c:v>-16109</c:v>
                </c:pt>
                <c:pt idx="1">
                  <c:v>-15915</c:v>
                </c:pt>
                <c:pt idx="2">
                  <c:v>-15668</c:v>
                </c:pt>
                <c:pt idx="3">
                  <c:v>-13680</c:v>
                </c:pt>
                <c:pt idx="4">
                  <c:v>-13638</c:v>
                </c:pt>
                <c:pt idx="5">
                  <c:v>-12688</c:v>
                </c:pt>
                <c:pt idx="6">
                  <c:v>-12645</c:v>
                </c:pt>
                <c:pt idx="7">
                  <c:v>-12115</c:v>
                </c:pt>
                <c:pt idx="8">
                  <c:v>-11738</c:v>
                </c:pt>
                <c:pt idx="9">
                  <c:v>-11511</c:v>
                </c:pt>
                <c:pt idx="10">
                  <c:v>-10909</c:v>
                </c:pt>
                <c:pt idx="11">
                  <c:v>-5546</c:v>
                </c:pt>
                <c:pt idx="12">
                  <c:v>-5156</c:v>
                </c:pt>
                <c:pt idx="13">
                  <c:v>-3667</c:v>
                </c:pt>
                <c:pt idx="14">
                  <c:v>-3647</c:v>
                </c:pt>
                <c:pt idx="15">
                  <c:v>-3604</c:v>
                </c:pt>
                <c:pt idx="16">
                  <c:v>-2849</c:v>
                </c:pt>
                <c:pt idx="17">
                  <c:v>-2114</c:v>
                </c:pt>
                <c:pt idx="18">
                  <c:v>-1888</c:v>
                </c:pt>
                <c:pt idx="19">
                  <c:v>-1880</c:v>
                </c:pt>
                <c:pt idx="20">
                  <c:v>-1508</c:v>
                </c:pt>
                <c:pt idx="21">
                  <c:v>-1346</c:v>
                </c:pt>
                <c:pt idx="22">
                  <c:v>-957</c:v>
                </c:pt>
                <c:pt idx="23">
                  <c:v>-365</c:v>
                </c:pt>
                <c:pt idx="24">
                  <c:v>0</c:v>
                </c:pt>
                <c:pt idx="25">
                  <c:v>994</c:v>
                </c:pt>
                <c:pt idx="26">
                  <c:v>1137</c:v>
                </c:pt>
                <c:pt idx="27">
                  <c:v>1363</c:v>
                </c:pt>
                <c:pt idx="28">
                  <c:v>1758</c:v>
                </c:pt>
                <c:pt idx="29">
                  <c:v>1923</c:v>
                </c:pt>
                <c:pt idx="30">
                  <c:v>2149</c:v>
                </c:pt>
                <c:pt idx="31">
                  <c:v>2150</c:v>
                </c:pt>
              </c:numCache>
            </c:numRef>
          </c:xVal>
          <c:yVal>
            <c:numRef>
              <c:f>'A (old)'!$I$21:$I$982</c:f>
              <c:numCache>
                <c:formatCode>General</c:formatCode>
                <c:ptCount val="962"/>
                <c:pt idx="18">
                  <c:v>-1.6420799998741131E-2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CB-4E54-9997-DA3F3E0ADF2F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Kreiner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plus>
            <c:minus>
              <c:numRef>
                <c:f>'A (old)'!$D$21:$D$982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(old)'!$F$21:$F$982</c:f>
              <c:numCache>
                <c:formatCode>General</c:formatCode>
                <c:ptCount val="962"/>
                <c:pt idx="0">
                  <c:v>-16109</c:v>
                </c:pt>
                <c:pt idx="1">
                  <c:v>-15915</c:v>
                </c:pt>
                <c:pt idx="2">
                  <c:v>-15668</c:v>
                </c:pt>
                <c:pt idx="3">
                  <c:v>-13680</c:v>
                </c:pt>
                <c:pt idx="4">
                  <c:v>-13638</c:v>
                </c:pt>
                <c:pt idx="5">
                  <c:v>-12688</c:v>
                </c:pt>
                <c:pt idx="6">
                  <c:v>-12645</c:v>
                </c:pt>
                <c:pt idx="7">
                  <c:v>-12115</c:v>
                </c:pt>
                <c:pt idx="8">
                  <c:v>-11738</c:v>
                </c:pt>
                <c:pt idx="9">
                  <c:v>-11511</c:v>
                </c:pt>
                <c:pt idx="10">
                  <c:v>-10909</c:v>
                </c:pt>
                <c:pt idx="11">
                  <c:v>-5546</c:v>
                </c:pt>
                <c:pt idx="12">
                  <c:v>-5156</c:v>
                </c:pt>
                <c:pt idx="13">
                  <c:v>-3667</c:v>
                </c:pt>
                <c:pt idx="14">
                  <c:v>-3647</c:v>
                </c:pt>
                <c:pt idx="15">
                  <c:v>-3604</c:v>
                </c:pt>
                <c:pt idx="16">
                  <c:v>-2849</c:v>
                </c:pt>
                <c:pt idx="17">
                  <c:v>-2114</c:v>
                </c:pt>
                <c:pt idx="18">
                  <c:v>-1888</c:v>
                </c:pt>
                <c:pt idx="19">
                  <c:v>-1880</c:v>
                </c:pt>
                <c:pt idx="20">
                  <c:v>-1508</c:v>
                </c:pt>
                <c:pt idx="21">
                  <c:v>-1346</c:v>
                </c:pt>
                <c:pt idx="22">
                  <c:v>-957</c:v>
                </c:pt>
                <c:pt idx="23">
                  <c:v>-365</c:v>
                </c:pt>
                <c:pt idx="24">
                  <c:v>0</c:v>
                </c:pt>
                <c:pt idx="25">
                  <c:v>994</c:v>
                </c:pt>
                <c:pt idx="26">
                  <c:v>1137</c:v>
                </c:pt>
                <c:pt idx="27">
                  <c:v>1363</c:v>
                </c:pt>
                <c:pt idx="28">
                  <c:v>1758</c:v>
                </c:pt>
                <c:pt idx="29">
                  <c:v>1923</c:v>
                </c:pt>
                <c:pt idx="30">
                  <c:v>2149</c:v>
                </c:pt>
                <c:pt idx="31">
                  <c:v>2150</c:v>
                </c:pt>
              </c:numCache>
            </c:numRef>
          </c:xVal>
          <c:yVal>
            <c:numRef>
              <c:f>'A (old)'!$J$21:$J$982</c:f>
              <c:numCache>
                <c:formatCode>General</c:formatCode>
                <c:ptCount val="962"/>
                <c:pt idx="2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CB-4E54-9997-DA3F3E0ADF2F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plus>
            <c:minus>
              <c:numRef>
                <c:f>'A (old)'!$D$21:$D$982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(old)'!$F$21:$F$982</c:f>
              <c:numCache>
                <c:formatCode>General</c:formatCode>
                <c:ptCount val="962"/>
                <c:pt idx="0">
                  <c:v>-16109</c:v>
                </c:pt>
                <c:pt idx="1">
                  <c:v>-15915</c:v>
                </c:pt>
                <c:pt idx="2">
                  <c:v>-15668</c:v>
                </c:pt>
                <c:pt idx="3">
                  <c:v>-13680</c:v>
                </c:pt>
                <c:pt idx="4">
                  <c:v>-13638</c:v>
                </c:pt>
                <c:pt idx="5">
                  <c:v>-12688</c:v>
                </c:pt>
                <c:pt idx="6">
                  <c:v>-12645</c:v>
                </c:pt>
                <c:pt idx="7">
                  <c:v>-12115</c:v>
                </c:pt>
                <c:pt idx="8">
                  <c:v>-11738</c:v>
                </c:pt>
                <c:pt idx="9">
                  <c:v>-11511</c:v>
                </c:pt>
                <c:pt idx="10">
                  <c:v>-10909</c:v>
                </c:pt>
                <c:pt idx="11">
                  <c:v>-5546</c:v>
                </c:pt>
                <c:pt idx="12">
                  <c:v>-5156</c:v>
                </c:pt>
                <c:pt idx="13">
                  <c:v>-3667</c:v>
                </c:pt>
                <c:pt idx="14">
                  <c:v>-3647</c:v>
                </c:pt>
                <c:pt idx="15">
                  <c:v>-3604</c:v>
                </c:pt>
                <c:pt idx="16">
                  <c:v>-2849</c:v>
                </c:pt>
                <c:pt idx="17">
                  <c:v>-2114</c:v>
                </c:pt>
                <c:pt idx="18">
                  <c:v>-1888</c:v>
                </c:pt>
                <c:pt idx="19">
                  <c:v>-1880</c:v>
                </c:pt>
                <c:pt idx="20">
                  <c:v>-1508</c:v>
                </c:pt>
                <c:pt idx="21">
                  <c:v>-1346</c:v>
                </c:pt>
                <c:pt idx="22">
                  <c:v>-957</c:v>
                </c:pt>
                <c:pt idx="23">
                  <c:v>-365</c:v>
                </c:pt>
                <c:pt idx="24">
                  <c:v>0</c:v>
                </c:pt>
                <c:pt idx="25">
                  <c:v>994</c:v>
                </c:pt>
                <c:pt idx="26">
                  <c:v>1137</c:v>
                </c:pt>
                <c:pt idx="27">
                  <c:v>1363</c:v>
                </c:pt>
                <c:pt idx="28">
                  <c:v>1758</c:v>
                </c:pt>
                <c:pt idx="29">
                  <c:v>1923</c:v>
                </c:pt>
                <c:pt idx="30">
                  <c:v>2149</c:v>
                </c:pt>
                <c:pt idx="31">
                  <c:v>2150</c:v>
                </c:pt>
              </c:numCache>
            </c:numRef>
          </c:xVal>
          <c:yVal>
            <c:numRef>
              <c:f>'A (old)'!$K$21:$K$982</c:f>
              <c:numCache>
                <c:formatCode>General</c:formatCode>
                <c:ptCount val="962"/>
                <c:pt idx="19">
                  <c:v>-1.2308000004850328E-2</c:v>
                </c:pt>
                <c:pt idx="20">
                  <c:v>-1.8627999961609021E-3</c:v>
                </c:pt>
                <c:pt idx="21">
                  <c:v>8.7139999959617853E-4</c:v>
                </c:pt>
                <c:pt idx="22">
                  <c:v>8.3129999984521419E-4</c:v>
                </c:pt>
                <c:pt idx="23">
                  <c:v>6.7850000050384551E-4</c:v>
                </c:pt>
                <c:pt idx="26">
                  <c:v>9.0669999917736277E-4</c:v>
                </c:pt>
                <c:pt idx="28">
                  <c:v>1.337799993052613E-3</c:v>
                </c:pt>
                <c:pt idx="29">
                  <c:v>6.3930000032996759E-4</c:v>
                </c:pt>
                <c:pt idx="30">
                  <c:v>2.3758999959682114E-3</c:v>
                </c:pt>
                <c:pt idx="31">
                  <c:v>8.6499999451916665E-4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BCB-4E54-9997-DA3F3E0ADF2F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plus>
            <c:minus>
              <c:numRef>
                <c:f>'A (old)'!$D$21:$D$982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(old)'!$F$21:$F$982</c:f>
              <c:numCache>
                <c:formatCode>General</c:formatCode>
                <c:ptCount val="962"/>
                <c:pt idx="0">
                  <c:v>-16109</c:v>
                </c:pt>
                <c:pt idx="1">
                  <c:v>-15915</c:v>
                </c:pt>
                <c:pt idx="2">
                  <c:v>-15668</c:v>
                </c:pt>
                <c:pt idx="3">
                  <c:v>-13680</c:v>
                </c:pt>
                <c:pt idx="4">
                  <c:v>-13638</c:v>
                </c:pt>
                <c:pt idx="5">
                  <c:v>-12688</c:v>
                </c:pt>
                <c:pt idx="6">
                  <c:v>-12645</c:v>
                </c:pt>
                <c:pt idx="7">
                  <c:v>-12115</c:v>
                </c:pt>
                <c:pt idx="8">
                  <c:v>-11738</c:v>
                </c:pt>
                <c:pt idx="9">
                  <c:v>-11511</c:v>
                </c:pt>
                <c:pt idx="10">
                  <c:v>-10909</c:v>
                </c:pt>
                <c:pt idx="11">
                  <c:v>-5546</c:v>
                </c:pt>
                <c:pt idx="12">
                  <c:v>-5156</c:v>
                </c:pt>
                <c:pt idx="13">
                  <c:v>-3667</c:v>
                </c:pt>
                <c:pt idx="14">
                  <c:v>-3647</c:v>
                </c:pt>
                <c:pt idx="15">
                  <c:v>-3604</c:v>
                </c:pt>
                <c:pt idx="16">
                  <c:v>-2849</c:v>
                </c:pt>
                <c:pt idx="17">
                  <c:v>-2114</c:v>
                </c:pt>
                <c:pt idx="18">
                  <c:v>-1888</c:v>
                </c:pt>
                <c:pt idx="19">
                  <c:v>-1880</c:v>
                </c:pt>
                <c:pt idx="20">
                  <c:v>-1508</c:v>
                </c:pt>
                <c:pt idx="21">
                  <c:v>-1346</c:v>
                </c:pt>
                <c:pt idx="22">
                  <c:v>-957</c:v>
                </c:pt>
                <c:pt idx="23">
                  <c:v>-365</c:v>
                </c:pt>
                <c:pt idx="24">
                  <c:v>0</c:v>
                </c:pt>
                <c:pt idx="25">
                  <c:v>994</c:v>
                </c:pt>
                <c:pt idx="26">
                  <c:v>1137</c:v>
                </c:pt>
                <c:pt idx="27">
                  <c:v>1363</c:v>
                </c:pt>
                <c:pt idx="28">
                  <c:v>1758</c:v>
                </c:pt>
                <c:pt idx="29">
                  <c:v>1923</c:v>
                </c:pt>
                <c:pt idx="30">
                  <c:v>2149</c:v>
                </c:pt>
                <c:pt idx="31">
                  <c:v>2150</c:v>
                </c:pt>
              </c:numCache>
            </c:numRef>
          </c:xVal>
          <c:yVal>
            <c:numRef>
              <c:f>'A (old)'!$L$21:$L$982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BCB-4E54-9997-DA3F3E0ADF2F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plus>
            <c:minus>
              <c:numRef>
                <c:f>'A (old)'!$D$21:$D$982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(old)'!$F$21:$F$982</c:f>
              <c:numCache>
                <c:formatCode>General</c:formatCode>
                <c:ptCount val="962"/>
                <c:pt idx="0">
                  <c:v>-16109</c:v>
                </c:pt>
                <c:pt idx="1">
                  <c:v>-15915</c:v>
                </c:pt>
                <c:pt idx="2">
                  <c:v>-15668</c:v>
                </c:pt>
                <c:pt idx="3">
                  <c:v>-13680</c:v>
                </c:pt>
                <c:pt idx="4">
                  <c:v>-13638</c:v>
                </c:pt>
                <c:pt idx="5">
                  <c:v>-12688</c:v>
                </c:pt>
                <c:pt idx="6">
                  <c:v>-12645</c:v>
                </c:pt>
                <c:pt idx="7">
                  <c:v>-12115</c:v>
                </c:pt>
                <c:pt idx="8">
                  <c:v>-11738</c:v>
                </c:pt>
                <c:pt idx="9">
                  <c:v>-11511</c:v>
                </c:pt>
                <c:pt idx="10">
                  <c:v>-10909</c:v>
                </c:pt>
                <c:pt idx="11">
                  <c:v>-5546</c:v>
                </c:pt>
                <c:pt idx="12">
                  <c:v>-5156</c:v>
                </c:pt>
                <c:pt idx="13">
                  <c:v>-3667</c:v>
                </c:pt>
                <c:pt idx="14">
                  <c:v>-3647</c:v>
                </c:pt>
                <c:pt idx="15">
                  <c:v>-3604</c:v>
                </c:pt>
                <c:pt idx="16">
                  <c:v>-2849</c:v>
                </c:pt>
                <c:pt idx="17">
                  <c:v>-2114</c:v>
                </c:pt>
                <c:pt idx="18">
                  <c:v>-1888</c:v>
                </c:pt>
                <c:pt idx="19">
                  <c:v>-1880</c:v>
                </c:pt>
                <c:pt idx="20">
                  <c:v>-1508</c:v>
                </c:pt>
                <c:pt idx="21">
                  <c:v>-1346</c:v>
                </c:pt>
                <c:pt idx="22">
                  <c:v>-957</c:v>
                </c:pt>
                <c:pt idx="23">
                  <c:v>-365</c:v>
                </c:pt>
                <c:pt idx="24">
                  <c:v>0</c:v>
                </c:pt>
                <c:pt idx="25">
                  <c:v>994</c:v>
                </c:pt>
                <c:pt idx="26">
                  <c:v>1137</c:v>
                </c:pt>
                <c:pt idx="27">
                  <c:v>1363</c:v>
                </c:pt>
                <c:pt idx="28">
                  <c:v>1758</c:v>
                </c:pt>
                <c:pt idx="29">
                  <c:v>1923</c:v>
                </c:pt>
                <c:pt idx="30">
                  <c:v>2149</c:v>
                </c:pt>
                <c:pt idx="31">
                  <c:v>2150</c:v>
                </c:pt>
              </c:numCache>
            </c:numRef>
          </c:xVal>
          <c:yVal>
            <c:numRef>
              <c:f>'A (old)'!$M$21:$M$982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BCB-4E54-9997-DA3F3E0ADF2F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plus>
            <c:minus>
              <c:numRef>
                <c:f>'A (old)'!$D$21:$D$982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4.0000000000000002E-4</c:v>
                  </c:pt>
                  <c:pt idx="23">
                    <c:v>1E-3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1E-4</c:v>
                  </c:pt>
                  <c:pt idx="28">
                    <c:v>5.0000000000000001E-4</c:v>
                  </c:pt>
                  <c:pt idx="29">
                    <c:v>1.9E-3</c:v>
                  </c:pt>
                  <c:pt idx="30">
                    <c:v>3.5000000000000001E-3</c:v>
                  </c:pt>
                  <c:pt idx="31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(old)'!$F$21:$F$982</c:f>
              <c:numCache>
                <c:formatCode>General</c:formatCode>
                <c:ptCount val="962"/>
                <c:pt idx="0">
                  <c:v>-16109</c:v>
                </c:pt>
                <c:pt idx="1">
                  <c:v>-15915</c:v>
                </c:pt>
                <c:pt idx="2">
                  <c:v>-15668</c:v>
                </c:pt>
                <c:pt idx="3">
                  <c:v>-13680</c:v>
                </c:pt>
                <c:pt idx="4">
                  <c:v>-13638</c:v>
                </c:pt>
                <c:pt idx="5">
                  <c:v>-12688</c:v>
                </c:pt>
                <c:pt idx="6">
                  <c:v>-12645</c:v>
                </c:pt>
                <c:pt idx="7">
                  <c:v>-12115</c:v>
                </c:pt>
                <c:pt idx="8">
                  <c:v>-11738</c:v>
                </c:pt>
                <c:pt idx="9">
                  <c:v>-11511</c:v>
                </c:pt>
                <c:pt idx="10">
                  <c:v>-10909</c:v>
                </c:pt>
                <c:pt idx="11">
                  <c:v>-5546</c:v>
                </c:pt>
                <c:pt idx="12">
                  <c:v>-5156</c:v>
                </c:pt>
                <c:pt idx="13">
                  <c:v>-3667</c:v>
                </c:pt>
                <c:pt idx="14">
                  <c:v>-3647</c:v>
                </c:pt>
                <c:pt idx="15">
                  <c:v>-3604</c:v>
                </c:pt>
                <c:pt idx="16">
                  <c:v>-2849</c:v>
                </c:pt>
                <c:pt idx="17">
                  <c:v>-2114</c:v>
                </c:pt>
                <c:pt idx="18">
                  <c:v>-1888</c:v>
                </c:pt>
                <c:pt idx="19">
                  <c:v>-1880</c:v>
                </c:pt>
                <c:pt idx="20">
                  <c:v>-1508</c:v>
                </c:pt>
                <c:pt idx="21">
                  <c:v>-1346</c:v>
                </c:pt>
                <c:pt idx="22">
                  <c:v>-957</c:v>
                </c:pt>
                <c:pt idx="23">
                  <c:v>-365</c:v>
                </c:pt>
                <c:pt idx="24">
                  <c:v>0</c:v>
                </c:pt>
                <c:pt idx="25">
                  <c:v>994</c:v>
                </c:pt>
                <c:pt idx="26">
                  <c:v>1137</c:v>
                </c:pt>
                <c:pt idx="27">
                  <c:v>1363</c:v>
                </c:pt>
                <c:pt idx="28">
                  <c:v>1758</c:v>
                </c:pt>
                <c:pt idx="29">
                  <c:v>1923</c:v>
                </c:pt>
                <c:pt idx="30">
                  <c:v>2149</c:v>
                </c:pt>
                <c:pt idx="31">
                  <c:v>2150</c:v>
                </c:pt>
              </c:numCache>
            </c:numRef>
          </c:xVal>
          <c:yVal>
            <c:numRef>
              <c:f>'A (old)'!$N$21:$N$982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BCB-4E54-9997-DA3F3E0ADF2F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(old)'!$F$21:$F$982</c:f>
              <c:numCache>
                <c:formatCode>General</c:formatCode>
                <c:ptCount val="962"/>
                <c:pt idx="0">
                  <c:v>-16109</c:v>
                </c:pt>
                <c:pt idx="1">
                  <c:v>-15915</c:v>
                </c:pt>
                <c:pt idx="2">
                  <c:v>-15668</c:v>
                </c:pt>
                <c:pt idx="3">
                  <c:v>-13680</c:v>
                </c:pt>
                <c:pt idx="4">
                  <c:v>-13638</c:v>
                </c:pt>
                <c:pt idx="5">
                  <c:v>-12688</c:v>
                </c:pt>
                <c:pt idx="6">
                  <c:v>-12645</c:v>
                </c:pt>
                <c:pt idx="7">
                  <c:v>-12115</c:v>
                </c:pt>
                <c:pt idx="8">
                  <c:v>-11738</c:v>
                </c:pt>
                <c:pt idx="9">
                  <c:v>-11511</c:v>
                </c:pt>
                <c:pt idx="10">
                  <c:v>-10909</c:v>
                </c:pt>
                <c:pt idx="11">
                  <c:v>-5546</c:v>
                </c:pt>
                <c:pt idx="12">
                  <c:v>-5156</c:v>
                </c:pt>
                <c:pt idx="13">
                  <c:v>-3667</c:v>
                </c:pt>
                <c:pt idx="14">
                  <c:v>-3647</c:v>
                </c:pt>
                <c:pt idx="15">
                  <c:v>-3604</c:v>
                </c:pt>
                <c:pt idx="16">
                  <c:v>-2849</c:v>
                </c:pt>
                <c:pt idx="17">
                  <c:v>-2114</c:v>
                </c:pt>
                <c:pt idx="18">
                  <c:v>-1888</c:v>
                </c:pt>
                <c:pt idx="19">
                  <c:v>-1880</c:v>
                </c:pt>
                <c:pt idx="20">
                  <c:v>-1508</c:v>
                </c:pt>
                <c:pt idx="21">
                  <c:v>-1346</c:v>
                </c:pt>
                <c:pt idx="22">
                  <c:v>-957</c:v>
                </c:pt>
                <c:pt idx="23">
                  <c:v>-365</c:v>
                </c:pt>
                <c:pt idx="24">
                  <c:v>0</c:v>
                </c:pt>
                <c:pt idx="25">
                  <c:v>994</c:v>
                </c:pt>
                <c:pt idx="26">
                  <c:v>1137</c:v>
                </c:pt>
                <c:pt idx="27">
                  <c:v>1363</c:v>
                </c:pt>
                <c:pt idx="28">
                  <c:v>1758</c:v>
                </c:pt>
                <c:pt idx="29">
                  <c:v>1923</c:v>
                </c:pt>
                <c:pt idx="30">
                  <c:v>2149</c:v>
                </c:pt>
                <c:pt idx="31">
                  <c:v>2150</c:v>
                </c:pt>
              </c:numCache>
            </c:numRef>
          </c:xVal>
          <c:yVal>
            <c:numRef>
              <c:f>'A (old)'!$O$21:$O$982</c:f>
              <c:numCache>
                <c:formatCode>General</c:formatCode>
                <c:ptCount val="962"/>
                <c:pt idx="0">
                  <c:v>-6.0123360916171957E-3</c:v>
                </c:pt>
                <c:pt idx="1">
                  <c:v>-5.9365566651882187E-3</c:v>
                </c:pt>
                <c:pt idx="2">
                  <c:v>-5.8400746119513253E-3</c:v>
                </c:pt>
                <c:pt idx="3">
                  <c:v>-5.0635307988543838E-3</c:v>
                </c:pt>
                <c:pt idx="4">
                  <c:v>-5.0471249436481102E-3</c:v>
                </c:pt>
                <c:pt idx="5">
                  <c:v>-4.6760401235062116E-3</c:v>
                </c:pt>
                <c:pt idx="6">
                  <c:v>-4.6592436526997887E-3</c:v>
                </c:pt>
                <c:pt idx="7">
                  <c:v>-4.4522173846206249E-3</c:v>
                </c:pt>
                <c:pt idx="8">
                  <c:v>-4.3049553033643129E-3</c:v>
                </c:pt>
                <c:pt idx="9">
                  <c:v>-4.2162855621304066E-3</c:v>
                </c:pt>
                <c:pt idx="10">
                  <c:v>-3.9811349708404878E-3</c:v>
                </c:pt>
                <c:pt idx="11">
                  <c:v>-1.8862635072394328E-3</c:v>
                </c:pt>
                <c:pt idx="12">
                  <c:v>-1.7339234231811798E-3</c:v>
                </c:pt>
                <c:pt idx="13">
                  <c:v>-1.1522967945587724E-3</c:v>
                </c:pt>
                <c:pt idx="14">
                  <c:v>-1.1444844825557851E-3</c:v>
                </c:pt>
                <c:pt idx="15">
                  <c:v>-1.1276880117493623E-3</c:v>
                </c:pt>
                <c:pt idx="16">
                  <c:v>-8.327732336365903E-4</c:v>
                </c:pt>
                <c:pt idx="17">
                  <c:v>-5.4567076752680584E-4</c:v>
                </c:pt>
                <c:pt idx="18">
                  <c:v>-4.5739164189304878E-4</c:v>
                </c:pt>
                <c:pt idx="19">
                  <c:v>-4.5426671709185388E-4</c:v>
                </c:pt>
                <c:pt idx="20">
                  <c:v>-3.089577138362894E-4</c:v>
                </c:pt>
                <c:pt idx="21">
                  <c:v>-2.4567798661209191E-4</c:v>
                </c:pt>
                <c:pt idx="22">
                  <c:v>-9.3728518153988203E-5</c:v>
                </c:pt>
                <c:pt idx="23">
                  <c:v>1.37515917134437E-4</c:v>
                </c:pt>
                <c:pt idx="24">
                  <c:v>2.8009061118895593E-4</c:v>
                </c:pt>
                <c:pt idx="25">
                  <c:v>6.6836251773742664E-4</c:v>
                </c:pt>
                <c:pt idx="26">
                  <c:v>7.242205485587861E-4</c:v>
                </c:pt>
                <c:pt idx="27">
                  <c:v>8.124996741925431E-4</c:v>
                </c:pt>
                <c:pt idx="28">
                  <c:v>9.6679283625154301E-4</c:v>
                </c:pt>
                <c:pt idx="29">
                  <c:v>1.0312444102761884E-3</c:v>
                </c:pt>
                <c:pt idx="30">
                  <c:v>1.1195235359099454E-3</c:v>
                </c:pt>
                <c:pt idx="31">
                  <c:v>1.1199141515100949E-3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BCB-4E54-9997-DA3F3E0AD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34080"/>
        <c:axId val="1"/>
      </c:scatterChart>
      <c:valAx>
        <c:axId val="613234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52331071228708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2340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2973004500563554"/>
          <c:y val="0.92397937099967764"/>
          <c:w val="0.89639765750001965"/>
          <c:h val="0.982459210142591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17</xdr:col>
      <xdr:colOff>85725</xdr:colOff>
      <xdr:row>19</xdr:row>
      <xdr:rowOff>0</xdr:rowOff>
    </xdr:to>
    <xdr:graphicFrame macro="">
      <xdr:nvGraphicFramePr>
        <xdr:cNvPr id="50179" name="Chart 1">
          <a:extLst>
            <a:ext uri="{FF2B5EF4-FFF2-40B4-BE49-F238E27FC236}">
              <a16:creationId xmlns:a16="http://schemas.microsoft.com/office/drawing/2014/main" id="{0D445EFB-7FCD-B3A5-95C6-D1E72008FE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457200</xdr:colOff>
      <xdr:row>0</xdr:row>
      <xdr:rowOff>0</xdr:rowOff>
    </xdr:from>
    <xdr:to>
      <xdr:col>26</xdr:col>
      <xdr:colOff>628650</xdr:colOff>
      <xdr:row>19</xdr:row>
      <xdr:rowOff>9525</xdr:rowOff>
    </xdr:to>
    <xdr:graphicFrame macro="">
      <xdr:nvGraphicFramePr>
        <xdr:cNvPr id="50180" name="Chart 2">
          <a:extLst>
            <a:ext uri="{FF2B5EF4-FFF2-40B4-BE49-F238E27FC236}">
              <a16:creationId xmlns:a16="http://schemas.microsoft.com/office/drawing/2014/main" id="{B37389A2-02CB-D61A-7E99-0C7DF1433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16</xdr:col>
      <xdr:colOff>133350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F9B1A681-8409-96D3-B95C-C302B5732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26</xdr:col>
      <xdr:colOff>171450</xdr:colOff>
      <xdr:row>19</xdr:row>
      <xdr:rowOff>9525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0EBFEE1D-CF13-4673-762A-336D336F9C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3815" TargetMode="External"/><Relationship Id="rId13" Type="http://schemas.openxmlformats.org/officeDocument/2006/relationships/hyperlink" Target="http://www.konkoly.hu/cgi-bin/IBVS?3815" TargetMode="External"/><Relationship Id="rId18" Type="http://schemas.openxmlformats.org/officeDocument/2006/relationships/hyperlink" Target="http://www.konkoly.hu/cgi-bin/IBVS?3815" TargetMode="External"/><Relationship Id="rId26" Type="http://schemas.openxmlformats.org/officeDocument/2006/relationships/hyperlink" Target="http://var.astro.cz/oejv/issues/oejv0094.pdf" TargetMode="External"/><Relationship Id="rId3" Type="http://schemas.openxmlformats.org/officeDocument/2006/relationships/hyperlink" Target="http://www.konkoly.hu/cgi-bin/IBVS?3815" TargetMode="External"/><Relationship Id="rId21" Type="http://schemas.openxmlformats.org/officeDocument/2006/relationships/hyperlink" Target="http://www.bav-astro.de/sfs/BAVM_link.php?BAVMnr=91" TargetMode="External"/><Relationship Id="rId34" Type="http://schemas.openxmlformats.org/officeDocument/2006/relationships/hyperlink" Target="http://www.bav-astro.de/sfs/BAVM_link.php?BAVMnr=234" TargetMode="External"/><Relationship Id="rId7" Type="http://schemas.openxmlformats.org/officeDocument/2006/relationships/hyperlink" Target="http://www.konkoly.hu/cgi-bin/IBVS?3815" TargetMode="External"/><Relationship Id="rId12" Type="http://schemas.openxmlformats.org/officeDocument/2006/relationships/hyperlink" Target="http://www.konkoly.hu/cgi-bin/IBVS?3815" TargetMode="External"/><Relationship Id="rId17" Type="http://schemas.openxmlformats.org/officeDocument/2006/relationships/hyperlink" Target="http://www.konkoly.hu/cgi-bin/IBVS?3815" TargetMode="External"/><Relationship Id="rId25" Type="http://schemas.openxmlformats.org/officeDocument/2006/relationships/hyperlink" Target="http://www.bav-astro.de/sfs/BAVM_link.php?BAVMnr=152" TargetMode="External"/><Relationship Id="rId33" Type="http://schemas.openxmlformats.org/officeDocument/2006/relationships/hyperlink" Target="http://www.bav-astro.de/sfs/BAVM_link.php?BAVMnr=231" TargetMode="External"/><Relationship Id="rId2" Type="http://schemas.openxmlformats.org/officeDocument/2006/relationships/hyperlink" Target="http://www.konkoly.hu/cgi-bin/IBVS?3815" TargetMode="External"/><Relationship Id="rId16" Type="http://schemas.openxmlformats.org/officeDocument/2006/relationships/hyperlink" Target="http://www.konkoly.hu/cgi-bin/IBVS?3815" TargetMode="External"/><Relationship Id="rId20" Type="http://schemas.openxmlformats.org/officeDocument/2006/relationships/hyperlink" Target="http://www.konkoly.hu/cgi-bin/IBVS?3815" TargetMode="External"/><Relationship Id="rId29" Type="http://schemas.openxmlformats.org/officeDocument/2006/relationships/hyperlink" Target="http://www.bav-astro.de/sfs/BAVM_link.php?BAVMnr=203" TargetMode="External"/><Relationship Id="rId1" Type="http://schemas.openxmlformats.org/officeDocument/2006/relationships/hyperlink" Target="http://www.konkoly.hu/cgi-bin/IBVS?3815" TargetMode="External"/><Relationship Id="rId6" Type="http://schemas.openxmlformats.org/officeDocument/2006/relationships/hyperlink" Target="http://www.konkoly.hu/cgi-bin/IBVS?3815" TargetMode="External"/><Relationship Id="rId11" Type="http://schemas.openxmlformats.org/officeDocument/2006/relationships/hyperlink" Target="http://www.konkoly.hu/cgi-bin/IBVS?3815" TargetMode="External"/><Relationship Id="rId24" Type="http://schemas.openxmlformats.org/officeDocument/2006/relationships/hyperlink" Target="http://www.bav-astro.de/sfs/BAVM_link.php?BAVMnr=111" TargetMode="External"/><Relationship Id="rId32" Type="http://schemas.openxmlformats.org/officeDocument/2006/relationships/hyperlink" Target="http://www.konkoly.hu/cgi-bin/IBVS?6011" TargetMode="External"/><Relationship Id="rId37" Type="http://schemas.openxmlformats.org/officeDocument/2006/relationships/hyperlink" Target="http://www.bav-astro.de/sfs/BAVM_link.php?BAVMnr=241" TargetMode="External"/><Relationship Id="rId5" Type="http://schemas.openxmlformats.org/officeDocument/2006/relationships/hyperlink" Target="http://www.konkoly.hu/cgi-bin/IBVS?3815" TargetMode="External"/><Relationship Id="rId15" Type="http://schemas.openxmlformats.org/officeDocument/2006/relationships/hyperlink" Target="http://www.konkoly.hu/cgi-bin/IBVS?3815" TargetMode="External"/><Relationship Id="rId23" Type="http://schemas.openxmlformats.org/officeDocument/2006/relationships/hyperlink" Target="http://www.bav-astro.de/sfs/BAVM_link.php?BAVMnr=91" TargetMode="External"/><Relationship Id="rId28" Type="http://schemas.openxmlformats.org/officeDocument/2006/relationships/hyperlink" Target="http://www.bav-astro.de/sfs/BAVM_link.php?BAVMnr=203" TargetMode="External"/><Relationship Id="rId36" Type="http://schemas.openxmlformats.org/officeDocument/2006/relationships/hyperlink" Target="http://www.bav-astro.de/sfs/BAVM_link.php?BAVMnr=238" TargetMode="External"/><Relationship Id="rId10" Type="http://schemas.openxmlformats.org/officeDocument/2006/relationships/hyperlink" Target="http://www.konkoly.hu/cgi-bin/IBVS?3815" TargetMode="External"/><Relationship Id="rId19" Type="http://schemas.openxmlformats.org/officeDocument/2006/relationships/hyperlink" Target="http://www.konkoly.hu/cgi-bin/IBVS?3815" TargetMode="External"/><Relationship Id="rId31" Type="http://schemas.openxmlformats.org/officeDocument/2006/relationships/hyperlink" Target="http://var.astro.cz/oejv/issues/oejv0137.pdf" TargetMode="External"/><Relationship Id="rId4" Type="http://schemas.openxmlformats.org/officeDocument/2006/relationships/hyperlink" Target="http://www.konkoly.hu/cgi-bin/IBVS?3815" TargetMode="External"/><Relationship Id="rId9" Type="http://schemas.openxmlformats.org/officeDocument/2006/relationships/hyperlink" Target="http://www.konkoly.hu/cgi-bin/IBVS?3815" TargetMode="External"/><Relationship Id="rId14" Type="http://schemas.openxmlformats.org/officeDocument/2006/relationships/hyperlink" Target="http://www.konkoly.hu/cgi-bin/IBVS?3815" TargetMode="External"/><Relationship Id="rId22" Type="http://schemas.openxmlformats.org/officeDocument/2006/relationships/hyperlink" Target="http://www.bav-astro.de/sfs/BAVM_link.php?BAVMnr=91" TargetMode="External"/><Relationship Id="rId27" Type="http://schemas.openxmlformats.org/officeDocument/2006/relationships/hyperlink" Target="http://www.bav-astro.de/sfs/BAVM_link.php?BAVMnr=209" TargetMode="External"/><Relationship Id="rId30" Type="http://schemas.openxmlformats.org/officeDocument/2006/relationships/hyperlink" Target="http://www.bav-astro.de/sfs/BAVM_link.php?BAVMnr=215" TargetMode="External"/><Relationship Id="rId35" Type="http://schemas.openxmlformats.org/officeDocument/2006/relationships/hyperlink" Target="http://www.bav-astro.de/sfs/BAVM_link.php?BAVMnr=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Q6922"/>
  <sheetViews>
    <sheetView tabSelected="1" workbookViewId="0">
      <pane xSplit="14" ySplit="21" topLeftCell="O51" activePane="bottomRight" state="frozen"/>
      <selection pane="topRight" activeCell="O1" sqref="O1"/>
      <selection pane="bottomLeft" activeCell="A22" sqref="A22"/>
      <selection pane="bottomRight" activeCell="F12" sqref="F12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8" ht="20.25" x14ac:dyDescent="0.3">
      <c r="A1" s="1" t="s">
        <v>41</v>
      </c>
      <c r="F1" s="3">
        <v>52500.748800000001</v>
      </c>
      <c r="G1" s="3">
        <v>1.9021109</v>
      </c>
      <c r="H1" s="3" t="s">
        <v>42</v>
      </c>
    </row>
    <row r="2" spans="1:8" x14ac:dyDescent="0.2">
      <c r="A2" t="s">
        <v>24</v>
      </c>
      <c r="B2" t="s">
        <v>42</v>
      </c>
      <c r="C2" s="3"/>
      <c r="D2" s="3"/>
    </row>
    <row r="3" spans="1:8" ht="13.5" thickBot="1" x14ac:dyDescent="0.25"/>
    <row r="4" spans="1:8" ht="14.25" thickTop="1" thickBot="1" x14ac:dyDescent="0.25">
      <c r="A4" s="5" t="s">
        <v>40</v>
      </c>
      <c r="C4" s="8">
        <v>52500.748800000001</v>
      </c>
      <c r="D4" s="9">
        <v>1.9021109</v>
      </c>
    </row>
    <row r="5" spans="1:8" ht="13.5" thickTop="1" x14ac:dyDescent="0.2">
      <c r="A5" s="11" t="s">
        <v>30</v>
      </c>
      <c r="B5" s="12"/>
      <c r="C5" s="13">
        <v>-9.5</v>
      </c>
      <c r="D5" s="12" t="s">
        <v>31</v>
      </c>
    </row>
    <row r="6" spans="1:8" x14ac:dyDescent="0.2">
      <c r="A6" s="5" t="s">
        <v>2</v>
      </c>
    </row>
    <row r="7" spans="1:8" x14ac:dyDescent="0.2">
      <c r="A7" t="s">
        <v>3</v>
      </c>
      <c r="C7">
        <f>C4</f>
        <v>52500.748800000001</v>
      </c>
    </row>
    <row r="8" spans="1:8" x14ac:dyDescent="0.2">
      <c r="A8" t="s">
        <v>4</v>
      </c>
      <c r="C8" s="29">
        <v>3.8042218000000001</v>
      </c>
      <c r="D8" s="29" t="s">
        <v>60</v>
      </c>
    </row>
    <row r="9" spans="1:8" x14ac:dyDescent="0.2">
      <c r="A9" s="27" t="s">
        <v>36</v>
      </c>
      <c r="B9" s="28">
        <v>41</v>
      </c>
      <c r="C9" s="25" t="str">
        <f>"F"&amp;B9</f>
        <v>F41</v>
      </c>
      <c r="D9" s="26" t="str">
        <f>"G"&amp;B9</f>
        <v>G41</v>
      </c>
    </row>
    <row r="10" spans="1:8" ht="13.5" thickBot="1" x14ac:dyDescent="0.25">
      <c r="A10" s="12"/>
      <c r="B10" s="12"/>
      <c r="C10" s="4" t="s">
        <v>20</v>
      </c>
      <c r="D10" s="4" t="s">
        <v>21</v>
      </c>
      <c r="E10" s="12"/>
    </row>
    <row r="11" spans="1:8" x14ac:dyDescent="0.2">
      <c r="A11" s="12" t="s">
        <v>16</v>
      </c>
      <c r="B11" s="12"/>
      <c r="C11" s="24">
        <f ca="1">INTERCEPT(INDIRECT($D$9):G991,INDIRECT($C$9):F991)</f>
        <v>2.5554530757160868E-4</v>
      </c>
      <c r="D11" s="3"/>
      <c r="E11" s="12"/>
    </row>
    <row r="12" spans="1:8" x14ac:dyDescent="0.2">
      <c r="A12" s="12" t="s">
        <v>17</v>
      </c>
      <c r="B12" s="12"/>
      <c r="C12" s="24">
        <f ca="1">SLOPE(INDIRECT($D$9):G991,INDIRECT($C$9):F991)</f>
        <v>-2.9652061155000901E-8</v>
      </c>
      <c r="D12" s="3"/>
      <c r="E12" s="12"/>
    </row>
    <row r="13" spans="1:8" x14ac:dyDescent="0.2">
      <c r="A13" s="12" t="s">
        <v>19</v>
      </c>
      <c r="B13" s="12"/>
      <c r="C13" s="3" t="s">
        <v>14</v>
      </c>
    </row>
    <row r="14" spans="1:8" x14ac:dyDescent="0.2">
      <c r="A14" s="12"/>
      <c r="B14" s="12"/>
      <c r="C14" s="12"/>
    </row>
    <row r="15" spans="1:8" x14ac:dyDescent="0.2">
      <c r="A15" s="14" t="s">
        <v>18</v>
      </c>
      <c r="B15" s="12"/>
      <c r="C15" s="15">
        <f ca="1">(C7+C11)+(C8+C12)*INT(MAX(F21:F3532))</f>
        <v>59382.586238104734</v>
      </c>
      <c r="E15" s="16" t="s">
        <v>47</v>
      </c>
      <c r="F15" s="13">
        <v>1</v>
      </c>
    </row>
    <row r="16" spans="1:8" x14ac:dyDescent="0.2">
      <c r="A16" s="18" t="s">
        <v>5</v>
      </c>
      <c r="B16" s="12"/>
      <c r="C16" s="19">
        <f ca="1">+C8+C12</f>
        <v>3.8042217703479388</v>
      </c>
      <c r="E16" s="16" t="s">
        <v>32</v>
      </c>
      <c r="F16" s="17">
        <f ca="1">NOW()+15018.5+$C$5/24</f>
        <v>59957.75234363426</v>
      </c>
    </row>
    <row r="17" spans="1:17" ht="13.5" thickBot="1" x14ac:dyDescent="0.25">
      <c r="A17" s="16" t="s">
        <v>29</v>
      </c>
      <c r="B17" s="12"/>
      <c r="C17" s="12">
        <f>COUNT(C21:C2190)</f>
        <v>48</v>
      </c>
      <c r="E17" s="16" t="s">
        <v>48</v>
      </c>
      <c r="F17" s="17">
        <f ca="1">ROUND(2*(F16-$C$7)/$C$8,0)/2+F15</f>
        <v>1961</v>
      </c>
    </row>
    <row r="18" spans="1:17" ht="14.25" thickTop="1" thickBot="1" x14ac:dyDescent="0.25">
      <c r="A18" s="18" t="s">
        <v>6</v>
      </c>
      <c r="B18" s="12"/>
      <c r="C18" s="21">
        <f ca="1">+C15</f>
        <v>59382.586238104734</v>
      </c>
      <c r="D18" s="22">
        <f ca="1">+C16</f>
        <v>3.8042217703479388</v>
      </c>
      <c r="E18" s="16" t="s">
        <v>33</v>
      </c>
      <c r="F18" s="26">
        <f ca="1">ROUND(2*(F16-$C$15)/$C$16,0)/2+F15</f>
        <v>152</v>
      </c>
    </row>
    <row r="19" spans="1:17" ht="13.5" thickTop="1" x14ac:dyDescent="0.2">
      <c r="E19" s="16" t="s">
        <v>34</v>
      </c>
      <c r="F19" s="20">
        <f ca="1">+$C$15+$C$16*F18-15018.5-$C$5/24</f>
        <v>44942.723780530956</v>
      </c>
    </row>
    <row r="20" spans="1:17" ht="13.5" thickBot="1" x14ac:dyDescent="0.25">
      <c r="A20" s="4" t="s">
        <v>7</v>
      </c>
      <c r="B20" s="4" t="s">
        <v>8</v>
      </c>
      <c r="C20" s="4" t="s">
        <v>9</v>
      </c>
      <c r="D20" s="4" t="s">
        <v>13</v>
      </c>
      <c r="E20" s="4" t="s">
        <v>10</v>
      </c>
      <c r="F20" s="4" t="s">
        <v>11</v>
      </c>
      <c r="G20" s="4" t="s">
        <v>12</v>
      </c>
      <c r="H20" s="7" t="s">
        <v>52</v>
      </c>
      <c r="I20" s="7" t="s">
        <v>53</v>
      </c>
      <c r="J20" s="7" t="s">
        <v>62</v>
      </c>
      <c r="K20" s="7" t="s">
        <v>63</v>
      </c>
      <c r="L20" s="7" t="s">
        <v>25</v>
      </c>
      <c r="M20" s="7" t="s">
        <v>26</v>
      </c>
      <c r="N20" s="7" t="s">
        <v>27</v>
      </c>
      <c r="O20" s="7" t="s">
        <v>23</v>
      </c>
      <c r="P20" s="6" t="s">
        <v>22</v>
      </c>
      <c r="Q20" s="4" t="s">
        <v>15</v>
      </c>
    </row>
    <row r="21" spans="1:17" x14ac:dyDescent="0.2">
      <c r="A21" s="37" t="s">
        <v>51</v>
      </c>
      <c r="B21" s="40" t="s">
        <v>37</v>
      </c>
      <c r="C21" s="37">
        <v>21859.603999999999</v>
      </c>
      <c r="D21" s="37" t="s">
        <v>52</v>
      </c>
      <c r="E21" s="42">
        <f>+(C21-C$7)/C$8</f>
        <v>-8054.5105966218898</v>
      </c>
      <c r="F21">
        <f>ROUND(2*E21,0)/2</f>
        <v>-8054.5</v>
      </c>
      <c r="G21">
        <f>+C21-(C$7+F21*C$8)</f>
        <v>-4.0311900000233436E-2</v>
      </c>
      <c r="H21">
        <f>+G21</f>
        <v>-4.0311900000233436E-2</v>
      </c>
      <c r="O21">
        <f ca="1">+C$11+C$12*$F21</f>
        <v>4.9437783414456337E-4</v>
      </c>
      <c r="Q21" s="2">
        <f>+C21-15018.5</f>
        <v>6841.1039999999994</v>
      </c>
    </row>
    <row r="22" spans="1:17" x14ac:dyDescent="0.2">
      <c r="A22" s="37" t="s">
        <v>51</v>
      </c>
      <c r="B22" s="40" t="s">
        <v>37</v>
      </c>
      <c r="C22" s="37">
        <v>22228.626</v>
      </c>
      <c r="D22" s="37" t="s">
        <v>52</v>
      </c>
      <c r="E22" s="42">
        <f>+(C22-C$7)/C$8</f>
        <v>-7957.5073146365967</v>
      </c>
      <c r="F22">
        <f>ROUND(2*E22,0)/2</f>
        <v>-7957.5</v>
      </c>
      <c r="G22">
        <f>+C22-(C$7+F22*C$8)</f>
        <v>-2.7826500001538079E-2</v>
      </c>
      <c r="H22">
        <f>+G22</f>
        <v>-2.7826500001538079E-2</v>
      </c>
      <c r="O22">
        <f ca="1">+C$11+C$12*$F22</f>
        <v>4.9150158421252838E-4</v>
      </c>
      <c r="Q22" s="2">
        <f>+C22-15018.5</f>
        <v>7210.1260000000002</v>
      </c>
    </row>
    <row r="23" spans="1:17" x14ac:dyDescent="0.2">
      <c r="A23" s="37" t="s">
        <v>51</v>
      </c>
      <c r="B23" s="40" t="s">
        <v>37</v>
      </c>
      <c r="C23" s="37">
        <v>22698.59</v>
      </c>
      <c r="D23" s="37" t="s">
        <v>52</v>
      </c>
      <c r="E23" s="42">
        <f>+(C23-C$7)/C$8</f>
        <v>-7833.9698279422091</v>
      </c>
      <c r="F23">
        <f>ROUND(2*E23,0)/2</f>
        <v>-7834</v>
      </c>
      <c r="G23">
        <f>+C23-(C$7+F23*C$8)</f>
        <v>0.11478119999810588</v>
      </c>
      <c r="H23">
        <f>+G23</f>
        <v>0.11478119999810588</v>
      </c>
      <c r="O23">
        <f ca="1">+C$11+C$12*$F23</f>
        <v>4.8783955465988573E-4</v>
      </c>
      <c r="Q23" s="2">
        <f>+C23-15018.5</f>
        <v>7680.09</v>
      </c>
    </row>
    <row r="24" spans="1:17" x14ac:dyDescent="0.2">
      <c r="A24" s="37" t="s">
        <v>51</v>
      </c>
      <c r="B24" s="40" t="s">
        <v>37</v>
      </c>
      <c r="C24" s="37">
        <v>26479.827000000001</v>
      </c>
      <c r="D24" s="37" t="s">
        <v>52</v>
      </c>
      <c r="E24" s="42">
        <f>+(C24-C$7)/C$8</f>
        <v>-6840.0117469491397</v>
      </c>
      <c r="F24">
        <f>ROUND(2*E24,0)/2</f>
        <v>-6840</v>
      </c>
      <c r="G24">
        <f>+C24-(C$7+F24*C$8)</f>
        <v>-4.4687999998132E-2</v>
      </c>
      <c r="H24">
        <f>+G24</f>
        <v>-4.4687999998132E-2</v>
      </c>
      <c r="O24">
        <f ca="1">+C$11+C$12*$F24</f>
        <v>4.5836540587181486E-4</v>
      </c>
      <c r="Q24" s="2">
        <f>+C24-15018.5</f>
        <v>11461.327000000001</v>
      </c>
    </row>
    <row r="25" spans="1:17" x14ac:dyDescent="0.2">
      <c r="A25" s="37" t="s">
        <v>51</v>
      </c>
      <c r="B25" s="40" t="s">
        <v>37</v>
      </c>
      <c r="C25" s="37">
        <v>26559.798999999999</v>
      </c>
      <c r="D25" s="37" t="s">
        <v>52</v>
      </c>
      <c r="E25" s="42">
        <f>+(C25-C$7)/C$8</f>
        <v>-6818.9898391308316</v>
      </c>
      <c r="F25">
        <f>ROUND(2*E25,0)/2</f>
        <v>-6819</v>
      </c>
      <c r="G25">
        <f>+C25-(C$7+F25*C$8)</f>
        <v>3.8654199997836258E-2</v>
      </c>
      <c r="H25">
        <f>+G25</f>
        <v>3.8654199997836258E-2</v>
      </c>
      <c r="O25">
        <f ca="1">+C$11+C$12*$F25</f>
        <v>4.5774271258755984E-4</v>
      </c>
      <c r="Q25" s="2">
        <f>+C25-15018.5</f>
        <v>11541.298999999999</v>
      </c>
    </row>
    <row r="26" spans="1:17" x14ac:dyDescent="0.2">
      <c r="A26" s="37" t="s">
        <v>51</v>
      </c>
      <c r="B26" s="40" t="s">
        <v>37</v>
      </c>
      <c r="C26" s="37">
        <v>28366.777999999998</v>
      </c>
      <c r="D26" s="37" t="s">
        <v>52</v>
      </c>
      <c r="E26" s="42">
        <f>+(C26-C$7)/C$8</f>
        <v>-6343.9967669603284</v>
      </c>
      <c r="F26">
        <f>ROUND(2*E26,0)/2</f>
        <v>-6344</v>
      </c>
      <c r="G26">
        <f>+C26-(C$7+F26*C$8)</f>
        <v>1.2299199996050447E-2</v>
      </c>
      <c r="H26">
        <f>+G26</f>
        <v>1.2299199996050447E-2</v>
      </c>
      <c r="O26">
        <f ca="1">+C$11+C$12*$F26</f>
        <v>4.436579835389344E-4</v>
      </c>
      <c r="Q26" s="2">
        <f>+C26-15018.5</f>
        <v>13348.277999999998</v>
      </c>
    </row>
    <row r="27" spans="1:17" x14ac:dyDescent="0.2">
      <c r="A27" s="37" t="s">
        <v>51</v>
      </c>
      <c r="B27" s="40" t="s">
        <v>37</v>
      </c>
      <c r="C27" s="37">
        <v>28448.554</v>
      </c>
      <c r="D27" s="37" t="s">
        <v>52</v>
      </c>
      <c r="E27" s="42">
        <f>+(C27-C$7)/C$8</f>
        <v>-6322.5006491472186</v>
      </c>
      <c r="F27">
        <f>ROUND(2*E27,0)/2</f>
        <v>-6322.5</v>
      </c>
      <c r="G27">
        <f>+C27-(C$7+F27*C$8)</f>
        <v>-2.4694999992789235E-3</v>
      </c>
      <c r="H27">
        <f>+G27</f>
        <v>-2.4694999992789235E-3</v>
      </c>
      <c r="O27">
        <f ca="1">+C$11+C$12*$F27</f>
        <v>4.4302046422410189E-4</v>
      </c>
      <c r="Q27" s="2">
        <f>+C27-15018.5</f>
        <v>13430.054</v>
      </c>
    </row>
    <row r="28" spans="1:17" x14ac:dyDescent="0.2">
      <c r="A28" s="37" t="s">
        <v>51</v>
      </c>
      <c r="B28" s="40" t="s">
        <v>37</v>
      </c>
      <c r="C28" s="37">
        <v>29456.710999999999</v>
      </c>
      <c r="D28" s="37" t="s">
        <v>52</v>
      </c>
      <c r="E28" s="42">
        <f>+(C28-C$7)/C$8</f>
        <v>-6057.4906016258046</v>
      </c>
      <c r="F28">
        <f>ROUND(2*E28,0)/2</f>
        <v>-6057.5</v>
      </c>
      <c r="G28">
        <f>+C28-(C$7+F28*C$8)</f>
        <v>3.5753500000282656E-2</v>
      </c>
      <c r="H28">
        <f>+G28</f>
        <v>3.5753500000282656E-2</v>
      </c>
      <c r="O28">
        <f ca="1">+C$11+C$12*$F28</f>
        <v>4.3516266801802664E-4</v>
      </c>
      <c r="Q28" s="2">
        <f>+C28-15018.5</f>
        <v>14438.210999999999</v>
      </c>
    </row>
    <row r="29" spans="1:17" x14ac:dyDescent="0.2">
      <c r="A29" s="37" t="s">
        <v>51</v>
      </c>
      <c r="B29" s="40" t="s">
        <v>37</v>
      </c>
      <c r="C29" s="37">
        <v>30173.805</v>
      </c>
      <c r="D29" s="37" t="s">
        <v>52</v>
      </c>
      <c r="E29" s="42">
        <f>+(C29-C$7)/C$8</f>
        <v>-5868.9910772289877</v>
      </c>
      <c r="F29">
        <f>ROUND(2*E29,0)/2</f>
        <v>-5869</v>
      </c>
      <c r="G29">
        <f>+C29-(C$7+F29*C$8)</f>
        <v>3.3944200000405544E-2</v>
      </c>
      <c r="H29">
        <f>+G29</f>
        <v>3.3944200000405544E-2</v>
      </c>
      <c r="O29">
        <f ca="1">+C$11+C$12*$F29</f>
        <v>4.2957325449030897E-4</v>
      </c>
      <c r="Q29" s="2">
        <f>+C29-15018.5</f>
        <v>15155.305</v>
      </c>
    </row>
    <row r="30" spans="1:17" x14ac:dyDescent="0.2">
      <c r="A30" s="37" t="s">
        <v>51</v>
      </c>
      <c r="B30" s="40" t="s">
        <v>37</v>
      </c>
      <c r="C30" s="37">
        <v>30605.588</v>
      </c>
      <c r="D30" s="37" t="s">
        <v>52</v>
      </c>
      <c r="E30" s="42">
        <f>+(C30-C$7)/C$8</f>
        <v>-5755.4900715831027</v>
      </c>
      <c r="F30">
        <f>ROUND(2*E30,0)/2</f>
        <v>-5755.5</v>
      </c>
      <c r="G30">
        <f>+C30-(C$7+F30*C$8)</f>
        <v>3.7769899998238543E-2</v>
      </c>
      <c r="H30">
        <f>+G30</f>
        <v>3.7769899998238543E-2</v>
      </c>
      <c r="O30">
        <f ca="1">+C$11+C$12*$F30</f>
        <v>4.2620774554921639E-4</v>
      </c>
      <c r="Q30" s="2">
        <f>+C30-15018.5</f>
        <v>15587.088</v>
      </c>
    </row>
    <row r="31" spans="1:17" x14ac:dyDescent="0.2">
      <c r="A31" s="37" t="s">
        <v>51</v>
      </c>
      <c r="B31" s="40" t="s">
        <v>37</v>
      </c>
      <c r="C31" s="37">
        <v>31750.606</v>
      </c>
      <c r="D31" s="37" t="s">
        <v>52</v>
      </c>
      <c r="E31" s="42">
        <f>+(C31-C$7)/C$8</f>
        <v>-5454.503940858548</v>
      </c>
      <c r="F31">
        <f>ROUND(2*E31,0)/2</f>
        <v>-5454.5</v>
      </c>
      <c r="G31">
        <f>+C31-(C$7+F31*C$8)</f>
        <v>-1.4991899999586167E-2</v>
      </c>
      <c r="H31">
        <f>+G31</f>
        <v>-1.4991899999586167E-2</v>
      </c>
      <c r="O31">
        <f ca="1">+C$11+C$12*$F31</f>
        <v>4.1728247514156113E-4</v>
      </c>
      <c r="Q31" s="2">
        <f>+C31-15018.5</f>
        <v>16732.106</v>
      </c>
    </row>
    <row r="32" spans="1:17" x14ac:dyDescent="0.2">
      <c r="A32" s="37" t="s">
        <v>51</v>
      </c>
      <c r="B32" s="40" t="s">
        <v>37</v>
      </c>
      <c r="C32" s="37">
        <v>41951.656999999999</v>
      </c>
      <c r="D32" s="37" t="s">
        <v>52</v>
      </c>
      <c r="E32" s="42">
        <f>+(C32-C$7)/C$8</f>
        <v>-2772.9959909277641</v>
      </c>
      <c r="F32">
        <f>ROUND(2*E32,0)/2</f>
        <v>-2773</v>
      </c>
      <c r="G32">
        <f>+C32-(C$7+F32*C$8)</f>
        <v>1.5251400000124704E-2</v>
      </c>
      <c r="H32">
        <f>+G32</f>
        <v>1.5251400000124704E-2</v>
      </c>
      <c r="O32">
        <f ca="1">+C$11+C$12*$F32</f>
        <v>3.3777047315442616E-4</v>
      </c>
      <c r="Q32" s="2">
        <f>+C32-15018.5</f>
        <v>26933.156999999999</v>
      </c>
    </row>
    <row r="33" spans="1:17" x14ac:dyDescent="0.2">
      <c r="A33" s="37" t="s">
        <v>51</v>
      </c>
      <c r="B33" s="40" t="s">
        <v>37</v>
      </c>
      <c r="C33" s="37">
        <v>42693.517</v>
      </c>
      <c r="D33" s="37" t="s">
        <v>52</v>
      </c>
      <c r="E33" s="42">
        <f>+(C33-C$7)/C$8</f>
        <v>-2577.9863308706135</v>
      </c>
      <c r="F33">
        <f>ROUND(2*E33,0)/2</f>
        <v>-2578</v>
      </c>
      <c r="G33">
        <f>+C33-(C$7+F33*C$8)</f>
        <v>5.2000399999087676E-2</v>
      </c>
      <c r="H33">
        <f>+G33</f>
        <v>5.2000399999087676E-2</v>
      </c>
      <c r="O33">
        <f ca="1">+C$11+C$12*$F33</f>
        <v>3.3198832122920097E-4</v>
      </c>
      <c r="Q33" s="2">
        <f>+C33-15018.5</f>
        <v>27675.017</v>
      </c>
    </row>
    <row r="34" spans="1:17" x14ac:dyDescent="0.2">
      <c r="A34" s="37" t="s">
        <v>51</v>
      </c>
      <c r="B34" s="40" t="s">
        <v>37</v>
      </c>
      <c r="C34" s="37">
        <v>45525.69</v>
      </c>
      <c r="D34" s="37" t="s">
        <v>52</v>
      </c>
      <c r="E34" s="42">
        <f>+(C34-C$7)/C$8</f>
        <v>-1833.5047656790146</v>
      </c>
      <c r="F34">
        <f>ROUND(2*E34,0)/2</f>
        <v>-1833.5</v>
      </c>
      <c r="G34">
        <f>+C34-(C$7+F34*C$8)</f>
        <v>-1.8129700001736637E-2</v>
      </c>
      <c r="H34">
        <f>+G34</f>
        <v>-1.8129700001736637E-2</v>
      </c>
      <c r="O34">
        <f ca="1">+C$11+C$12*$F34</f>
        <v>3.0991236169930286E-4</v>
      </c>
      <c r="Q34" s="2">
        <f>+C34-15018.5</f>
        <v>30507.190000000002</v>
      </c>
    </row>
    <row r="35" spans="1:17" x14ac:dyDescent="0.2">
      <c r="A35" s="37" t="s">
        <v>51</v>
      </c>
      <c r="B35" s="40" t="s">
        <v>37</v>
      </c>
      <c r="C35" s="37">
        <v>45563.724000000002</v>
      </c>
      <c r="D35" s="37" t="s">
        <v>52</v>
      </c>
      <c r="E35" s="42">
        <f>+(C35-C$7)/C$8</f>
        <v>-1823.5069259105762</v>
      </c>
      <c r="F35">
        <f>ROUND(2*E35,0)/2</f>
        <v>-1823.5</v>
      </c>
      <c r="G35">
        <f>+C35-(C$7+F35*C$8)</f>
        <v>-2.6347699997131713E-2</v>
      </c>
      <c r="H35">
        <f>+G35</f>
        <v>-2.6347699997131713E-2</v>
      </c>
      <c r="O35">
        <f ca="1">+C$11+C$12*$F35</f>
        <v>3.0961584108775284E-4</v>
      </c>
      <c r="Q35" s="2">
        <f>+C35-15018.5</f>
        <v>30545.224000000002</v>
      </c>
    </row>
    <row r="36" spans="1:17" x14ac:dyDescent="0.2">
      <c r="A36" s="37" t="s">
        <v>51</v>
      </c>
      <c r="B36" s="40" t="s">
        <v>37</v>
      </c>
      <c r="C36" s="37">
        <v>45645.572999999997</v>
      </c>
      <c r="D36" s="37" t="s">
        <v>52</v>
      </c>
      <c r="E36" s="42">
        <f>+(C36-C$7)/C$8</f>
        <v>-1801.9916188903612</v>
      </c>
      <c r="F36">
        <f>ROUND(2*E36,0)/2</f>
        <v>-1802</v>
      </c>
      <c r="G36">
        <f>+C36-(C$7+F36*C$8)</f>
        <v>3.1883599993307143E-2</v>
      </c>
      <c r="H36">
        <f>+G36</f>
        <v>3.1883599993307143E-2</v>
      </c>
      <c r="O36">
        <f ca="1">+C$11+C$12*$F36</f>
        <v>3.0897832177292027E-4</v>
      </c>
      <c r="Q36" s="2">
        <f>+C36-15018.5</f>
        <v>30627.072999999997</v>
      </c>
    </row>
    <row r="37" spans="1:17" x14ac:dyDescent="0.2">
      <c r="A37" s="37" t="s">
        <v>51</v>
      </c>
      <c r="B37" s="40" t="s">
        <v>37</v>
      </c>
      <c r="C37" s="37">
        <v>47081.595999999998</v>
      </c>
      <c r="D37" s="37" t="s">
        <v>52</v>
      </c>
      <c r="E37" s="42">
        <f>+(C37-C$7)/C$8</f>
        <v>-1424.5102112605537</v>
      </c>
      <c r="F37">
        <f>ROUND(2*E37,0)/2</f>
        <v>-1424.5</v>
      </c>
      <c r="G37">
        <f>+C37-(C$7+F37*C$8)</f>
        <v>-3.8845900002343114E-2</v>
      </c>
      <c r="H37">
        <f>+G37</f>
        <v>-3.8845900002343114E-2</v>
      </c>
      <c r="O37">
        <f ca="1">+C$11+C$12*$F37</f>
        <v>2.9778466868690743E-4</v>
      </c>
      <c r="Q37" s="2">
        <f>+C37-15018.5</f>
        <v>32063.095999999998</v>
      </c>
    </row>
    <row r="38" spans="1:17" x14ac:dyDescent="0.2">
      <c r="A38" s="37" t="s">
        <v>51</v>
      </c>
      <c r="B38" s="40" t="s">
        <v>37</v>
      </c>
      <c r="C38" s="37">
        <v>48479.682999999997</v>
      </c>
      <c r="D38" s="37" t="s">
        <v>52</v>
      </c>
      <c r="E38" s="42">
        <f>+(C38-C$7)/C$8</f>
        <v>-1057.0008825458085</v>
      </c>
      <c r="F38">
        <f>ROUND(2*E38,0)/2</f>
        <v>-1057</v>
      </c>
      <c r="G38">
        <f>+C38-(C$7+F38*C$8)</f>
        <v>-3.357400004460942E-3</v>
      </c>
      <c r="H38">
        <f>+G38</f>
        <v>-3.357400004460942E-3</v>
      </c>
      <c r="O38">
        <f ca="1">+C$11+C$12*$F38</f>
        <v>2.8688753621244461E-4</v>
      </c>
      <c r="Q38" s="2">
        <f>+C38-15018.5</f>
        <v>33461.182999999997</v>
      </c>
    </row>
    <row r="39" spans="1:17" x14ac:dyDescent="0.2">
      <c r="A39" s="37" t="s">
        <v>51</v>
      </c>
      <c r="B39" s="40" t="s">
        <v>37</v>
      </c>
      <c r="C39" s="37">
        <v>48909.546999999999</v>
      </c>
      <c r="D39" s="37" t="s">
        <v>53</v>
      </c>
      <c r="E39" s="42">
        <f>+(C39-C$7)/C$8</f>
        <v>-944.00431646756306</v>
      </c>
      <c r="F39">
        <f>ROUND(2*E39,0)/2</f>
        <v>-944</v>
      </c>
      <c r="G39">
        <f>+C39-(C$7+F39*C$8)</f>
        <v>-1.6420799998741131E-2</v>
      </c>
      <c r="H39">
        <f>+G39</f>
        <v>-1.6420799998741131E-2</v>
      </c>
      <c r="O39">
        <f ca="1">+C$11+C$12*$F39</f>
        <v>2.8353685330192953E-4</v>
      </c>
      <c r="Q39" s="2">
        <f>+C39-15018.5</f>
        <v>33891.046999999999</v>
      </c>
    </row>
    <row r="40" spans="1:17" x14ac:dyDescent="0.2">
      <c r="A40" s="37" t="s">
        <v>51</v>
      </c>
      <c r="B40" s="40" t="s">
        <v>37</v>
      </c>
      <c r="C40" s="37">
        <v>48924.767999999996</v>
      </c>
      <c r="D40" s="37" t="s">
        <v>53</v>
      </c>
      <c r="E40" s="42">
        <f>+(C40-C$7)/C$8</f>
        <v>-940.0032353528926</v>
      </c>
      <c r="F40">
        <f>ROUND(2*E40,0)/2</f>
        <v>-940</v>
      </c>
      <c r="G40">
        <f>+C40-(C$7+F40*C$8)</f>
        <v>-1.2308000004850328E-2</v>
      </c>
      <c r="H40">
        <f>+G40</f>
        <v>-1.2308000004850328E-2</v>
      </c>
      <c r="O40">
        <f ca="1">+C$11+C$12*$F40</f>
        <v>2.8341824505730953E-4</v>
      </c>
      <c r="Q40" s="2">
        <f>+C40-15018.5</f>
        <v>33906.267999999996</v>
      </c>
    </row>
    <row r="41" spans="1:17" x14ac:dyDescent="0.2">
      <c r="A41" s="65" t="s">
        <v>140</v>
      </c>
      <c r="B41" s="67" t="s">
        <v>37</v>
      </c>
      <c r="C41" s="66">
        <v>49198.686600000001</v>
      </c>
      <c r="D41" s="66" t="s">
        <v>53</v>
      </c>
      <c r="E41" s="42">
        <f>+(C41-C$7)/C$8</f>
        <v>-867.99938952034825</v>
      </c>
      <c r="F41">
        <f>ROUND(2*E41,0)/2</f>
        <v>-868</v>
      </c>
      <c r="G41">
        <f>+C41-(C$7+F41*C$8)</f>
        <v>2.3224000033224002E-3</v>
      </c>
      <c r="J41">
        <f>+G41</f>
        <v>2.3224000033224002E-3</v>
      </c>
      <c r="O41">
        <f ca="1">+C$11+C$12*$F41</f>
        <v>2.8128329665414944E-4</v>
      </c>
      <c r="Q41" s="2">
        <f>+C41-15018.5</f>
        <v>34180.186600000001</v>
      </c>
    </row>
    <row r="42" spans="1:17" x14ac:dyDescent="0.2">
      <c r="A42" s="65" t="s">
        <v>140</v>
      </c>
      <c r="B42" s="67" t="s">
        <v>37</v>
      </c>
      <c r="C42" s="66">
        <v>49217.704700000002</v>
      </c>
      <c r="D42" s="66" t="s">
        <v>53</v>
      </c>
      <c r="E42" s="42">
        <f>+(C42-C$7)/C$8</f>
        <v>-863.00018048369293</v>
      </c>
      <c r="F42">
        <f>ROUND(2*E42,0)/2</f>
        <v>-863</v>
      </c>
      <c r="G42">
        <f>+C42-(C$7+F42*C$8)</f>
        <v>-6.8659999669762328E-4</v>
      </c>
      <c r="J42">
        <f>+G42</f>
        <v>-6.8659999669762328E-4</v>
      </c>
      <c r="O42">
        <f ca="1">+C$11+C$12*$F42</f>
        <v>2.8113503634837446E-4</v>
      </c>
      <c r="Q42" s="2">
        <f>+C42-15018.5</f>
        <v>34199.204700000002</v>
      </c>
    </row>
    <row r="43" spans="1:17" x14ac:dyDescent="0.2">
      <c r="A43" s="65" t="s">
        <v>140</v>
      </c>
      <c r="B43" s="67" t="s">
        <v>37</v>
      </c>
      <c r="C43" s="66">
        <v>49255.7451</v>
      </c>
      <c r="D43" s="66" t="s">
        <v>53</v>
      </c>
      <c r="E43" s="42">
        <f>+(C43-C$7)/C$8</f>
        <v>-853.0006583738101</v>
      </c>
      <c r="F43">
        <f>ROUND(2*E43,0)/2</f>
        <v>-853</v>
      </c>
      <c r="G43">
        <f>+C43-(C$7+F43*C$8)</f>
        <v>-2.5046000009751879E-3</v>
      </c>
      <c r="J43">
        <f>+G43</f>
        <v>-2.5046000009751879E-3</v>
      </c>
      <c r="O43">
        <f ca="1">+C$11+C$12*$F43</f>
        <v>2.8083851573682445E-4</v>
      </c>
      <c r="Q43" s="2">
        <f>+C43-15018.5</f>
        <v>34237.2451</v>
      </c>
    </row>
    <row r="44" spans="1:17" x14ac:dyDescent="0.2">
      <c r="A44" s="35" t="s">
        <v>43</v>
      </c>
      <c r="B44" s="33"/>
      <c r="C44" s="35">
        <v>49632.363700000002</v>
      </c>
      <c r="D44" s="35">
        <v>5.0000000000000001E-4</v>
      </c>
      <c r="E44">
        <f>+(C44-C$7)/C$8</f>
        <v>-754.00048966650672</v>
      </c>
      <c r="F44">
        <f>ROUND(2*E44,0)/2</f>
        <v>-754</v>
      </c>
      <c r="G44">
        <f>+C44-(C$7+F44*C$8)</f>
        <v>-1.8627999961609021E-3</v>
      </c>
      <c r="J44">
        <f>+G44</f>
        <v>-1.8627999961609021E-3</v>
      </c>
      <c r="O44">
        <f ca="1">+C$11+C$12*$F44</f>
        <v>2.7790296168247937E-4</v>
      </c>
      <c r="Q44" s="2">
        <f>+C44-15018.5</f>
        <v>34613.863700000002</v>
      </c>
    </row>
    <row r="45" spans="1:17" x14ac:dyDescent="0.2">
      <c r="A45" s="35" t="s">
        <v>43</v>
      </c>
      <c r="B45" s="33"/>
      <c r="C45" s="35">
        <v>49940.508399999999</v>
      </c>
      <c r="D45" s="35">
        <v>2.0000000000000001E-4</v>
      </c>
      <c r="E45">
        <f>+(C45-C$7)/C$8</f>
        <v>-672.99977093869825</v>
      </c>
      <c r="F45">
        <f>ROUND(2*E45,0)/2</f>
        <v>-673</v>
      </c>
      <c r="G45">
        <f>+C45-(C$7+F45*C$8)</f>
        <v>8.7139999959617853E-4</v>
      </c>
      <c r="J45">
        <f>+G45</f>
        <v>8.7139999959617853E-4</v>
      </c>
      <c r="O45">
        <f ca="1">+C$11+C$12*$F45</f>
        <v>2.7550114472892431E-4</v>
      </c>
      <c r="Q45" s="2">
        <f>+C45-15018.5</f>
        <v>34922.008399999999</v>
      </c>
    </row>
    <row r="46" spans="1:17" x14ac:dyDescent="0.2">
      <c r="A46" s="65" t="s">
        <v>154</v>
      </c>
      <c r="B46" s="67" t="s">
        <v>37</v>
      </c>
      <c r="C46" s="66">
        <v>49940.508800000003</v>
      </c>
      <c r="D46" s="66" t="s">
        <v>53</v>
      </c>
      <c r="E46" s="42">
        <f>+(C46-C$7)/C$8</f>
        <v>-672.99966579235672</v>
      </c>
      <c r="F46">
        <f>ROUND(2*E46,0)/2</f>
        <v>-673</v>
      </c>
      <c r="G46">
        <f>+C46-(C$7+F46*C$8)</f>
        <v>1.2714000040432438E-3</v>
      </c>
      <c r="J46">
        <f>+G46</f>
        <v>1.2714000040432438E-3</v>
      </c>
      <c r="O46">
        <f ca="1">+C$11+C$12*$F46</f>
        <v>2.7550114472892431E-4</v>
      </c>
      <c r="Q46" s="2">
        <f>+C46-15018.5</f>
        <v>34922.008800000003</v>
      </c>
    </row>
    <row r="47" spans="1:17" x14ac:dyDescent="0.2">
      <c r="A47" s="36" t="s">
        <v>44</v>
      </c>
      <c r="B47" s="34" t="s">
        <v>37</v>
      </c>
      <c r="C47" s="36">
        <v>50680.429499999998</v>
      </c>
      <c r="D47" s="36">
        <v>4.0000000000000002E-4</v>
      </c>
      <c r="E47">
        <f>+(C47-C$7)/C$8</f>
        <v>-478.499781479619</v>
      </c>
      <c r="F47">
        <f>ROUND(2*E47,0)/2</f>
        <v>-478.5</v>
      </c>
      <c r="G47">
        <f>+C47-(C$7+F47*C$8)</f>
        <v>8.3129999984521419E-4</v>
      </c>
      <c r="J47">
        <f>+G47</f>
        <v>8.3129999984521419E-4</v>
      </c>
      <c r="O47">
        <f ca="1">+C$11+C$12*$F47</f>
        <v>2.6973381883427662E-4</v>
      </c>
      <c r="Q47" s="2">
        <f>+C47-15018.5</f>
        <v>35661.929499999998</v>
      </c>
    </row>
    <row r="48" spans="1:17" x14ac:dyDescent="0.2">
      <c r="A48" s="37" t="s">
        <v>45</v>
      </c>
      <c r="B48" s="33"/>
      <c r="C48" s="37">
        <v>51806.478999999999</v>
      </c>
      <c r="D48" s="38">
        <v>1E-3</v>
      </c>
      <c r="E48">
        <f>+(C48-C$7)/C$8</f>
        <v>-182.49982164552074</v>
      </c>
      <c r="F48">
        <f>ROUND(2*E48,0)/2</f>
        <v>-182.5</v>
      </c>
      <c r="G48">
        <f>+C48-(C$7+F48*C$8)</f>
        <v>6.7850000050384551E-4</v>
      </c>
      <c r="J48">
        <f>+G48</f>
        <v>6.7850000050384551E-4</v>
      </c>
      <c r="O48">
        <f ca="1">+C$11+C$12*$F48</f>
        <v>2.6095680873239633E-4</v>
      </c>
      <c r="Q48" s="2">
        <f>+C48-15018.5</f>
        <v>36787.978999999999</v>
      </c>
    </row>
    <row r="49" spans="1:17" x14ac:dyDescent="0.2">
      <c r="A49" s="32" t="s">
        <v>39</v>
      </c>
      <c r="B49" s="31" t="s">
        <v>37</v>
      </c>
      <c r="C49" s="32">
        <v>52500.748800000001</v>
      </c>
      <c r="D49" s="39"/>
      <c r="E49">
        <f>+(C49-C$7)/C$8</f>
        <v>0</v>
      </c>
      <c r="F49">
        <f>ROUND(2*E49,0)/2</f>
        <v>0</v>
      </c>
      <c r="G49">
        <f>+C49-(C$7+F49*C$8)</f>
        <v>0</v>
      </c>
      <c r="K49">
        <f>+G49</f>
        <v>0</v>
      </c>
      <c r="O49">
        <f ca="1">+C$11+C$12*$F49</f>
        <v>2.5554530757160868E-4</v>
      </c>
      <c r="Q49" s="2">
        <f>+C49-15018.5</f>
        <v>37482.248800000001</v>
      </c>
    </row>
    <row r="50" spans="1:17" x14ac:dyDescent="0.2">
      <c r="A50" s="32" t="s">
        <v>46</v>
      </c>
      <c r="B50" s="31" t="s">
        <v>37</v>
      </c>
      <c r="C50" s="32">
        <v>54391.446100000001</v>
      </c>
      <c r="D50" s="32">
        <v>1E-4</v>
      </c>
      <c r="E50">
        <f>+(C50-C$7)/C$8</f>
        <v>496.99975432557579</v>
      </c>
      <c r="F50">
        <f>ROUND(2*E50,0)/2</f>
        <v>497</v>
      </c>
      <c r="G50">
        <f>+C50-(C$7+F50*C$8)</f>
        <v>-9.3460000061895698E-4</v>
      </c>
      <c r="K50">
        <f>+G50</f>
        <v>-9.3460000061895698E-4</v>
      </c>
      <c r="O50">
        <f ca="1">+C$11+C$12*$F50</f>
        <v>2.4080823317757324E-4</v>
      </c>
      <c r="Q50" s="2">
        <f>+C50-15018.5</f>
        <v>39372.946100000001</v>
      </c>
    </row>
    <row r="51" spans="1:17" x14ac:dyDescent="0.2">
      <c r="A51" s="37" t="s">
        <v>54</v>
      </c>
      <c r="B51" s="40" t="s">
        <v>37</v>
      </c>
      <c r="C51" s="37">
        <v>54663.449800000002</v>
      </c>
      <c r="D51" s="37">
        <v>2.0000000000000001E-4</v>
      </c>
      <c r="E51">
        <f>+(C51-C$7)/C$8</f>
        <v>568.50023834046715</v>
      </c>
      <c r="F51">
        <f>ROUND(2*E51,0)/2</f>
        <v>568.5</v>
      </c>
      <c r="G51">
        <f>+C51-(C$7+F51*C$8)</f>
        <v>9.0669999917736277E-4</v>
      </c>
      <c r="J51">
        <f>+G51</f>
        <v>9.0669999917736277E-4</v>
      </c>
      <c r="O51">
        <f ca="1">+C$11+C$12*$F51</f>
        <v>2.3868811080499067E-4</v>
      </c>
      <c r="Q51" s="2">
        <f>+C51-15018.5</f>
        <v>39644.949800000002</v>
      </c>
    </row>
    <row r="52" spans="1:17" x14ac:dyDescent="0.2">
      <c r="A52" s="65" t="s">
        <v>188</v>
      </c>
      <c r="B52" s="67" t="s">
        <v>37</v>
      </c>
      <c r="C52" s="66">
        <v>54663.450299999997</v>
      </c>
      <c r="D52" s="66" t="s">
        <v>53</v>
      </c>
      <c r="E52" s="42">
        <f>+(C52-C$7)/C$8</f>
        <v>568.50036977339107</v>
      </c>
      <c r="F52">
        <f>ROUND(2*E52,0)/2</f>
        <v>568.5</v>
      </c>
      <c r="G52">
        <f>+C52-(C$7+F52*C$8)</f>
        <v>1.406699993822258E-3</v>
      </c>
      <c r="K52">
        <f>+G52</f>
        <v>1.406699993822258E-3</v>
      </c>
      <c r="O52">
        <f ca="1">+C$11+C$12*$F52</f>
        <v>2.3868811080499067E-4</v>
      </c>
      <c r="Q52" s="2">
        <f>+C52-15018.5</f>
        <v>39644.950299999997</v>
      </c>
    </row>
    <row r="53" spans="1:17" x14ac:dyDescent="0.2">
      <c r="A53" s="65" t="s">
        <v>188</v>
      </c>
      <c r="B53" s="67" t="s">
        <v>37</v>
      </c>
      <c r="C53" s="66">
        <v>54682.470600000001</v>
      </c>
      <c r="D53" s="66" t="s">
        <v>53</v>
      </c>
      <c r="E53" s="42">
        <f>+(C53-C$7)/C$8</f>
        <v>573.50015711491881</v>
      </c>
      <c r="F53">
        <f>ROUND(2*E53,0)/2</f>
        <v>573.5</v>
      </c>
      <c r="G53">
        <f>+C53-(C$7+F53*C$8)</f>
        <v>5.976999964332208E-4</v>
      </c>
      <c r="K53">
        <f>+G53</f>
        <v>5.976999964332208E-4</v>
      </c>
      <c r="O53">
        <f ca="1">+C$11+C$12*$F53</f>
        <v>2.3853985049921567E-4</v>
      </c>
      <c r="Q53" s="2">
        <f>+C53-15018.5</f>
        <v>39663.970600000001</v>
      </c>
    </row>
    <row r="54" spans="1:17" x14ac:dyDescent="0.2">
      <c r="A54" s="41" t="s">
        <v>58</v>
      </c>
      <c r="B54" s="41"/>
      <c r="C54" s="32">
        <v>55068.600200000001</v>
      </c>
      <c r="D54" s="32">
        <v>6.9999999999999999E-4</v>
      </c>
      <c r="E54" s="46">
        <f>+(C54-C$7)/C$8</f>
        <v>675.00044292895848</v>
      </c>
      <c r="F54">
        <f>ROUND(2*E54,0)/2</f>
        <v>675</v>
      </c>
      <c r="G54">
        <f>+C54-(C$7+F54*C$8)</f>
        <v>1.6849999956320971E-3</v>
      </c>
      <c r="J54">
        <f>+G54</f>
        <v>1.6849999956320971E-3</v>
      </c>
      <c r="O54">
        <f ca="1">+C$11+C$12*$F54</f>
        <v>2.3553016629198308E-4</v>
      </c>
      <c r="Q54" s="2">
        <f>+C54-15018.5</f>
        <v>40050.100200000001</v>
      </c>
    </row>
    <row r="55" spans="1:17" x14ac:dyDescent="0.2">
      <c r="A55" s="41" t="s">
        <v>49</v>
      </c>
      <c r="B55" s="31" t="s">
        <v>50</v>
      </c>
      <c r="C55" s="32">
        <v>55093.326459999997</v>
      </c>
      <c r="D55" s="32">
        <v>1E-4</v>
      </c>
      <c r="E55">
        <f>+(C55-C$7)/C$8</f>
        <v>681.50013230038144</v>
      </c>
      <c r="F55">
        <f>ROUND(2*E55,0)/2</f>
        <v>681.5</v>
      </c>
      <c r="G55">
        <f>+C55-(C$7+F55*C$8)</f>
        <v>5.0329999794485047E-4</v>
      </c>
      <c r="K55">
        <f>+G55</f>
        <v>5.0329999794485047E-4</v>
      </c>
      <c r="O55">
        <f ca="1">+C$11+C$12*$F55</f>
        <v>2.3533742789447556E-4</v>
      </c>
      <c r="Q55" s="2">
        <f>+C55-15018.5</f>
        <v>40074.826459999997</v>
      </c>
    </row>
    <row r="56" spans="1:17" x14ac:dyDescent="0.2">
      <c r="A56" s="37" t="s">
        <v>55</v>
      </c>
      <c r="B56" s="40" t="s">
        <v>37</v>
      </c>
      <c r="C56" s="37">
        <v>55844.661099999998</v>
      </c>
      <c r="D56" s="37">
        <v>5.0000000000000001E-4</v>
      </c>
      <c r="E56">
        <f>+(C56-C$7)/C$8</f>
        <v>879.00035166193413</v>
      </c>
      <c r="F56">
        <f>ROUND(2*E56,0)/2</f>
        <v>879</v>
      </c>
      <c r="G56">
        <f>+C56-(C$7+F56*C$8)</f>
        <v>1.337799993052613E-3</v>
      </c>
      <c r="K56">
        <f>+G56</f>
        <v>1.337799993052613E-3</v>
      </c>
      <c r="O56">
        <f ca="1">+C$11+C$12*$F56</f>
        <v>2.2948114581636288E-4</v>
      </c>
      <c r="Q56" s="2">
        <f>+C56-15018.5</f>
        <v>40826.161099999998</v>
      </c>
    </row>
    <row r="57" spans="1:17" x14ac:dyDescent="0.2">
      <c r="A57" s="41" t="s">
        <v>56</v>
      </c>
      <c r="B57" s="31" t="s">
        <v>37</v>
      </c>
      <c r="C57" s="32">
        <v>56158.508699999998</v>
      </c>
      <c r="D57" s="32">
        <v>1.9E-3</v>
      </c>
      <c r="E57" s="46">
        <f>+(C57-C$7)/C$8</f>
        <v>961.50016805013763</v>
      </c>
      <c r="F57">
        <f>ROUND(2*E57,0)/2</f>
        <v>961.5</v>
      </c>
      <c r="G57">
        <f>+C57-(C$7+F57*C$8)</f>
        <v>6.3930000032996759E-4</v>
      </c>
      <c r="J57">
        <f>+G57</f>
        <v>6.3930000032996759E-4</v>
      </c>
      <c r="O57">
        <f ca="1">+C$11+C$12*$F57</f>
        <v>2.2703485077107532E-4</v>
      </c>
      <c r="Q57" s="2">
        <f>+C57-15018.5</f>
        <v>41140.008699999998</v>
      </c>
    </row>
    <row r="58" spans="1:17" x14ac:dyDescent="0.2">
      <c r="A58" s="51" t="s">
        <v>57</v>
      </c>
      <c r="B58" s="34" t="s">
        <v>37</v>
      </c>
      <c r="C58" s="32">
        <v>56588.387499999997</v>
      </c>
      <c r="D58" s="36">
        <v>3.5000000000000001E-3</v>
      </c>
      <c r="E58" s="46">
        <f>+(C58-C$7)/C$8</f>
        <v>1074.5006245429738</v>
      </c>
      <c r="F58">
        <f>ROUND(2*E58,0)/2</f>
        <v>1074.5</v>
      </c>
      <c r="G58">
        <f>+C58-(C$7+F58*C$8)</f>
        <v>2.3758999959682114E-3</v>
      </c>
      <c r="J58">
        <f>+G58</f>
        <v>2.3758999959682114E-3</v>
      </c>
      <c r="O58">
        <f ca="1">+C$11+C$12*$F58</f>
        <v>2.236841678605602E-4</v>
      </c>
      <c r="Q58" s="2">
        <f>+C58-15018.5</f>
        <v>41569.887499999997</v>
      </c>
    </row>
    <row r="59" spans="1:17" x14ac:dyDescent="0.2">
      <c r="A59" s="51" t="s">
        <v>57</v>
      </c>
      <c r="B59" s="34" t="s">
        <v>37</v>
      </c>
      <c r="C59" s="32">
        <v>56590.288099999998</v>
      </c>
      <c r="D59" s="36">
        <v>1.1999999999999999E-3</v>
      </c>
      <c r="E59" s="46">
        <f>+(C59-C$7)/C$8</f>
        <v>1075.0002273789601</v>
      </c>
      <c r="F59">
        <f>ROUND(2*E59,0)/2</f>
        <v>1075</v>
      </c>
      <c r="G59">
        <f>+C59-(C$7+F59*C$8)</f>
        <v>8.6499999451916665E-4</v>
      </c>
      <c r="J59">
        <f>+G59</f>
        <v>8.6499999451916665E-4</v>
      </c>
      <c r="O59">
        <f ca="1">+C$11+C$12*$F59</f>
        <v>2.2366934182998271E-4</v>
      </c>
      <c r="Q59" s="2">
        <f>+C59-15018.5</f>
        <v>41571.788099999998</v>
      </c>
    </row>
    <row r="60" spans="1:17" x14ac:dyDescent="0.2">
      <c r="A60" s="36" t="s">
        <v>59</v>
      </c>
      <c r="B60" s="34" t="s">
        <v>37</v>
      </c>
      <c r="C60" s="36">
        <v>56877.5072</v>
      </c>
      <c r="D60" s="36">
        <v>2.7000000000000001E-3</v>
      </c>
      <c r="E60" s="46">
        <f>+(C60-C$7)/C$8</f>
        <v>1150.5003204597583</v>
      </c>
      <c r="F60">
        <f>ROUND(2*E60,0)/2</f>
        <v>1150.5</v>
      </c>
      <c r="G60">
        <f>+C60-(C$7+F60*C$8)</f>
        <v>1.2190999987069517E-3</v>
      </c>
      <c r="J60">
        <f>+G60</f>
        <v>1.2190999987069517E-3</v>
      </c>
      <c r="O60">
        <f ca="1">+C$11+C$12*$F60</f>
        <v>2.2143061121278015E-4</v>
      </c>
      <c r="Q60" s="2">
        <f>+C60-15018.5</f>
        <v>41859.0072</v>
      </c>
    </row>
    <row r="61" spans="1:17" x14ac:dyDescent="0.2">
      <c r="A61" s="32" t="s">
        <v>61</v>
      </c>
      <c r="B61" s="31"/>
      <c r="C61" s="32">
        <v>57208.472699999998</v>
      </c>
      <c r="D61" s="32">
        <v>2.8E-3</v>
      </c>
      <c r="E61" s="46">
        <f>+(C61-C$7)/C$8</f>
        <v>1237.4998481949704</v>
      </c>
      <c r="F61">
        <f>ROUND(2*E61,0)/2</f>
        <v>1237.5</v>
      </c>
      <c r="G61">
        <f>+C61-(C$7+F61*C$8)</f>
        <v>-5.7750000269152224E-4</v>
      </c>
      <c r="J61">
        <f>+G61</f>
        <v>-5.7750000269152224E-4</v>
      </c>
      <c r="O61">
        <f ca="1">+C$11+C$12*$F61</f>
        <v>2.1885088189229506E-4</v>
      </c>
      <c r="Q61" s="2">
        <f>+C61-15018.5</f>
        <v>42189.972699999998</v>
      </c>
    </row>
    <row r="62" spans="1:17" x14ac:dyDescent="0.2">
      <c r="A62" s="72" t="s">
        <v>232</v>
      </c>
      <c r="B62" s="73" t="s">
        <v>50</v>
      </c>
      <c r="C62" s="74">
        <v>57208.473080000003</v>
      </c>
      <c r="D62" s="74">
        <v>2.9999999999999997E-4</v>
      </c>
      <c r="E62">
        <f>+(C62-C$7)/C$8</f>
        <v>1237.4999480839949</v>
      </c>
      <c r="F62">
        <f>ROUND(2*E62,0)/2</f>
        <v>1237.5</v>
      </c>
      <c r="G62">
        <f>+C62-(C$7+F62*C$8)</f>
        <v>-1.9749999773921445E-4</v>
      </c>
      <c r="K62">
        <f>+G62</f>
        <v>-1.9749999773921445E-4</v>
      </c>
      <c r="O62">
        <f ca="1">+C$11+C$12*$F62</f>
        <v>2.1885088189229506E-4</v>
      </c>
      <c r="Q62" s="2">
        <f>+C62-15018.5</f>
        <v>42189.973080000003</v>
      </c>
    </row>
    <row r="63" spans="1:17" x14ac:dyDescent="0.2">
      <c r="A63" s="76" t="s">
        <v>233</v>
      </c>
      <c r="B63" s="77" t="s">
        <v>37</v>
      </c>
      <c r="C63" s="78">
        <v>57307.3819</v>
      </c>
      <c r="D63" s="76">
        <v>3.5000000000000001E-3</v>
      </c>
      <c r="E63">
        <f>+(C63-C$7)/C$8</f>
        <v>1263.4996992026067</v>
      </c>
      <c r="F63">
        <f>ROUND(2*E63,0)/2</f>
        <v>1263.5</v>
      </c>
      <c r="G63">
        <f>+C63-(C$7+F63*C$8)</f>
        <v>-1.1443000039434992E-3</v>
      </c>
      <c r="K63">
        <f>+G63</f>
        <v>-1.1443000039434992E-3</v>
      </c>
      <c r="O63">
        <f ca="1">+C$11+C$12*$F63</f>
        <v>2.1807992830226504E-4</v>
      </c>
      <c r="Q63" s="2">
        <f>+C63-15018.5</f>
        <v>42288.8819</v>
      </c>
    </row>
    <row r="64" spans="1:17" x14ac:dyDescent="0.2">
      <c r="A64" s="69" t="s">
        <v>1</v>
      </c>
      <c r="B64" s="70" t="s">
        <v>37</v>
      </c>
      <c r="C64" s="71">
        <v>57307.382799999999</v>
      </c>
      <c r="D64" s="71">
        <v>6.9999999999999999E-4</v>
      </c>
      <c r="E64">
        <f>+(C64-C$7)/C$8</f>
        <v>1263.4999357818722</v>
      </c>
      <c r="F64">
        <f>ROUND(2*E64,0)/2</f>
        <v>1263.5</v>
      </c>
      <c r="G64">
        <f>+C64-(C$7+F64*C$8)</f>
        <v>-2.4430000485153869E-4</v>
      </c>
      <c r="K64">
        <f>+G64</f>
        <v>-2.4430000485153869E-4</v>
      </c>
      <c r="O64">
        <f ca="1">+C$11+C$12*$F64</f>
        <v>2.1807992830226504E-4</v>
      </c>
      <c r="Q64" s="2">
        <f>+C64-15018.5</f>
        <v>42288.882799999999</v>
      </c>
    </row>
    <row r="65" spans="1:17" x14ac:dyDescent="0.2">
      <c r="A65" s="69" t="s">
        <v>1</v>
      </c>
      <c r="B65" s="70" t="s">
        <v>37</v>
      </c>
      <c r="C65" s="71">
        <v>57577.482400000001</v>
      </c>
      <c r="D65" s="71">
        <v>8.0000000000000004E-4</v>
      </c>
      <c r="E65">
        <f>+(C65-C$7)/C$8</f>
        <v>1334.4998969302997</v>
      </c>
      <c r="F65">
        <f>ROUND(2*E65,0)/2</f>
        <v>1334.5</v>
      </c>
      <c r="G65">
        <f>+C65-(C$7+F65*C$8)</f>
        <v>-3.9210000250022858E-4</v>
      </c>
      <c r="K65">
        <f>+G65</f>
        <v>-3.9210000250022858E-4</v>
      </c>
      <c r="O65">
        <f ca="1">+C$11+C$12*$F65</f>
        <v>2.1597463196025996E-4</v>
      </c>
      <c r="Q65" s="2">
        <f>+C65-15018.5</f>
        <v>42558.982400000001</v>
      </c>
    </row>
    <row r="66" spans="1:17" x14ac:dyDescent="0.2">
      <c r="A66" s="72" t="s">
        <v>232</v>
      </c>
      <c r="B66" s="73" t="s">
        <v>37</v>
      </c>
      <c r="C66" s="74">
        <v>57598.406170000002</v>
      </c>
      <c r="D66" s="74">
        <v>1E-4</v>
      </c>
      <c r="E66">
        <f>+(C66-C$7)/C$8</f>
        <v>1340.0000415328045</v>
      </c>
      <c r="F66">
        <f>ROUND(2*E66,0)/2</f>
        <v>1340</v>
      </c>
      <c r="G66">
        <f>+C66-(C$7+F66*C$8)</f>
        <v>1.5800000255694613E-4</v>
      </c>
      <c r="K66">
        <f>+G66</f>
        <v>1.5800000255694613E-4</v>
      </c>
      <c r="O66">
        <f ca="1">+C$11+C$12*$F66</f>
        <v>2.1581154562390746E-4</v>
      </c>
      <c r="Q66" s="2">
        <f>+C66-15018.5</f>
        <v>42579.906170000002</v>
      </c>
    </row>
    <row r="67" spans="1:17" x14ac:dyDescent="0.2">
      <c r="A67" s="68" t="s">
        <v>0</v>
      </c>
      <c r="B67" s="75" t="s">
        <v>37</v>
      </c>
      <c r="C67" s="75">
        <v>57988.336799999997</v>
      </c>
      <c r="D67" s="75">
        <v>8.0000000000000004E-4</v>
      </c>
      <c r="E67">
        <f>+(C67-C$7)/C$8</f>
        <v>1442.4994883316203</v>
      </c>
      <c r="F67">
        <f>ROUND(2*E67,0)/2</f>
        <v>1442.5</v>
      </c>
      <c r="G67">
        <f>+C67-(C$7+F67*C$8)</f>
        <v>-1.9465000004856847E-3</v>
      </c>
      <c r="K67">
        <f>+G67</f>
        <v>-1.9465000004856847E-3</v>
      </c>
      <c r="O67">
        <f ca="1">+C$11+C$12*$F67</f>
        <v>2.1277220935551989E-4</v>
      </c>
      <c r="Q67" s="2">
        <f>+C67-15018.5</f>
        <v>42969.836799999997</v>
      </c>
    </row>
    <row r="68" spans="1:17" x14ac:dyDescent="0.2">
      <c r="A68" s="76" t="s">
        <v>233</v>
      </c>
      <c r="B68" s="77" t="s">
        <v>37</v>
      </c>
      <c r="C68" s="78">
        <v>59384.487699999998</v>
      </c>
      <c r="D68" s="76">
        <v>1E-3</v>
      </c>
      <c r="E68">
        <f>+(C68-C$7)/C$8</f>
        <v>1809.4998824726772</v>
      </c>
      <c r="F68">
        <f>ROUND(2*E68,0)/2</f>
        <v>1809.5</v>
      </c>
      <c r="G68">
        <f>+C68-(C$7+F68*C$8)</f>
        <v>-4.4710000656777993E-4</v>
      </c>
      <c r="K68">
        <f>+G68</f>
        <v>-4.4710000656777993E-4</v>
      </c>
      <c r="O68">
        <f ca="1">+C$11+C$12*$F68</f>
        <v>2.0188990291163456E-4</v>
      </c>
      <c r="Q68" s="2">
        <f>+C68-15018.5</f>
        <v>44365.987699999998</v>
      </c>
    </row>
    <row r="69" spans="1:17" x14ac:dyDescent="0.2">
      <c r="C69" s="10"/>
      <c r="D69" s="10"/>
    </row>
    <row r="70" spans="1:17" x14ac:dyDescent="0.2">
      <c r="C70" s="10"/>
      <c r="D70" s="10"/>
    </row>
    <row r="71" spans="1:17" x14ac:dyDescent="0.2">
      <c r="C71" s="10"/>
      <c r="D71" s="10"/>
    </row>
    <row r="72" spans="1:17" x14ac:dyDescent="0.2">
      <c r="C72" s="10"/>
      <c r="D72" s="10"/>
    </row>
    <row r="73" spans="1:17" x14ac:dyDescent="0.2">
      <c r="C73" s="10"/>
      <c r="D73" s="10"/>
    </row>
    <row r="74" spans="1:17" x14ac:dyDescent="0.2">
      <c r="C74" s="10"/>
      <c r="D74" s="10"/>
    </row>
    <row r="75" spans="1:17" x14ac:dyDescent="0.2">
      <c r="C75" s="10"/>
      <c r="D75" s="10"/>
    </row>
    <row r="76" spans="1:17" x14ac:dyDescent="0.2">
      <c r="C76" s="10"/>
      <c r="D76" s="10"/>
    </row>
    <row r="77" spans="1:17" x14ac:dyDescent="0.2">
      <c r="C77" s="10"/>
      <c r="D77" s="10"/>
    </row>
    <row r="78" spans="1:17" x14ac:dyDescent="0.2">
      <c r="C78" s="10"/>
      <c r="D78" s="10"/>
    </row>
    <row r="79" spans="1:17" x14ac:dyDescent="0.2">
      <c r="C79" s="10"/>
      <c r="D79" s="10"/>
    </row>
    <row r="80" spans="1:17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</sheetData>
  <sortState xmlns:xlrd2="http://schemas.microsoft.com/office/spreadsheetml/2017/richdata2" ref="A21:Q68">
    <sortCondition ref="C21:C68"/>
  </sortState>
  <phoneticPr fontId="8" type="noConversion"/>
  <hyperlinks>
    <hyperlink ref="H925" r:id="rId1" display="http://vsolj.cetus-net.org/bulletin.html"/>
    <hyperlink ref="H64615" r:id="rId2" display="http://vsolj.cetus-net.org/bulletin.html"/>
    <hyperlink ref="H64608" r:id="rId3" display="https://www.aavso.org/ejaavso"/>
    <hyperlink ref="AP759" r:id="rId4" display="http://cdsbib.u-strasbg.fr/cgi-bin/cdsbib?1990RMxAA..21..381G"/>
    <hyperlink ref="AP763" r:id="rId5" display="http://cdsbib.u-strasbg.fr/cgi-bin/cdsbib?1990RMxAA..21..381G"/>
    <hyperlink ref="AP762" r:id="rId6" display="http://cdsbib.u-strasbg.fr/cgi-bin/cdsbib?1990RMxAA..21..381G"/>
    <hyperlink ref="AP743" r:id="rId7" display="http://cdsbib.u-strasbg.fr/cgi-bin/cdsbib?1990RMxAA..21..381G"/>
    <hyperlink ref="I64615" r:id="rId8" display="http://vsolj.cetus-net.org/bulletin.html"/>
    <hyperlink ref="AQ899" r:id="rId9" display="http://cdsbib.u-strasbg.fr/cgi-bin/cdsbib?1990RMxAA..21..381G"/>
    <hyperlink ref="AQ55665" r:id="rId10" display="http://cdsbib.u-strasbg.fr/cgi-bin/cdsbib?1990RMxAA..21..381G"/>
    <hyperlink ref="AQ900" r:id="rId11" display="http://cdsbib.u-strasbg.fr/cgi-bin/cdsbib?1990RMxAA..21..381G"/>
    <hyperlink ref="H64612" r:id="rId12" display="https://www.aavso.org/ejaavso"/>
    <hyperlink ref="H1785" r:id="rId13" display="http://vsolj.cetus-net.org/bulletin.html"/>
    <hyperlink ref="AP3029" r:id="rId14" display="http://cdsbib.u-strasbg.fr/cgi-bin/cdsbib?1990RMxAA..21..381G"/>
    <hyperlink ref="AP3032" r:id="rId15" display="http://cdsbib.u-strasbg.fr/cgi-bin/cdsbib?1990RMxAA..21..381G"/>
    <hyperlink ref="AP3030" r:id="rId16" display="http://cdsbib.u-strasbg.fr/cgi-bin/cdsbib?1990RMxAA..21..381G"/>
    <hyperlink ref="AP3014" r:id="rId17" display="http://cdsbib.u-strasbg.fr/cgi-bin/cdsbib?1990RMxAA..21..381G"/>
    <hyperlink ref="I1785" r:id="rId18" display="http://vsolj.cetus-net.org/bulletin.html"/>
    <hyperlink ref="AQ3243" r:id="rId19" display="http://cdsbib.u-strasbg.fr/cgi-bin/cdsbib?1990RMxAA..21..381G"/>
    <hyperlink ref="AQ65480" r:id="rId20" display="http://cdsbib.u-strasbg.fr/cgi-bin/cdsbib?1990RMxAA..21..381G"/>
    <hyperlink ref="AQ3247" r:id="rId21" display="http://cdsbib.u-strasbg.fr/cgi-bin/cdsbib?1990RMxAA..21..381G"/>
  </hyperlinks>
  <pageMargins left="0.75" right="0.75" top="1" bottom="1" header="0.5" footer="0.5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23"/>
  <sheetViews>
    <sheetView workbookViewId="0">
      <selection activeCell="D40" sqref="D40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6.570312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8" ht="20.25" x14ac:dyDescent="0.3">
      <c r="A1" s="1" t="s">
        <v>41</v>
      </c>
      <c r="F1" s="3">
        <v>52500.748800000001</v>
      </c>
      <c r="G1" s="3">
        <v>1.9021109</v>
      </c>
      <c r="H1" s="3" t="s">
        <v>42</v>
      </c>
    </row>
    <row r="2" spans="1:8" x14ac:dyDescent="0.2">
      <c r="A2" t="s">
        <v>24</v>
      </c>
      <c r="B2" t="s">
        <v>42</v>
      </c>
      <c r="C2" s="3"/>
      <c r="D2" s="3"/>
    </row>
    <row r="3" spans="1:8" ht="13.5" thickBot="1" x14ac:dyDescent="0.25"/>
    <row r="4" spans="1:8" ht="14.25" thickTop="1" thickBot="1" x14ac:dyDescent="0.25">
      <c r="A4" s="5" t="s">
        <v>40</v>
      </c>
      <c r="C4" s="8">
        <v>52500.748800000001</v>
      </c>
      <c r="D4" s="9">
        <v>1.9021109</v>
      </c>
    </row>
    <row r="5" spans="1:8" x14ac:dyDescent="0.2">
      <c r="C5" s="30" t="s">
        <v>38</v>
      </c>
    </row>
    <row r="6" spans="1:8" x14ac:dyDescent="0.2">
      <c r="A6" s="5" t="s">
        <v>2</v>
      </c>
    </row>
    <row r="7" spans="1:8" x14ac:dyDescent="0.2">
      <c r="A7" t="s">
        <v>3</v>
      </c>
      <c r="C7">
        <f>C4</f>
        <v>52500.748800000001</v>
      </c>
    </row>
    <row r="8" spans="1:8" x14ac:dyDescent="0.2">
      <c r="A8" t="s">
        <v>4</v>
      </c>
      <c r="C8">
        <f>D4</f>
        <v>1.9021109</v>
      </c>
      <c r="D8" s="29"/>
    </row>
    <row r="9" spans="1:8" x14ac:dyDescent="0.2">
      <c r="A9" s="11" t="s">
        <v>30</v>
      </c>
      <c r="B9" s="12"/>
      <c r="C9" s="13">
        <v>8</v>
      </c>
      <c r="D9" s="12" t="s">
        <v>31</v>
      </c>
      <c r="E9" s="12"/>
    </row>
    <row r="10" spans="1:8" ht="13.5" thickBot="1" x14ac:dyDescent="0.25">
      <c r="A10" s="12"/>
      <c r="B10" s="12"/>
      <c r="C10" s="4" t="s">
        <v>20</v>
      </c>
      <c r="D10" s="4" t="s">
        <v>21</v>
      </c>
      <c r="E10" s="12"/>
    </row>
    <row r="11" spans="1:8" x14ac:dyDescent="0.2">
      <c r="A11" s="12" t="s">
        <v>16</v>
      </c>
      <c r="B11" s="12"/>
      <c r="C11" s="24">
        <f ca="1">INTERCEPT(INDIRECT($G$11):G992,INDIRECT($F$11):F992)</f>
        <v>2.8009061118895593E-4</v>
      </c>
      <c r="D11" s="3"/>
      <c r="E11" s="12"/>
      <c r="F11" s="25" t="str">
        <f>"F"&amp;E19</f>
        <v>F41</v>
      </c>
      <c r="G11" s="26" t="str">
        <f>"G"&amp;E19</f>
        <v>G41</v>
      </c>
    </row>
    <row r="12" spans="1:8" x14ac:dyDescent="0.2">
      <c r="A12" s="12" t="s">
        <v>17</v>
      </c>
      <c r="B12" s="12"/>
      <c r="C12" s="24">
        <f ca="1">SLOPE(INDIRECT($G$11):G992,INDIRECT($F$11):F992)</f>
        <v>3.9061560014936692E-7</v>
      </c>
      <c r="D12" s="3"/>
      <c r="E12" s="12"/>
    </row>
    <row r="13" spans="1:8" x14ac:dyDescent="0.2">
      <c r="A13" s="12" t="s">
        <v>19</v>
      </c>
      <c r="B13" s="12"/>
      <c r="C13" s="3" t="s">
        <v>14</v>
      </c>
      <c r="D13" s="16" t="s">
        <v>47</v>
      </c>
      <c r="E13" s="13">
        <v>1</v>
      </c>
    </row>
    <row r="14" spans="1:8" x14ac:dyDescent="0.2">
      <c r="A14" s="12"/>
      <c r="B14" s="12"/>
      <c r="C14" s="12"/>
      <c r="D14" s="16" t="s">
        <v>32</v>
      </c>
      <c r="E14" s="17">
        <f ca="1">NOW()+15018.5+$C$9/24</f>
        <v>59958.481510300931</v>
      </c>
    </row>
    <row r="15" spans="1:8" x14ac:dyDescent="0.2">
      <c r="A15" s="14" t="s">
        <v>18</v>
      </c>
      <c r="B15" s="12"/>
      <c r="C15" s="15">
        <f ca="1">(C7+C11)+(C8+C12)*INT(MAX(F21:F3533))</f>
        <v>56590.288354914148</v>
      </c>
      <c r="D15" s="16" t="s">
        <v>48</v>
      </c>
      <c r="E15" s="17">
        <f ca="1">ROUND(2*(E14-$C$7)/$C$8,0)/2+E13</f>
        <v>3922</v>
      </c>
    </row>
    <row r="16" spans="1:8" x14ac:dyDescent="0.2">
      <c r="A16" s="18" t="s">
        <v>5</v>
      </c>
      <c r="B16" s="12"/>
      <c r="C16" s="19">
        <f ca="1">+C8+C12</f>
        <v>1.9021112906156001</v>
      </c>
      <c r="D16" s="16" t="s">
        <v>33</v>
      </c>
      <c r="E16" s="26">
        <f ca="1">ROUND(2*(E14-$C$15)/$C$16,0)/2+E13</f>
        <v>1772</v>
      </c>
    </row>
    <row r="17" spans="1:17" ht="13.5" thickBot="1" x14ac:dyDescent="0.25">
      <c r="A17" s="16" t="s">
        <v>29</v>
      </c>
      <c r="B17" s="12"/>
      <c r="C17" s="12">
        <f>COUNT(C21:C2191)</f>
        <v>32</v>
      </c>
      <c r="D17" s="16" t="s">
        <v>34</v>
      </c>
      <c r="E17" s="20">
        <f ca="1">+$C$15+$C$16*E16-15018.5-$C$9/24</f>
        <v>44941.996228551659</v>
      </c>
    </row>
    <row r="18" spans="1:17" ht="14.25" thickTop="1" thickBot="1" x14ac:dyDescent="0.25">
      <c r="A18" s="18" t="s">
        <v>6</v>
      </c>
      <c r="B18" s="12"/>
      <c r="C18" s="21">
        <f ca="1">+C15</f>
        <v>56590.288354914148</v>
      </c>
      <c r="D18" s="22">
        <f ca="1">+C16</f>
        <v>1.9021112906156001</v>
      </c>
      <c r="E18" s="23" t="s">
        <v>35</v>
      </c>
    </row>
    <row r="19" spans="1:17" ht="13.5" thickTop="1" x14ac:dyDescent="0.2">
      <c r="A19" s="27" t="s">
        <v>36</v>
      </c>
      <c r="E19" s="28">
        <v>41</v>
      </c>
    </row>
    <row r="20" spans="1:17" ht="13.5" thickBot="1" x14ac:dyDescent="0.25">
      <c r="A20" s="4" t="s">
        <v>7</v>
      </c>
      <c r="B20" s="4" t="s">
        <v>8</v>
      </c>
      <c r="C20" s="4" t="s">
        <v>9</v>
      </c>
      <c r="D20" s="4" t="s">
        <v>13</v>
      </c>
      <c r="E20" s="4" t="s">
        <v>10</v>
      </c>
      <c r="F20" s="4" t="s">
        <v>11</v>
      </c>
      <c r="G20" s="4" t="s">
        <v>12</v>
      </c>
      <c r="H20" s="7" t="s">
        <v>52</v>
      </c>
      <c r="I20" s="7" t="s">
        <v>53</v>
      </c>
      <c r="J20" s="7" t="s">
        <v>39</v>
      </c>
      <c r="K20" s="7" t="s">
        <v>28</v>
      </c>
      <c r="L20" s="7" t="s">
        <v>25</v>
      </c>
      <c r="M20" s="7" t="s">
        <v>26</v>
      </c>
      <c r="N20" s="7" t="s">
        <v>27</v>
      </c>
      <c r="O20" s="7" t="s">
        <v>23</v>
      </c>
      <c r="P20" s="6" t="s">
        <v>22</v>
      </c>
      <c r="Q20" s="4" t="s">
        <v>15</v>
      </c>
    </row>
    <row r="21" spans="1:17" x14ac:dyDescent="0.2">
      <c r="A21" s="37" t="s">
        <v>51</v>
      </c>
      <c r="B21" s="40" t="s">
        <v>37</v>
      </c>
      <c r="C21" s="37">
        <v>21859.603999999999</v>
      </c>
      <c r="D21" s="37" t="s">
        <v>52</v>
      </c>
      <c r="E21" s="42">
        <f t="shared" ref="E21:E49" si="0">+(C21-C$7)/C$8</f>
        <v>-16109.02119324378</v>
      </c>
      <c r="F21">
        <f t="shared" ref="F21:F52" si="1">ROUND(2*E21,0)/2</f>
        <v>-16109</v>
      </c>
      <c r="G21">
        <f t="shared" ref="G21:G49" si="2">+C21-(C$7+F21*C$8)</f>
        <v>-4.0311900000233436E-2</v>
      </c>
      <c r="H21">
        <f t="shared" ref="H21:H38" si="3">+G21</f>
        <v>-4.0311900000233436E-2</v>
      </c>
      <c r="O21">
        <f t="shared" ref="O21:O49" ca="1" si="4">+C$11+C$12*$F21</f>
        <v>-6.0123360916171957E-3</v>
      </c>
      <c r="Q21" s="2">
        <f t="shared" ref="Q21:Q49" si="5">+C21-15018.5</f>
        <v>6841.1039999999994</v>
      </c>
    </row>
    <row r="22" spans="1:17" x14ac:dyDescent="0.2">
      <c r="A22" s="37" t="s">
        <v>51</v>
      </c>
      <c r="B22" s="40" t="s">
        <v>37</v>
      </c>
      <c r="C22" s="37">
        <v>22228.626</v>
      </c>
      <c r="D22" s="37" t="s">
        <v>52</v>
      </c>
      <c r="E22" s="42">
        <f t="shared" si="0"/>
        <v>-15915.014629273193</v>
      </c>
      <c r="F22">
        <f t="shared" si="1"/>
        <v>-15915</v>
      </c>
      <c r="G22">
        <f t="shared" si="2"/>
        <v>-2.7826500001538079E-2</v>
      </c>
      <c r="H22">
        <f t="shared" si="3"/>
        <v>-2.7826500001538079E-2</v>
      </c>
      <c r="O22">
        <f t="shared" ca="1" si="4"/>
        <v>-5.9365566651882187E-3</v>
      </c>
      <c r="Q22" s="2">
        <f t="shared" si="5"/>
        <v>7210.1260000000002</v>
      </c>
    </row>
    <row r="23" spans="1:17" x14ac:dyDescent="0.2">
      <c r="A23" s="37" t="s">
        <v>51</v>
      </c>
      <c r="B23" s="40" t="s">
        <v>37</v>
      </c>
      <c r="C23" s="37">
        <v>22698.59</v>
      </c>
      <c r="D23" s="37" t="s">
        <v>52</v>
      </c>
      <c r="E23" s="42">
        <f t="shared" si="0"/>
        <v>-15667.939655884418</v>
      </c>
      <c r="F23">
        <f t="shared" si="1"/>
        <v>-15668</v>
      </c>
      <c r="G23">
        <f t="shared" si="2"/>
        <v>0.11478119999810588</v>
      </c>
      <c r="H23">
        <f t="shared" si="3"/>
        <v>0.11478119999810588</v>
      </c>
      <c r="O23">
        <f t="shared" ca="1" si="4"/>
        <v>-5.8400746119513253E-3</v>
      </c>
      <c r="Q23" s="2">
        <f t="shared" si="5"/>
        <v>7680.09</v>
      </c>
    </row>
    <row r="24" spans="1:17" x14ac:dyDescent="0.2">
      <c r="A24" s="37" t="s">
        <v>51</v>
      </c>
      <c r="B24" s="40" t="s">
        <v>37</v>
      </c>
      <c r="C24" s="37">
        <v>26479.827000000001</v>
      </c>
      <c r="D24" s="37" t="s">
        <v>52</v>
      </c>
      <c r="E24" s="42">
        <f t="shared" si="0"/>
        <v>-13680.023493898279</v>
      </c>
      <c r="F24">
        <f t="shared" si="1"/>
        <v>-13680</v>
      </c>
      <c r="G24">
        <f t="shared" si="2"/>
        <v>-4.4687999998132E-2</v>
      </c>
      <c r="H24">
        <f t="shared" si="3"/>
        <v>-4.4687999998132E-2</v>
      </c>
      <c r="O24">
        <f t="shared" ca="1" si="4"/>
        <v>-5.0635307988543838E-3</v>
      </c>
      <c r="Q24" s="2">
        <f t="shared" si="5"/>
        <v>11461.327000000001</v>
      </c>
    </row>
    <row r="25" spans="1:17" x14ac:dyDescent="0.2">
      <c r="A25" s="37" t="s">
        <v>51</v>
      </c>
      <c r="B25" s="40" t="s">
        <v>37</v>
      </c>
      <c r="C25" s="37">
        <v>26559.798999999999</v>
      </c>
      <c r="D25" s="37" t="s">
        <v>52</v>
      </c>
      <c r="E25" s="42">
        <f t="shared" si="0"/>
        <v>-13637.979678261663</v>
      </c>
      <c r="F25">
        <f t="shared" si="1"/>
        <v>-13638</v>
      </c>
      <c r="G25">
        <f t="shared" si="2"/>
        <v>3.8654199997836258E-2</v>
      </c>
      <c r="H25">
        <f t="shared" si="3"/>
        <v>3.8654199997836258E-2</v>
      </c>
      <c r="O25">
        <f t="shared" ca="1" si="4"/>
        <v>-5.0471249436481102E-3</v>
      </c>
      <c r="Q25" s="2">
        <f t="shared" si="5"/>
        <v>11541.298999999999</v>
      </c>
    </row>
    <row r="26" spans="1:17" x14ac:dyDescent="0.2">
      <c r="A26" s="37" t="s">
        <v>51</v>
      </c>
      <c r="B26" s="40" t="s">
        <v>37</v>
      </c>
      <c r="C26" s="37">
        <v>28366.777999999998</v>
      </c>
      <c r="D26" s="37" t="s">
        <v>52</v>
      </c>
      <c r="E26" s="42">
        <f t="shared" si="0"/>
        <v>-12687.993533920657</v>
      </c>
      <c r="F26">
        <f t="shared" si="1"/>
        <v>-12688</v>
      </c>
      <c r="G26">
        <f t="shared" si="2"/>
        <v>1.2299199996050447E-2</v>
      </c>
      <c r="H26">
        <f t="shared" si="3"/>
        <v>1.2299199996050447E-2</v>
      </c>
      <c r="O26">
        <f t="shared" ca="1" si="4"/>
        <v>-4.6760401235062116E-3</v>
      </c>
      <c r="Q26" s="2">
        <f t="shared" si="5"/>
        <v>13348.277999999998</v>
      </c>
    </row>
    <row r="27" spans="1:17" x14ac:dyDescent="0.2">
      <c r="A27" s="37" t="s">
        <v>51</v>
      </c>
      <c r="B27" s="40" t="s">
        <v>37</v>
      </c>
      <c r="C27" s="37">
        <v>28448.554</v>
      </c>
      <c r="D27" s="37" t="s">
        <v>52</v>
      </c>
      <c r="E27" s="42">
        <f t="shared" si="0"/>
        <v>-12645.001298294437</v>
      </c>
      <c r="F27">
        <f t="shared" si="1"/>
        <v>-12645</v>
      </c>
      <c r="G27">
        <f t="shared" si="2"/>
        <v>-2.4694999992789235E-3</v>
      </c>
      <c r="H27">
        <f t="shared" si="3"/>
        <v>-2.4694999992789235E-3</v>
      </c>
      <c r="O27">
        <f t="shared" ca="1" si="4"/>
        <v>-4.6592436526997887E-3</v>
      </c>
      <c r="Q27" s="2">
        <f t="shared" si="5"/>
        <v>13430.054</v>
      </c>
    </row>
    <row r="28" spans="1:17" x14ac:dyDescent="0.2">
      <c r="A28" s="37" t="s">
        <v>51</v>
      </c>
      <c r="B28" s="40" t="s">
        <v>37</v>
      </c>
      <c r="C28" s="37">
        <v>29456.710999999999</v>
      </c>
      <c r="D28" s="37" t="s">
        <v>52</v>
      </c>
      <c r="E28" s="42">
        <f t="shared" si="0"/>
        <v>-12114.981203251609</v>
      </c>
      <c r="F28">
        <f t="shared" si="1"/>
        <v>-12115</v>
      </c>
      <c r="G28">
        <f t="shared" si="2"/>
        <v>3.5753500000282656E-2</v>
      </c>
      <c r="H28">
        <f t="shared" si="3"/>
        <v>3.5753500000282656E-2</v>
      </c>
      <c r="O28">
        <f t="shared" ca="1" si="4"/>
        <v>-4.4522173846206249E-3</v>
      </c>
      <c r="Q28" s="2">
        <f t="shared" si="5"/>
        <v>14438.210999999999</v>
      </c>
    </row>
    <row r="29" spans="1:17" x14ac:dyDescent="0.2">
      <c r="A29" s="37" t="s">
        <v>51</v>
      </c>
      <c r="B29" s="40" t="s">
        <v>37</v>
      </c>
      <c r="C29" s="37">
        <v>30173.805</v>
      </c>
      <c r="D29" s="37" t="s">
        <v>52</v>
      </c>
      <c r="E29" s="42">
        <f t="shared" si="0"/>
        <v>-11737.982154457975</v>
      </c>
      <c r="F29">
        <f t="shared" si="1"/>
        <v>-11738</v>
      </c>
      <c r="G29">
        <f t="shared" si="2"/>
        <v>3.3944200000405544E-2</v>
      </c>
      <c r="H29">
        <f t="shared" si="3"/>
        <v>3.3944200000405544E-2</v>
      </c>
      <c r="O29">
        <f t="shared" ca="1" si="4"/>
        <v>-4.3049553033643129E-3</v>
      </c>
      <c r="Q29" s="2">
        <f t="shared" si="5"/>
        <v>15155.305</v>
      </c>
    </row>
    <row r="30" spans="1:17" x14ac:dyDescent="0.2">
      <c r="A30" s="37" t="s">
        <v>51</v>
      </c>
      <c r="B30" s="40" t="s">
        <v>37</v>
      </c>
      <c r="C30" s="37">
        <v>30605.588</v>
      </c>
      <c r="D30" s="37" t="s">
        <v>52</v>
      </c>
      <c r="E30" s="42">
        <f t="shared" si="0"/>
        <v>-11510.980143166205</v>
      </c>
      <c r="F30">
        <f t="shared" si="1"/>
        <v>-11511</v>
      </c>
      <c r="G30">
        <f t="shared" si="2"/>
        <v>3.7769899998238543E-2</v>
      </c>
      <c r="H30">
        <f t="shared" si="3"/>
        <v>3.7769899998238543E-2</v>
      </c>
      <c r="O30">
        <f t="shared" ca="1" si="4"/>
        <v>-4.2162855621304066E-3</v>
      </c>
      <c r="Q30" s="2">
        <f t="shared" si="5"/>
        <v>15587.088</v>
      </c>
    </row>
    <row r="31" spans="1:17" x14ac:dyDescent="0.2">
      <c r="A31" s="37" t="s">
        <v>51</v>
      </c>
      <c r="B31" s="40" t="s">
        <v>37</v>
      </c>
      <c r="C31" s="37">
        <v>31750.606</v>
      </c>
      <c r="D31" s="37" t="s">
        <v>52</v>
      </c>
      <c r="E31" s="42">
        <f t="shared" si="0"/>
        <v>-10909.007881717096</v>
      </c>
      <c r="F31">
        <f t="shared" si="1"/>
        <v>-10909</v>
      </c>
      <c r="G31">
        <f t="shared" si="2"/>
        <v>-1.4991899999586167E-2</v>
      </c>
      <c r="H31">
        <f t="shared" si="3"/>
        <v>-1.4991899999586167E-2</v>
      </c>
      <c r="O31">
        <f t="shared" ca="1" si="4"/>
        <v>-3.9811349708404878E-3</v>
      </c>
      <c r="Q31" s="2">
        <f t="shared" si="5"/>
        <v>16732.106</v>
      </c>
    </row>
    <row r="32" spans="1:17" x14ac:dyDescent="0.2">
      <c r="A32" s="37" t="s">
        <v>51</v>
      </c>
      <c r="B32" s="40" t="s">
        <v>37</v>
      </c>
      <c r="C32" s="37">
        <v>41951.656999999999</v>
      </c>
      <c r="D32" s="37" t="s">
        <v>52</v>
      </c>
      <c r="E32" s="42">
        <f t="shared" si="0"/>
        <v>-5545.9919818555281</v>
      </c>
      <c r="F32">
        <f t="shared" si="1"/>
        <v>-5546</v>
      </c>
      <c r="G32">
        <f t="shared" si="2"/>
        <v>1.5251400000124704E-2</v>
      </c>
      <c r="H32">
        <f t="shared" si="3"/>
        <v>1.5251400000124704E-2</v>
      </c>
      <c r="O32">
        <f t="shared" ca="1" si="4"/>
        <v>-1.8862635072394328E-3</v>
      </c>
      <c r="Q32" s="2">
        <f t="shared" si="5"/>
        <v>26933.156999999999</v>
      </c>
    </row>
    <row r="33" spans="1:17" x14ac:dyDescent="0.2">
      <c r="A33" s="37" t="s">
        <v>51</v>
      </c>
      <c r="B33" s="40" t="s">
        <v>37</v>
      </c>
      <c r="C33" s="37">
        <v>42693.517</v>
      </c>
      <c r="D33" s="37" t="s">
        <v>52</v>
      </c>
      <c r="E33" s="42">
        <f t="shared" si="0"/>
        <v>-5155.9726617412271</v>
      </c>
      <c r="F33">
        <f t="shared" si="1"/>
        <v>-5156</v>
      </c>
      <c r="G33">
        <f t="shared" si="2"/>
        <v>5.2000399999087676E-2</v>
      </c>
      <c r="H33">
        <f t="shared" si="3"/>
        <v>5.2000399999087676E-2</v>
      </c>
      <c r="O33">
        <f t="shared" ca="1" si="4"/>
        <v>-1.7339234231811798E-3</v>
      </c>
      <c r="Q33" s="2">
        <f t="shared" si="5"/>
        <v>27675.017</v>
      </c>
    </row>
    <row r="34" spans="1:17" x14ac:dyDescent="0.2">
      <c r="A34" s="37" t="s">
        <v>51</v>
      </c>
      <c r="B34" s="40" t="s">
        <v>37</v>
      </c>
      <c r="C34" s="37">
        <v>45525.69</v>
      </c>
      <c r="D34" s="37" t="s">
        <v>52</v>
      </c>
      <c r="E34" s="42">
        <f t="shared" si="0"/>
        <v>-3667.0095313580291</v>
      </c>
      <c r="F34">
        <f t="shared" si="1"/>
        <v>-3667</v>
      </c>
      <c r="G34">
        <f t="shared" si="2"/>
        <v>-1.8129700001736637E-2</v>
      </c>
      <c r="H34">
        <f t="shared" si="3"/>
        <v>-1.8129700001736637E-2</v>
      </c>
      <c r="O34">
        <f t="shared" ca="1" si="4"/>
        <v>-1.1522967945587724E-3</v>
      </c>
      <c r="Q34" s="2">
        <f t="shared" si="5"/>
        <v>30507.190000000002</v>
      </c>
    </row>
    <row r="35" spans="1:17" x14ac:dyDescent="0.2">
      <c r="A35" s="37" t="s">
        <v>51</v>
      </c>
      <c r="B35" s="40" t="s">
        <v>37</v>
      </c>
      <c r="C35" s="37">
        <v>45563.724000000002</v>
      </c>
      <c r="D35" s="37" t="s">
        <v>52</v>
      </c>
      <c r="E35" s="42">
        <f t="shared" si="0"/>
        <v>-3647.0138518211525</v>
      </c>
      <c r="F35">
        <f t="shared" si="1"/>
        <v>-3647</v>
      </c>
      <c r="G35">
        <f t="shared" si="2"/>
        <v>-2.6347699997131713E-2</v>
      </c>
      <c r="H35">
        <f t="shared" si="3"/>
        <v>-2.6347699997131713E-2</v>
      </c>
      <c r="O35">
        <f t="shared" ca="1" si="4"/>
        <v>-1.1444844825557851E-3</v>
      </c>
      <c r="Q35" s="2">
        <f t="shared" si="5"/>
        <v>30545.224000000002</v>
      </c>
    </row>
    <row r="36" spans="1:17" x14ac:dyDescent="0.2">
      <c r="A36" s="37" t="s">
        <v>51</v>
      </c>
      <c r="B36" s="40" t="s">
        <v>37</v>
      </c>
      <c r="C36" s="37">
        <v>45645.572999999997</v>
      </c>
      <c r="D36" s="37" t="s">
        <v>52</v>
      </c>
      <c r="E36" s="42">
        <f t="shared" si="0"/>
        <v>-3603.9832377807224</v>
      </c>
      <c r="F36">
        <f t="shared" si="1"/>
        <v>-3604</v>
      </c>
      <c r="G36">
        <f t="shared" si="2"/>
        <v>3.1883599993307143E-2</v>
      </c>
      <c r="H36">
        <f t="shared" si="3"/>
        <v>3.1883599993307143E-2</v>
      </c>
      <c r="O36">
        <f t="shared" ca="1" si="4"/>
        <v>-1.1276880117493623E-3</v>
      </c>
      <c r="Q36" s="2">
        <f t="shared" si="5"/>
        <v>30627.072999999997</v>
      </c>
    </row>
    <row r="37" spans="1:17" x14ac:dyDescent="0.2">
      <c r="A37" s="37" t="s">
        <v>51</v>
      </c>
      <c r="B37" s="40" t="s">
        <v>37</v>
      </c>
      <c r="C37" s="37">
        <v>47081.595999999998</v>
      </c>
      <c r="D37" s="37" t="s">
        <v>52</v>
      </c>
      <c r="E37" s="42">
        <f t="shared" si="0"/>
        <v>-2849.0204225211073</v>
      </c>
      <c r="F37">
        <f t="shared" si="1"/>
        <v>-2849</v>
      </c>
      <c r="G37">
        <f t="shared" si="2"/>
        <v>-3.8845900002343114E-2</v>
      </c>
      <c r="H37">
        <f t="shared" si="3"/>
        <v>-3.8845900002343114E-2</v>
      </c>
      <c r="O37">
        <f t="shared" ca="1" si="4"/>
        <v>-8.327732336365903E-4</v>
      </c>
      <c r="Q37" s="2">
        <f t="shared" si="5"/>
        <v>32063.095999999998</v>
      </c>
    </row>
    <row r="38" spans="1:17" x14ac:dyDescent="0.2">
      <c r="A38" s="37" t="s">
        <v>51</v>
      </c>
      <c r="B38" s="40" t="s">
        <v>37</v>
      </c>
      <c r="C38" s="37">
        <v>48479.682999999997</v>
      </c>
      <c r="D38" s="37" t="s">
        <v>52</v>
      </c>
      <c r="E38" s="42">
        <f t="shared" si="0"/>
        <v>-2114.001765091617</v>
      </c>
      <c r="F38">
        <f t="shared" si="1"/>
        <v>-2114</v>
      </c>
      <c r="G38">
        <f t="shared" si="2"/>
        <v>-3.357400004460942E-3</v>
      </c>
      <c r="H38">
        <f t="shared" si="3"/>
        <v>-3.357400004460942E-3</v>
      </c>
      <c r="O38">
        <f t="shared" ca="1" si="4"/>
        <v>-5.4567076752680584E-4</v>
      </c>
      <c r="Q38" s="2">
        <f t="shared" si="5"/>
        <v>33461.182999999997</v>
      </c>
    </row>
    <row r="39" spans="1:17" x14ac:dyDescent="0.2">
      <c r="A39" s="37" t="s">
        <v>51</v>
      </c>
      <c r="B39" s="40" t="s">
        <v>37</v>
      </c>
      <c r="C39" s="37">
        <v>48909.546999999999</v>
      </c>
      <c r="D39" s="37" t="s">
        <v>53</v>
      </c>
      <c r="E39" s="42">
        <f t="shared" si="0"/>
        <v>-1888.0086329351261</v>
      </c>
      <c r="F39">
        <f t="shared" si="1"/>
        <v>-1888</v>
      </c>
      <c r="G39">
        <f t="shared" si="2"/>
        <v>-1.6420799998741131E-2</v>
      </c>
      <c r="I39">
        <f>+G39</f>
        <v>-1.6420799998741131E-2</v>
      </c>
      <c r="O39">
        <f t="shared" ca="1" si="4"/>
        <v>-4.5739164189304878E-4</v>
      </c>
      <c r="Q39" s="2">
        <f t="shared" si="5"/>
        <v>33891.046999999999</v>
      </c>
    </row>
    <row r="40" spans="1:17" x14ac:dyDescent="0.2">
      <c r="A40" s="37" t="s">
        <v>51</v>
      </c>
      <c r="B40" s="40" t="s">
        <v>37</v>
      </c>
      <c r="C40" s="37">
        <v>48924.767999999996</v>
      </c>
      <c r="D40" s="37" t="s">
        <v>53</v>
      </c>
      <c r="E40" s="42">
        <f t="shared" si="0"/>
        <v>-1880.0064707057852</v>
      </c>
      <c r="F40">
        <f t="shared" si="1"/>
        <v>-1880</v>
      </c>
      <c r="G40">
        <f t="shared" si="2"/>
        <v>-1.2308000004850328E-2</v>
      </c>
      <c r="K40">
        <f>+G40</f>
        <v>-1.2308000004850328E-2</v>
      </c>
      <c r="O40">
        <f t="shared" ca="1" si="4"/>
        <v>-4.5426671709185388E-4</v>
      </c>
      <c r="Q40" s="2">
        <f t="shared" si="5"/>
        <v>33906.267999999996</v>
      </c>
    </row>
    <row r="41" spans="1:17" x14ac:dyDescent="0.2">
      <c r="A41" s="35" t="s">
        <v>43</v>
      </c>
      <c r="B41" s="33"/>
      <c r="C41" s="35">
        <v>49632.363700000002</v>
      </c>
      <c r="D41" s="35">
        <v>5.0000000000000001E-4</v>
      </c>
      <c r="E41">
        <f t="shared" si="0"/>
        <v>-1508.0009793330134</v>
      </c>
      <c r="F41">
        <f t="shared" si="1"/>
        <v>-1508</v>
      </c>
      <c r="G41">
        <f t="shared" si="2"/>
        <v>-1.8627999961609021E-3</v>
      </c>
      <c r="K41">
        <f>+G41</f>
        <v>-1.8627999961609021E-3</v>
      </c>
      <c r="O41">
        <f t="shared" ca="1" si="4"/>
        <v>-3.089577138362894E-4</v>
      </c>
      <c r="Q41" s="2">
        <f t="shared" si="5"/>
        <v>34613.863700000002</v>
      </c>
    </row>
    <row r="42" spans="1:17" x14ac:dyDescent="0.2">
      <c r="A42" s="35" t="s">
        <v>43</v>
      </c>
      <c r="B42" s="33"/>
      <c r="C42" s="35">
        <v>49940.508399999999</v>
      </c>
      <c r="D42" s="35">
        <v>2.0000000000000001E-4</v>
      </c>
      <c r="E42">
        <f t="shared" si="0"/>
        <v>-1345.9995418773965</v>
      </c>
      <c r="F42">
        <f t="shared" si="1"/>
        <v>-1346</v>
      </c>
      <c r="G42">
        <f t="shared" si="2"/>
        <v>8.7139999959617853E-4</v>
      </c>
      <c r="K42">
        <f>+G42</f>
        <v>8.7139999959617853E-4</v>
      </c>
      <c r="O42">
        <f t="shared" ca="1" si="4"/>
        <v>-2.4567798661209191E-4</v>
      </c>
      <c r="Q42" s="2">
        <f t="shared" si="5"/>
        <v>34922.008399999999</v>
      </c>
    </row>
    <row r="43" spans="1:17" x14ac:dyDescent="0.2">
      <c r="A43" s="36" t="s">
        <v>44</v>
      </c>
      <c r="B43" s="34" t="s">
        <v>37</v>
      </c>
      <c r="C43" s="36">
        <v>50680.429499999998</v>
      </c>
      <c r="D43" s="36">
        <v>4.0000000000000002E-4</v>
      </c>
      <c r="E43">
        <f t="shared" si="0"/>
        <v>-956.99956295923801</v>
      </c>
      <c r="F43">
        <f t="shared" si="1"/>
        <v>-957</v>
      </c>
      <c r="G43">
        <f t="shared" si="2"/>
        <v>8.3129999984521419E-4</v>
      </c>
      <c r="K43">
        <f>+G43</f>
        <v>8.3129999984521419E-4</v>
      </c>
      <c r="O43">
        <f t="shared" ca="1" si="4"/>
        <v>-9.3728518153988203E-5</v>
      </c>
      <c r="Q43" s="2">
        <f t="shared" si="5"/>
        <v>35661.929499999998</v>
      </c>
    </row>
    <row r="44" spans="1:17" x14ac:dyDescent="0.2">
      <c r="A44" s="37" t="s">
        <v>45</v>
      </c>
      <c r="B44" s="33"/>
      <c r="C44" s="37">
        <v>51806.478999999999</v>
      </c>
      <c r="D44" s="38">
        <v>1E-3</v>
      </c>
      <c r="E44">
        <f t="shared" si="0"/>
        <v>-364.99964329104148</v>
      </c>
      <c r="F44">
        <f t="shared" si="1"/>
        <v>-365</v>
      </c>
      <c r="G44">
        <f t="shared" si="2"/>
        <v>6.7850000050384551E-4</v>
      </c>
      <c r="K44">
        <f>+G44</f>
        <v>6.7850000050384551E-4</v>
      </c>
      <c r="O44">
        <f t="shared" ca="1" si="4"/>
        <v>1.37515917134437E-4</v>
      </c>
      <c r="Q44" s="2">
        <f t="shared" si="5"/>
        <v>36787.978999999999</v>
      </c>
    </row>
    <row r="45" spans="1:17" x14ac:dyDescent="0.2">
      <c r="A45" s="32" t="s">
        <v>39</v>
      </c>
      <c r="B45" s="31" t="s">
        <v>37</v>
      </c>
      <c r="C45" s="32">
        <v>52500.748800000001</v>
      </c>
      <c r="D45" s="39"/>
      <c r="E45">
        <f t="shared" si="0"/>
        <v>0</v>
      </c>
      <c r="F45">
        <f t="shared" si="1"/>
        <v>0</v>
      </c>
      <c r="G45">
        <f t="shared" si="2"/>
        <v>0</v>
      </c>
      <c r="J45">
        <f>+G45</f>
        <v>0</v>
      </c>
      <c r="O45">
        <f t="shared" ca="1" si="4"/>
        <v>2.8009061118895593E-4</v>
      </c>
      <c r="Q45" s="2">
        <f t="shared" si="5"/>
        <v>37482.248800000001</v>
      </c>
    </row>
    <row r="46" spans="1:17" x14ac:dyDescent="0.2">
      <c r="A46" s="32" t="s">
        <v>46</v>
      </c>
      <c r="B46" s="31" t="s">
        <v>37</v>
      </c>
      <c r="C46" s="32">
        <v>54391.446100000001</v>
      </c>
      <c r="D46" s="32">
        <v>1E-4</v>
      </c>
      <c r="E46">
        <f t="shared" si="0"/>
        <v>993.99950865115159</v>
      </c>
      <c r="F46">
        <f t="shared" si="1"/>
        <v>994</v>
      </c>
      <c r="G46">
        <f t="shared" si="2"/>
        <v>-9.3460000061895698E-4</v>
      </c>
      <c r="H46">
        <f>+G46</f>
        <v>-9.3460000061895698E-4</v>
      </c>
      <c r="O46">
        <f t="shared" ca="1" si="4"/>
        <v>6.6836251773742664E-4</v>
      </c>
      <c r="Q46" s="2">
        <f t="shared" si="5"/>
        <v>39372.946100000001</v>
      </c>
    </row>
    <row r="47" spans="1:17" x14ac:dyDescent="0.2">
      <c r="A47" s="37" t="s">
        <v>54</v>
      </c>
      <c r="B47" s="40" t="s">
        <v>37</v>
      </c>
      <c r="C47" s="37">
        <v>54663.449800000002</v>
      </c>
      <c r="D47" s="37">
        <v>2.0000000000000001E-4</v>
      </c>
      <c r="E47">
        <f t="shared" si="0"/>
        <v>1137.0004766809343</v>
      </c>
      <c r="F47">
        <f t="shared" si="1"/>
        <v>1137</v>
      </c>
      <c r="G47">
        <f t="shared" si="2"/>
        <v>9.0669999917736277E-4</v>
      </c>
      <c r="K47">
        <f>+G47</f>
        <v>9.0669999917736277E-4</v>
      </c>
      <c r="O47">
        <f t="shared" ca="1" si="4"/>
        <v>7.242205485587861E-4</v>
      </c>
      <c r="Q47" s="2">
        <f t="shared" si="5"/>
        <v>39644.949800000002</v>
      </c>
    </row>
    <row r="48" spans="1:17" x14ac:dyDescent="0.2">
      <c r="A48" s="41" t="s">
        <v>49</v>
      </c>
      <c r="B48" s="31" t="s">
        <v>50</v>
      </c>
      <c r="C48" s="32">
        <v>55093.326459999997</v>
      </c>
      <c r="D48" s="32">
        <v>1E-4</v>
      </c>
      <c r="E48">
        <f t="shared" si="0"/>
        <v>1363.0002646007629</v>
      </c>
      <c r="F48">
        <f t="shared" si="1"/>
        <v>1363</v>
      </c>
      <c r="G48">
        <f t="shared" si="2"/>
        <v>5.0329999794485047E-4</v>
      </c>
      <c r="H48">
        <f>+G48</f>
        <v>5.0329999794485047E-4</v>
      </c>
      <c r="O48">
        <f t="shared" ca="1" si="4"/>
        <v>8.124996741925431E-4</v>
      </c>
      <c r="Q48" s="2">
        <f t="shared" si="5"/>
        <v>40074.826459999997</v>
      </c>
    </row>
    <row r="49" spans="1:17" x14ac:dyDescent="0.2">
      <c r="A49" s="37" t="s">
        <v>55</v>
      </c>
      <c r="B49" s="40" t="s">
        <v>37</v>
      </c>
      <c r="C49" s="37">
        <v>55844.661099999998</v>
      </c>
      <c r="D49" s="37">
        <v>5.0000000000000001E-4</v>
      </c>
      <c r="E49">
        <f t="shared" si="0"/>
        <v>1758.0007033238683</v>
      </c>
      <c r="F49">
        <f t="shared" si="1"/>
        <v>1758</v>
      </c>
      <c r="G49">
        <f t="shared" si="2"/>
        <v>1.337799993052613E-3</v>
      </c>
      <c r="K49">
        <f>+G49</f>
        <v>1.337799993052613E-3</v>
      </c>
      <c r="O49">
        <f t="shared" ca="1" si="4"/>
        <v>9.6679283625154301E-4</v>
      </c>
      <c r="Q49" s="2">
        <f t="shared" si="5"/>
        <v>40826.161099999998</v>
      </c>
    </row>
    <row r="50" spans="1:17" x14ac:dyDescent="0.2">
      <c r="A50" s="43" t="s">
        <v>56</v>
      </c>
      <c r="B50" s="44" t="s">
        <v>37</v>
      </c>
      <c r="C50" s="45">
        <v>56158.508699999998</v>
      </c>
      <c r="D50" s="45">
        <v>1.9E-3</v>
      </c>
      <c r="E50" s="46">
        <f>+(C50-C$7)/C$8</f>
        <v>1923.0003361002753</v>
      </c>
      <c r="F50">
        <f t="shared" si="1"/>
        <v>1923</v>
      </c>
      <c r="G50">
        <f>+C50-(C$7+F50*C$8)</f>
        <v>6.3930000032996759E-4</v>
      </c>
      <c r="K50">
        <f>+G50</f>
        <v>6.3930000032996759E-4</v>
      </c>
      <c r="O50">
        <f ca="1">+C$11+C$12*$F50</f>
        <v>1.0312444102761884E-3</v>
      </c>
      <c r="Q50" s="2">
        <f>+C50-15018.5</f>
        <v>41140.008699999998</v>
      </c>
    </row>
    <row r="51" spans="1:17" x14ac:dyDescent="0.2">
      <c r="A51" s="47" t="s">
        <v>57</v>
      </c>
      <c r="B51" s="48" t="s">
        <v>37</v>
      </c>
      <c r="C51" s="49">
        <v>56588.387499999997</v>
      </c>
      <c r="D51" s="50">
        <v>3.5000000000000001E-3</v>
      </c>
      <c r="E51" s="46">
        <f>+(C51-C$7)/C$8</f>
        <v>2149.0012490859476</v>
      </c>
      <c r="F51">
        <f t="shared" si="1"/>
        <v>2149</v>
      </c>
      <c r="G51">
        <f>+C51-(C$7+F51*C$8)</f>
        <v>2.3758999959682114E-3</v>
      </c>
      <c r="K51">
        <f>+G51</f>
        <v>2.3758999959682114E-3</v>
      </c>
      <c r="O51">
        <f ca="1">+C$11+C$12*$F51</f>
        <v>1.1195235359099454E-3</v>
      </c>
      <c r="Q51" s="2">
        <f>+C51-15018.5</f>
        <v>41569.887499999997</v>
      </c>
    </row>
    <row r="52" spans="1:17" x14ac:dyDescent="0.2">
      <c r="A52" s="47" t="s">
        <v>57</v>
      </c>
      <c r="B52" s="48" t="s">
        <v>37</v>
      </c>
      <c r="C52" s="49">
        <v>56590.288099999998</v>
      </c>
      <c r="D52" s="50">
        <v>1.1999999999999999E-3</v>
      </c>
      <c r="E52" s="46">
        <f>+(C52-C$7)/C$8</f>
        <v>2150.0004547579201</v>
      </c>
      <c r="F52">
        <f t="shared" si="1"/>
        <v>2150</v>
      </c>
      <c r="G52">
        <f>+C52-(C$7+F52*C$8)</f>
        <v>8.6499999451916665E-4</v>
      </c>
      <c r="K52">
        <f>+G52</f>
        <v>8.6499999451916665E-4</v>
      </c>
      <c r="O52">
        <f ca="1">+C$11+C$12*$F52</f>
        <v>1.1199141515100949E-3</v>
      </c>
      <c r="Q52" s="2">
        <f>+C52-15018.5</f>
        <v>41571.788099999998</v>
      </c>
    </row>
    <row r="53" spans="1:17" x14ac:dyDescent="0.2">
      <c r="C53" s="10"/>
      <c r="D53" s="10"/>
    </row>
    <row r="54" spans="1:17" x14ac:dyDescent="0.2">
      <c r="C54" s="10"/>
      <c r="D54" s="10"/>
    </row>
    <row r="55" spans="1:17" x14ac:dyDescent="0.2">
      <c r="C55" s="10"/>
      <c r="D55" s="10"/>
    </row>
    <row r="56" spans="1:17" x14ac:dyDescent="0.2">
      <c r="C56" s="10"/>
      <c r="D56" s="10"/>
    </row>
    <row r="57" spans="1:17" x14ac:dyDescent="0.2">
      <c r="C57" s="10"/>
      <c r="D57" s="10"/>
    </row>
    <row r="58" spans="1:17" x14ac:dyDescent="0.2">
      <c r="C58" s="10"/>
      <c r="D58" s="10"/>
    </row>
    <row r="59" spans="1:17" x14ac:dyDescent="0.2">
      <c r="C59" s="10"/>
      <c r="D59" s="10"/>
    </row>
    <row r="60" spans="1:17" x14ac:dyDescent="0.2">
      <c r="C60" s="10"/>
      <c r="D60" s="10"/>
    </row>
    <row r="61" spans="1:17" x14ac:dyDescent="0.2">
      <c r="C61" s="10"/>
      <c r="D61" s="10"/>
    </row>
    <row r="62" spans="1:17" x14ac:dyDescent="0.2">
      <c r="C62" s="10"/>
      <c r="D62" s="10"/>
    </row>
    <row r="63" spans="1:17" x14ac:dyDescent="0.2">
      <c r="C63" s="10"/>
      <c r="D63" s="10"/>
    </row>
    <row r="64" spans="1:17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</sheetData>
  <sheetProtection sheet="1" objects="1" scenarios="1"/>
  <phoneticPr fontId="8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7"/>
  <sheetViews>
    <sheetView topLeftCell="A19" workbookViewId="0">
      <selection activeCell="A44" sqref="A44:D50"/>
    </sheetView>
  </sheetViews>
  <sheetFormatPr defaultRowHeight="12.75" x14ac:dyDescent="0.2"/>
  <cols>
    <col min="1" max="1" width="19.7109375" style="10" customWidth="1"/>
    <col min="2" max="2" width="4.42578125" style="12" customWidth="1"/>
    <col min="3" max="3" width="12.7109375" style="10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10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 x14ac:dyDescent="0.25">
      <c r="A1" s="52" t="s">
        <v>64</v>
      </c>
      <c r="I1" s="53" t="s">
        <v>65</v>
      </c>
      <c r="J1" s="54" t="s">
        <v>63</v>
      </c>
    </row>
    <row r="2" spans="1:16" x14ac:dyDescent="0.2">
      <c r="I2" s="55" t="s">
        <v>66</v>
      </c>
      <c r="J2" s="56" t="s">
        <v>62</v>
      </c>
    </row>
    <row r="3" spans="1:16" x14ac:dyDescent="0.2">
      <c r="A3" s="57" t="s">
        <v>67</v>
      </c>
      <c r="I3" s="55" t="s">
        <v>68</v>
      </c>
      <c r="J3" s="56" t="s">
        <v>52</v>
      </c>
    </row>
    <row r="4" spans="1:16" x14ac:dyDescent="0.2">
      <c r="I4" s="55" t="s">
        <v>69</v>
      </c>
      <c r="J4" s="56" t="s">
        <v>52</v>
      </c>
    </row>
    <row r="5" spans="1:16" ht="13.5" thickBot="1" x14ac:dyDescent="0.25">
      <c r="I5" s="58" t="s">
        <v>70</v>
      </c>
      <c r="J5" s="59" t="s">
        <v>53</v>
      </c>
    </row>
    <row r="10" spans="1:16" ht="13.5" thickBot="1" x14ac:dyDescent="0.25"/>
    <row r="11" spans="1:16" ht="12.75" customHeight="1" thickBot="1" x14ac:dyDescent="0.25">
      <c r="A11" s="10" t="str">
        <f t="shared" ref="A11:A50" si="0">P11</f>
        <v>IBVS 3815 </v>
      </c>
      <c r="B11" s="3" t="str">
        <f t="shared" ref="B11:B50" si="1">IF(H11=INT(H11),"I","II")</f>
        <v>I</v>
      </c>
      <c r="C11" s="10">
        <f t="shared" ref="C11:C50" si="2">1*G11</f>
        <v>21859.603999999999</v>
      </c>
      <c r="D11" s="12" t="str">
        <f t="shared" ref="D11:D50" si="3">VLOOKUP(F11,I$1:J$5,2,FALSE)</f>
        <v>vis</v>
      </c>
      <c r="E11" s="60">
        <f>VLOOKUP(C11,Active!C$21:E$972,3,FALSE)</f>
        <v>-8054.5105966218898</v>
      </c>
      <c r="F11" s="3" t="s">
        <v>70</v>
      </c>
      <c r="G11" s="12" t="str">
        <f t="shared" ref="G11:G50" si="4">MID(I11,3,LEN(I11)-3)</f>
        <v>21859.604</v>
      </c>
      <c r="H11" s="10">
        <f t="shared" ref="H11:H50" si="5">1*K11</f>
        <v>-16109</v>
      </c>
      <c r="I11" s="61" t="s">
        <v>71</v>
      </c>
      <c r="J11" s="62" t="s">
        <v>72</v>
      </c>
      <c r="K11" s="61">
        <v>-16109</v>
      </c>
      <c r="L11" s="61" t="s">
        <v>73</v>
      </c>
      <c r="M11" s="62" t="s">
        <v>74</v>
      </c>
      <c r="N11" s="62"/>
      <c r="O11" s="63" t="s">
        <v>75</v>
      </c>
      <c r="P11" s="64" t="s">
        <v>76</v>
      </c>
    </row>
    <row r="12" spans="1:16" ht="12.75" customHeight="1" thickBot="1" x14ac:dyDescent="0.25">
      <c r="A12" s="10" t="str">
        <f t="shared" si="0"/>
        <v>IBVS 3815 </v>
      </c>
      <c r="B12" s="3" t="str">
        <f t="shared" si="1"/>
        <v>I</v>
      </c>
      <c r="C12" s="10">
        <f t="shared" si="2"/>
        <v>22228.626</v>
      </c>
      <c r="D12" s="12" t="str">
        <f t="shared" si="3"/>
        <v>vis</v>
      </c>
      <c r="E12" s="60">
        <f>VLOOKUP(C12,Active!C$21:E$972,3,FALSE)</f>
        <v>-7957.5073146365967</v>
      </c>
      <c r="F12" s="3" t="s">
        <v>70</v>
      </c>
      <c r="G12" s="12" t="str">
        <f t="shared" si="4"/>
        <v>22228.626</v>
      </c>
      <c r="H12" s="10">
        <f t="shared" si="5"/>
        <v>-15915</v>
      </c>
      <c r="I12" s="61" t="s">
        <v>77</v>
      </c>
      <c r="J12" s="62" t="s">
        <v>78</v>
      </c>
      <c r="K12" s="61">
        <v>-15915</v>
      </c>
      <c r="L12" s="61" t="s">
        <v>79</v>
      </c>
      <c r="M12" s="62" t="s">
        <v>74</v>
      </c>
      <c r="N12" s="62"/>
      <c r="O12" s="63" t="s">
        <v>75</v>
      </c>
      <c r="P12" s="64" t="s">
        <v>76</v>
      </c>
    </row>
    <row r="13" spans="1:16" ht="12.75" customHeight="1" thickBot="1" x14ac:dyDescent="0.25">
      <c r="A13" s="10" t="str">
        <f t="shared" si="0"/>
        <v>IBVS 3815 </v>
      </c>
      <c r="B13" s="3" t="str">
        <f t="shared" si="1"/>
        <v>I</v>
      </c>
      <c r="C13" s="10">
        <f t="shared" si="2"/>
        <v>22698.59</v>
      </c>
      <c r="D13" s="12" t="str">
        <f t="shared" si="3"/>
        <v>vis</v>
      </c>
      <c r="E13" s="60">
        <f>VLOOKUP(C13,Active!C$21:E$972,3,FALSE)</f>
        <v>-7833.9698279422091</v>
      </c>
      <c r="F13" s="3" t="s">
        <v>70</v>
      </c>
      <c r="G13" s="12" t="str">
        <f t="shared" si="4"/>
        <v>22698.590</v>
      </c>
      <c r="H13" s="10">
        <f t="shared" si="5"/>
        <v>-15668</v>
      </c>
      <c r="I13" s="61" t="s">
        <v>80</v>
      </c>
      <c r="J13" s="62" t="s">
        <v>81</v>
      </c>
      <c r="K13" s="61">
        <v>-15668</v>
      </c>
      <c r="L13" s="61" t="s">
        <v>82</v>
      </c>
      <c r="M13" s="62" t="s">
        <v>74</v>
      </c>
      <c r="N13" s="62"/>
      <c r="O13" s="63" t="s">
        <v>75</v>
      </c>
      <c r="P13" s="64" t="s">
        <v>76</v>
      </c>
    </row>
    <row r="14" spans="1:16" ht="12.75" customHeight="1" thickBot="1" x14ac:dyDescent="0.25">
      <c r="A14" s="10" t="str">
        <f t="shared" si="0"/>
        <v>IBVS 3815 </v>
      </c>
      <c r="B14" s="3" t="str">
        <f t="shared" si="1"/>
        <v>I</v>
      </c>
      <c r="C14" s="10">
        <f t="shared" si="2"/>
        <v>26479.827000000001</v>
      </c>
      <c r="D14" s="12" t="str">
        <f t="shared" si="3"/>
        <v>vis</v>
      </c>
      <c r="E14" s="60">
        <f>VLOOKUP(C14,Active!C$21:E$972,3,FALSE)</f>
        <v>-6840.0117469491397</v>
      </c>
      <c r="F14" s="3" t="s">
        <v>70</v>
      </c>
      <c r="G14" s="12" t="str">
        <f t="shared" si="4"/>
        <v>26479.827</v>
      </c>
      <c r="H14" s="10">
        <f t="shared" si="5"/>
        <v>-13680</v>
      </c>
      <c r="I14" s="61" t="s">
        <v>83</v>
      </c>
      <c r="J14" s="62" t="s">
        <v>84</v>
      </c>
      <c r="K14" s="61">
        <v>-13680</v>
      </c>
      <c r="L14" s="61" t="s">
        <v>85</v>
      </c>
      <c r="M14" s="62" t="s">
        <v>74</v>
      </c>
      <c r="N14" s="62"/>
      <c r="O14" s="63" t="s">
        <v>75</v>
      </c>
      <c r="P14" s="64" t="s">
        <v>76</v>
      </c>
    </row>
    <row r="15" spans="1:16" ht="12.75" customHeight="1" thickBot="1" x14ac:dyDescent="0.25">
      <c r="A15" s="10" t="str">
        <f t="shared" si="0"/>
        <v>IBVS 3815 </v>
      </c>
      <c r="B15" s="3" t="str">
        <f t="shared" si="1"/>
        <v>I</v>
      </c>
      <c r="C15" s="10">
        <f t="shared" si="2"/>
        <v>26559.798999999999</v>
      </c>
      <c r="D15" s="12" t="str">
        <f t="shared" si="3"/>
        <v>vis</v>
      </c>
      <c r="E15" s="60">
        <f>VLOOKUP(C15,Active!C$21:E$972,3,FALSE)</f>
        <v>-6818.9898391308316</v>
      </c>
      <c r="F15" s="3" t="s">
        <v>70</v>
      </c>
      <c r="G15" s="12" t="str">
        <f t="shared" si="4"/>
        <v>26559.799</v>
      </c>
      <c r="H15" s="10">
        <f t="shared" si="5"/>
        <v>-13638</v>
      </c>
      <c r="I15" s="61" t="s">
        <v>86</v>
      </c>
      <c r="J15" s="62" t="s">
        <v>87</v>
      </c>
      <c r="K15" s="61">
        <v>-13638</v>
      </c>
      <c r="L15" s="61" t="s">
        <v>88</v>
      </c>
      <c r="M15" s="62" t="s">
        <v>74</v>
      </c>
      <c r="N15" s="62"/>
      <c r="O15" s="63" t="s">
        <v>75</v>
      </c>
      <c r="P15" s="64" t="s">
        <v>76</v>
      </c>
    </row>
    <row r="16" spans="1:16" ht="12.75" customHeight="1" thickBot="1" x14ac:dyDescent="0.25">
      <c r="A16" s="10" t="str">
        <f t="shared" si="0"/>
        <v>IBVS 3815 </v>
      </c>
      <c r="B16" s="3" t="str">
        <f t="shared" si="1"/>
        <v>I</v>
      </c>
      <c r="C16" s="10">
        <f t="shared" si="2"/>
        <v>28366.777999999998</v>
      </c>
      <c r="D16" s="12" t="str">
        <f t="shared" si="3"/>
        <v>vis</v>
      </c>
      <c r="E16" s="60">
        <f>VLOOKUP(C16,Active!C$21:E$972,3,FALSE)</f>
        <v>-6343.9967669603284</v>
      </c>
      <c r="F16" s="3" t="s">
        <v>70</v>
      </c>
      <c r="G16" s="12" t="str">
        <f t="shared" si="4"/>
        <v>28366.778</v>
      </c>
      <c r="H16" s="10">
        <f t="shared" si="5"/>
        <v>-12688</v>
      </c>
      <c r="I16" s="61" t="s">
        <v>89</v>
      </c>
      <c r="J16" s="62" t="s">
        <v>90</v>
      </c>
      <c r="K16" s="61">
        <v>-12688</v>
      </c>
      <c r="L16" s="61" t="s">
        <v>91</v>
      </c>
      <c r="M16" s="62" t="s">
        <v>74</v>
      </c>
      <c r="N16" s="62"/>
      <c r="O16" s="63" t="s">
        <v>75</v>
      </c>
      <c r="P16" s="64" t="s">
        <v>76</v>
      </c>
    </row>
    <row r="17" spans="1:16" ht="12.75" customHeight="1" thickBot="1" x14ac:dyDescent="0.25">
      <c r="A17" s="10" t="str">
        <f t="shared" si="0"/>
        <v>IBVS 3815 </v>
      </c>
      <c r="B17" s="3" t="str">
        <f t="shared" si="1"/>
        <v>I</v>
      </c>
      <c r="C17" s="10">
        <f t="shared" si="2"/>
        <v>28448.554</v>
      </c>
      <c r="D17" s="12" t="str">
        <f t="shared" si="3"/>
        <v>vis</v>
      </c>
      <c r="E17" s="60">
        <f>VLOOKUP(C17,Active!C$21:E$972,3,FALSE)</f>
        <v>-6322.5006491472186</v>
      </c>
      <c r="F17" s="3" t="s">
        <v>70</v>
      </c>
      <c r="G17" s="12" t="str">
        <f t="shared" si="4"/>
        <v>28448.554</v>
      </c>
      <c r="H17" s="10">
        <f t="shared" si="5"/>
        <v>-12645</v>
      </c>
      <c r="I17" s="61" t="s">
        <v>92</v>
      </c>
      <c r="J17" s="62" t="s">
        <v>93</v>
      </c>
      <c r="K17" s="61">
        <v>-12645</v>
      </c>
      <c r="L17" s="61" t="s">
        <v>94</v>
      </c>
      <c r="M17" s="62" t="s">
        <v>74</v>
      </c>
      <c r="N17" s="62"/>
      <c r="O17" s="63" t="s">
        <v>75</v>
      </c>
      <c r="P17" s="64" t="s">
        <v>76</v>
      </c>
    </row>
    <row r="18" spans="1:16" ht="12.75" customHeight="1" thickBot="1" x14ac:dyDescent="0.25">
      <c r="A18" s="10" t="str">
        <f t="shared" si="0"/>
        <v>IBVS 3815 </v>
      </c>
      <c r="B18" s="3" t="str">
        <f t="shared" si="1"/>
        <v>I</v>
      </c>
      <c r="C18" s="10">
        <f t="shared" si="2"/>
        <v>29456.710999999999</v>
      </c>
      <c r="D18" s="12" t="str">
        <f t="shared" si="3"/>
        <v>vis</v>
      </c>
      <c r="E18" s="60">
        <f>VLOOKUP(C18,Active!C$21:E$972,3,FALSE)</f>
        <v>-6057.4906016258046</v>
      </c>
      <c r="F18" s="3" t="s">
        <v>70</v>
      </c>
      <c r="G18" s="12" t="str">
        <f t="shared" si="4"/>
        <v>29456.711</v>
      </c>
      <c r="H18" s="10">
        <f t="shared" si="5"/>
        <v>-12115</v>
      </c>
      <c r="I18" s="61" t="s">
        <v>95</v>
      </c>
      <c r="J18" s="62" t="s">
        <v>96</v>
      </c>
      <c r="K18" s="61">
        <v>-12115</v>
      </c>
      <c r="L18" s="61" t="s">
        <v>97</v>
      </c>
      <c r="M18" s="62" t="s">
        <v>74</v>
      </c>
      <c r="N18" s="62"/>
      <c r="O18" s="63" t="s">
        <v>75</v>
      </c>
      <c r="P18" s="64" t="s">
        <v>76</v>
      </c>
    </row>
    <row r="19" spans="1:16" ht="12.75" customHeight="1" thickBot="1" x14ac:dyDescent="0.25">
      <c r="A19" s="10" t="str">
        <f t="shared" si="0"/>
        <v>IBVS 3815 </v>
      </c>
      <c r="B19" s="3" t="str">
        <f t="shared" si="1"/>
        <v>I</v>
      </c>
      <c r="C19" s="10">
        <f t="shared" si="2"/>
        <v>30173.805</v>
      </c>
      <c r="D19" s="12" t="str">
        <f t="shared" si="3"/>
        <v>vis</v>
      </c>
      <c r="E19" s="60">
        <f>VLOOKUP(C19,Active!C$21:E$972,3,FALSE)</f>
        <v>-5868.9910772289877</v>
      </c>
      <c r="F19" s="3" t="s">
        <v>70</v>
      </c>
      <c r="G19" s="12" t="str">
        <f t="shared" si="4"/>
        <v>30173.805</v>
      </c>
      <c r="H19" s="10">
        <f t="shared" si="5"/>
        <v>-11738</v>
      </c>
      <c r="I19" s="61" t="s">
        <v>98</v>
      </c>
      <c r="J19" s="62" t="s">
        <v>99</v>
      </c>
      <c r="K19" s="61">
        <v>-11738</v>
      </c>
      <c r="L19" s="61" t="s">
        <v>100</v>
      </c>
      <c r="M19" s="62" t="s">
        <v>74</v>
      </c>
      <c r="N19" s="62"/>
      <c r="O19" s="63" t="s">
        <v>75</v>
      </c>
      <c r="P19" s="64" t="s">
        <v>76</v>
      </c>
    </row>
    <row r="20" spans="1:16" ht="12.75" customHeight="1" thickBot="1" x14ac:dyDescent="0.25">
      <c r="A20" s="10" t="str">
        <f t="shared" si="0"/>
        <v>IBVS 3815 </v>
      </c>
      <c r="B20" s="3" t="str">
        <f t="shared" si="1"/>
        <v>I</v>
      </c>
      <c r="C20" s="10">
        <f t="shared" si="2"/>
        <v>30605.588</v>
      </c>
      <c r="D20" s="12" t="str">
        <f t="shared" si="3"/>
        <v>vis</v>
      </c>
      <c r="E20" s="60">
        <f>VLOOKUP(C20,Active!C$21:E$972,3,FALSE)</f>
        <v>-5755.4900715831027</v>
      </c>
      <c r="F20" s="3" t="s">
        <v>70</v>
      </c>
      <c r="G20" s="12" t="str">
        <f t="shared" si="4"/>
        <v>30605.588</v>
      </c>
      <c r="H20" s="10">
        <f t="shared" si="5"/>
        <v>-11511</v>
      </c>
      <c r="I20" s="61" t="s">
        <v>101</v>
      </c>
      <c r="J20" s="62" t="s">
        <v>102</v>
      </c>
      <c r="K20" s="61">
        <v>-11511</v>
      </c>
      <c r="L20" s="61" t="s">
        <v>88</v>
      </c>
      <c r="M20" s="62" t="s">
        <v>74</v>
      </c>
      <c r="N20" s="62"/>
      <c r="O20" s="63" t="s">
        <v>75</v>
      </c>
      <c r="P20" s="64" t="s">
        <v>76</v>
      </c>
    </row>
    <row r="21" spans="1:16" ht="12.75" customHeight="1" thickBot="1" x14ac:dyDescent="0.25">
      <c r="A21" s="10" t="str">
        <f t="shared" si="0"/>
        <v>IBVS 3815 </v>
      </c>
      <c r="B21" s="3" t="str">
        <f t="shared" si="1"/>
        <v>I</v>
      </c>
      <c r="C21" s="10">
        <f t="shared" si="2"/>
        <v>31750.606</v>
      </c>
      <c r="D21" s="12" t="str">
        <f t="shared" si="3"/>
        <v>vis</v>
      </c>
      <c r="E21" s="60">
        <f>VLOOKUP(C21,Active!C$21:E$972,3,FALSE)</f>
        <v>-5454.503940858548</v>
      </c>
      <c r="F21" s="3" t="s">
        <v>70</v>
      </c>
      <c r="G21" s="12" t="str">
        <f t="shared" si="4"/>
        <v>31750.606</v>
      </c>
      <c r="H21" s="10">
        <f t="shared" si="5"/>
        <v>-10909</v>
      </c>
      <c r="I21" s="61" t="s">
        <v>103</v>
      </c>
      <c r="J21" s="62" t="s">
        <v>104</v>
      </c>
      <c r="K21" s="61">
        <v>-10909</v>
      </c>
      <c r="L21" s="61" t="s">
        <v>105</v>
      </c>
      <c r="M21" s="62" t="s">
        <v>74</v>
      </c>
      <c r="N21" s="62"/>
      <c r="O21" s="63" t="s">
        <v>75</v>
      </c>
      <c r="P21" s="64" t="s">
        <v>76</v>
      </c>
    </row>
    <row r="22" spans="1:16" ht="12.75" customHeight="1" thickBot="1" x14ac:dyDescent="0.25">
      <c r="A22" s="10" t="str">
        <f t="shared" si="0"/>
        <v>IBVS 3815 </v>
      </c>
      <c r="B22" s="3" t="str">
        <f t="shared" si="1"/>
        <v>I</v>
      </c>
      <c r="C22" s="10">
        <f t="shared" si="2"/>
        <v>41951.656999999999</v>
      </c>
      <c r="D22" s="12" t="str">
        <f t="shared" si="3"/>
        <v>vis</v>
      </c>
      <c r="E22" s="60">
        <f>VLOOKUP(C22,Active!C$21:E$972,3,FALSE)</f>
        <v>-2772.9959909277641</v>
      </c>
      <c r="F22" s="3" t="s">
        <v>70</v>
      </c>
      <c r="G22" s="12" t="str">
        <f t="shared" si="4"/>
        <v>41951.657</v>
      </c>
      <c r="H22" s="10">
        <f t="shared" si="5"/>
        <v>-5546</v>
      </c>
      <c r="I22" s="61" t="s">
        <v>106</v>
      </c>
      <c r="J22" s="62" t="s">
        <v>107</v>
      </c>
      <c r="K22" s="61">
        <v>-5546</v>
      </c>
      <c r="L22" s="61" t="s">
        <v>108</v>
      </c>
      <c r="M22" s="62" t="s">
        <v>74</v>
      </c>
      <c r="N22" s="62"/>
      <c r="O22" s="63" t="s">
        <v>75</v>
      </c>
      <c r="P22" s="64" t="s">
        <v>76</v>
      </c>
    </row>
    <row r="23" spans="1:16" ht="12.75" customHeight="1" thickBot="1" x14ac:dyDescent="0.25">
      <c r="A23" s="10" t="str">
        <f t="shared" si="0"/>
        <v>IBVS 3815 </v>
      </c>
      <c r="B23" s="3" t="str">
        <f t="shared" si="1"/>
        <v>I</v>
      </c>
      <c r="C23" s="10">
        <f t="shared" si="2"/>
        <v>42693.517</v>
      </c>
      <c r="D23" s="12" t="str">
        <f t="shared" si="3"/>
        <v>vis</v>
      </c>
      <c r="E23" s="60">
        <f>VLOOKUP(C23,Active!C$21:E$972,3,FALSE)</f>
        <v>-2577.9863308706135</v>
      </c>
      <c r="F23" s="3" t="s">
        <v>70</v>
      </c>
      <c r="G23" s="12" t="str">
        <f t="shared" si="4"/>
        <v>42693.517</v>
      </c>
      <c r="H23" s="10">
        <f t="shared" si="5"/>
        <v>-5156</v>
      </c>
      <c r="I23" s="61" t="s">
        <v>109</v>
      </c>
      <c r="J23" s="62" t="s">
        <v>110</v>
      </c>
      <c r="K23" s="61">
        <v>-5156</v>
      </c>
      <c r="L23" s="61" t="s">
        <v>111</v>
      </c>
      <c r="M23" s="62" t="s">
        <v>74</v>
      </c>
      <c r="N23" s="62"/>
      <c r="O23" s="63" t="s">
        <v>75</v>
      </c>
      <c r="P23" s="64" t="s">
        <v>76</v>
      </c>
    </row>
    <row r="24" spans="1:16" ht="12.75" customHeight="1" thickBot="1" x14ac:dyDescent="0.25">
      <c r="A24" s="10" t="str">
        <f t="shared" si="0"/>
        <v>IBVS 3815 </v>
      </c>
      <c r="B24" s="3" t="str">
        <f t="shared" si="1"/>
        <v>I</v>
      </c>
      <c r="C24" s="10">
        <f t="shared" si="2"/>
        <v>45525.69</v>
      </c>
      <c r="D24" s="12" t="str">
        <f t="shared" si="3"/>
        <v>vis</v>
      </c>
      <c r="E24" s="60">
        <f>VLOOKUP(C24,Active!C$21:E$972,3,FALSE)</f>
        <v>-1833.5047656790146</v>
      </c>
      <c r="F24" s="3" t="s">
        <v>70</v>
      </c>
      <c r="G24" s="12" t="str">
        <f t="shared" si="4"/>
        <v>45525.690</v>
      </c>
      <c r="H24" s="10">
        <f t="shared" si="5"/>
        <v>-3667</v>
      </c>
      <c r="I24" s="61" t="s">
        <v>112</v>
      </c>
      <c r="J24" s="62" t="s">
        <v>113</v>
      </c>
      <c r="K24" s="61">
        <v>-3667</v>
      </c>
      <c r="L24" s="61" t="s">
        <v>114</v>
      </c>
      <c r="M24" s="62" t="s">
        <v>74</v>
      </c>
      <c r="N24" s="62"/>
      <c r="O24" s="63" t="s">
        <v>75</v>
      </c>
      <c r="P24" s="64" t="s">
        <v>76</v>
      </c>
    </row>
    <row r="25" spans="1:16" ht="12.75" customHeight="1" thickBot="1" x14ac:dyDescent="0.25">
      <c r="A25" s="10" t="str">
        <f t="shared" si="0"/>
        <v>IBVS 3815 </v>
      </c>
      <c r="B25" s="3" t="str">
        <f t="shared" si="1"/>
        <v>I</v>
      </c>
      <c r="C25" s="10">
        <f t="shared" si="2"/>
        <v>45563.724000000002</v>
      </c>
      <c r="D25" s="12" t="str">
        <f t="shared" si="3"/>
        <v>vis</v>
      </c>
      <c r="E25" s="60">
        <f>VLOOKUP(C25,Active!C$21:E$972,3,FALSE)</f>
        <v>-1823.5069259105762</v>
      </c>
      <c r="F25" s="3" t="s">
        <v>70</v>
      </c>
      <c r="G25" s="12" t="str">
        <f t="shared" si="4"/>
        <v>45563.724</v>
      </c>
      <c r="H25" s="10">
        <f t="shared" si="5"/>
        <v>-3647</v>
      </c>
      <c r="I25" s="61" t="s">
        <v>115</v>
      </c>
      <c r="J25" s="62" t="s">
        <v>116</v>
      </c>
      <c r="K25" s="61">
        <v>-3647</v>
      </c>
      <c r="L25" s="61" t="s">
        <v>117</v>
      </c>
      <c r="M25" s="62" t="s">
        <v>74</v>
      </c>
      <c r="N25" s="62"/>
      <c r="O25" s="63" t="s">
        <v>75</v>
      </c>
      <c r="P25" s="64" t="s">
        <v>76</v>
      </c>
    </row>
    <row r="26" spans="1:16" ht="12.75" customHeight="1" thickBot="1" x14ac:dyDescent="0.25">
      <c r="A26" s="10" t="str">
        <f t="shared" si="0"/>
        <v>IBVS 3815 </v>
      </c>
      <c r="B26" s="3" t="str">
        <f t="shared" si="1"/>
        <v>I</v>
      </c>
      <c r="C26" s="10">
        <f t="shared" si="2"/>
        <v>45645.572999999997</v>
      </c>
      <c r="D26" s="12" t="str">
        <f t="shared" si="3"/>
        <v>vis</v>
      </c>
      <c r="E26" s="60">
        <f>VLOOKUP(C26,Active!C$21:E$972,3,FALSE)</f>
        <v>-1801.9916188903612</v>
      </c>
      <c r="F26" s="3" t="s">
        <v>70</v>
      </c>
      <c r="G26" s="12" t="str">
        <f t="shared" si="4"/>
        <v>45645.573</v>
      </c>
      <c r="H26" s="10">
        <f t="shared" si="5"/>
        <v>-3604</v>
      </c>
      <c r="I26" s="61" t="s">
        <v>118</v>
      </c>
      <c r="J26" s="62" t="s">
        <v>119</v>
      </c>
      <c r="K26" s="61">
        <v>-3604</v>
      </c>
      <c r="L26" s="61" t="s">
        <v>120</v>
      </c>
      <c r="M26" s="62" t="s">
        <v>74</v>
      </c>
      <c r="N26" s="62"/>
      <c r="O26" s="63" t="s">
        <v>75</v>
      </c>
      <c r="P26" s="64" t="s">
        <v>76</v>
      </c>
    </row>
    <row r="27" spans="1:16" ht="12.75" customHeight="1" thickBot="1" x14ac:dyDescent="0.25">
      <c r="A27" s="10" t="str">
        <f t="shared" si="0"/>
        <v>IBVS 3815 </v>
      </c>
      <c r="B27" s="3" t="str">
        <f t="shared" si="1"/>
        <v>I</v>
      </c>
      <c r="C27" s="10">
        <f t="shared" si="2"/>
        <v>47081.595999999998</v>
      </c>
      <c r="D27" s="12" t="str">
        <f t="shared" si="3"/>
        <v>vis</v>
      </c>
      <c r="E27" s="60">
        <f>VLOOKUP(C27,Active!C$21:E$972,3,FALSE)</f>
        <v>-1424.5102112605537</v>
      </c>
      <c r="F27" s="3" t="s">
        <v>70</v>
      </c>
      <c r="G27" s="12" t="str">
        <f t="shared" si="4"/>
        <v>47081.596</v>
      </c>
      <c r="H27" s="10">
        <f t="shared" si="5"/>
        <v>-2849</v>
      </c>
      <c r="I27" s="61" t="s">
        <v>121</v>
      </c>
      <c r="J27" s="62" t="s">
        <v>122</v>
      </c>
      <c r="K27" s="61">
        <v>-2849</v>
      </c>
      <c r="L27" s="61" t="s">
        <v>123</v>
      </c>
      <c r="M27" s="62" t="s">
        <v>74</v>
      </c>
      <c r="N27" s="62"/>
      <c r="O27" s="63" t="s">
        <v>75</v>
      </c>
      <c r="P27" s="64" t="s">
        <v>76</v>
      </c>
    </row>
    <row r="28" spans="1:16" ht="12.75" customHeight="1" thickBot="1" x14ac:dyDescent="0.25">
      <c r="A28" s="10" t="str">
        <f t="shared" si="0"/>
        <v>IBVS 3815 </v>
      </c>
      <c r="B28" s="3" t="str">
        <f t="shared" si="1"/>
        <v>I</v>
      </c>
      <c r="C28" s="10">
        <f t="shared" si="2"/>
        <v>48479.682999999997</v>
      </c>
      <c r="D28" s="12" t="str">
        <f t="shared" si="3"/>
        <v>vis</v>
      </c>
      <c r="E28" s="60">
        <f>VLOOKUP(C28,Active!C$21:E$972,3,FALSE)</f>
        <v>-1057.0008825458085</v>
      </c>
      <c r="F28" s="3" t="s">
        <v>70</v>
      </c>
      <c r="G28" s="12" t="str">
        <f t="shared" si="4"/>
        <v>48479.683</v>
      </c>
      <c r="H28" s="10">
        <f t="shared" si="5"/>
        <v>-2114</v>
      </c>
      <c r="I28" s="61" t="s">
        <v>124</v>
      </c>
      <c r="J28" s="62" t="s">
        <v>125</v>
      </c>
      <c r="K28" s="61">
        <v>-2114</v>
      </c>
      <c r="L28" s="61" t="s">
        <v>126</v>
      </c>
      <c r="M28" s="62" t="s">
        <v>74</v>
      </c>
      <c r="N28" s="62"/>
      <c r="O28" s="63" t="s">
        <v>75</v>
      </c>
      <c r="P28" s="64" t="s">
        <v>76</v>
      </c>
    </row>
    <row r="29" spans="1:16" ht="12.75" customHeight="1" thickBot="1" x14ac:dyDescent="0.25">
      <c r="A29" s="10" t="str">
        <f t="shared" si="0"/>
        <v>IBVS 3815 </v>
      </c>
      <c r="B29" s="3" t="str">
        <f t="shared" si="1"/>
        <v>I</v>
      </c>
      <c r="C29" s="10">
        <f t="shared" si="2"/>
        <v>48909.546999999999</v>
      </c>
      <c r="D29" s="12" t="str">
        <f t="shared" si="3"/>
        <v>vis</v>
      </c>
      <c r="E29" s="60">
        <f>VLOOKUP(C29,Active!C$21:E$972,3,FALSE)</f>
        <v>-944.00431646756306</v>
      </c>
      <c r="F29" s="3" t="s">
        <v>70</v>
      </c>
      <c r="G29" s="12" t="str">
        <f t="shared" si="4"/>
        <v>48909.547</v>
      </c>
      <c r="H29" s="10">
        <f t="shared" si="5"/>
        <v>-1888</v>
      </c>
      <c r="I29" s="61" t="s">
        <v>127</v>
      </c>
      <c r="J29" s="62" t="s">
        <v>128</v>
      </c>
      <c r="K29" s="61">
        <v>-1888</v>
      </c>
      <c r="L29" s="61" t="s">
        <v>129</v>
      </c>
      <c r="M29" s="62" t="s">
        <v>130</v>
      </c>
      <c r="N29" s="62"/>
      <c r="O29" s="63" t="s">
        <v>131</v>
      </c>
      <c r="P29" s="64" t="s">
        <v>76</v>
      </c>
    </row>
    <row r="30" spans="1:16" ht="12.75" customHeight="1" thickBot="1" x14ac:dyDescent="0.25">
      <c r="A30" s="10" t="str">
        <f t="shared" si="0"/>
        <v>IBVS 3815 </v>
      </c>
      <c r="B30" s="3" t="str">
        <f t="shared" si="1"/>
        <v>I</v>
      </c>
      <c r="C30" s="10">
        <f t="shared" si="2"/>
        <v>48924.767999999996</v>
      </c>
      <c r="D30" s="12" t="str">
        <f t="shared" si="3"/>
        <v>vis</v>
      </c>
      <c r="E30" s="60">
        <f>VLOOKUP(C30,Active!C$21:E$972,3,FALSE)</f>
        <v>-940.0032353528926</v>
      </c>
      <c r="F30" s="3" t="s">
        <v>70</v>
      </c>
      <c r="G30" s="12" t="str">
        <f t="shared" si="4"/>
        <v>48924.768</v>
      </c>
      <c r="H30" s="10">
        <f t="shared" si="5"/>
        <v>-1880</v>
      </c>
      <c r="I30" s="61" t="s">
        <v>132</v>
      </c>
      <c r="J30" s="62" t="s">
        <v>133</v>
      </c>
      <c r="K30" s="61">
        <v>-1880</v>
      </c>
      <c r="L30" s="61" t="s">
        <v>134</v>
      </c>
      <c r="M30" s="62" t="s">
        <v>130</v>
      </c>
      <c r="N30" s="62"/>
      <c r="O30" s="63" t="s">
        <v>131</v>
      </c>
      <c r="P30" s="64" t="s">
        <v>76</v>
      </c>
    </row>
    <row r="31" spans="1:16" ht="12.75" customHeight="1" thickBot="1" x14ac:dyDescent="0.25">
      <c r="A31" s="10" t="str">
        <f t="shared" si="0"/>
        <v>BAVM 91 </v>
      </c>
      <c r="B31" s="3" t="str">
        <f t="shared" si="1"/>
        <v>I</v>
      </c>
      <c r="C31" s="10">
        <f t="shared" si="2"/>
        <v>49632.363700000002</v>
      </c>
      <c r="D31" s="12" t="str">
        <f t="shared" si="3"/>
        <v>vis</v>
      </c>
      <c r="E31" s="60">
        <f>VLOOKUP(C31,Active!C$21:E$972,3,FALSE)</f>
        <v>-754.00048966650672</v>
      </c>
      <c r="F31" s="3" t="s">
        <v>70</v>
      </c>
      <c r="G31" s="12" t="str">
        <f t="shared" si="4"/>
        <v>49632.3637</v>
      </c>
      <c r="H31" s="10">
        <f t="shared" si="5"/>
        <v>-1508</v>
      </c>
      <c r="I31" s="61" t="s">
        <v>149</v>
      </c>
      <c r="J31" s="62" t="s">
        <v>150</v>
      </c>
      <c r="K31" s="61">
        <v>-1508</v>
      </c>
      <c r="L31" s="61" t="s">
        <v>151</v>
      </c>
      <c r="M31" s="62" t="s">
        <v>138</v>
      </c>
      <c r="N31" s="62" t="s">
        <v>152</v>
      </c>
      <c r="O31" s="63" t="s">
        <v>153</v>
      </c>
      <c r="P31" s="64" t="s">
        <v>154</v>
      </c>
    </row>
    <row r="32" spans="1:16" ht="12.75" customHeight="1" thickBot="1" x14ac:dyDescent="0.25">
      <c r="A32" s="10" t="str">
        <f t="shared" si="0"/>
        <v>BAVM 91 </v>
      </c>
      <c r="B32" s="3" t="str">
        <f t="shared" si="1"/>
        <v>I</v>
      </c>
      <c r="C32" s="10">
        <f t="shared" si="2"/>
        <v>49940.508399999999</v>
      </c>
      <c r="D32" s="12" t="str">
        <f t="shared" si="3"/>
        <v>vis</v>
      </c>
      <c r="E32" s="60">
        <f>VLOOKUP(C32,Active!C$21:E$972,3,FALSE)</f>
        <v>-672.99977093869825</v>
      </c>
      <c r="F32" s="3" t="s">
        <v>70</v>
      </c>
      <c r="G32" s="12" t="str">
        <f t="shared" si="4"/>
        <v>49940.5084</v>
      </c>
      <c r="H32" s="10">
        <f t="shared" si="5"/>
        <v>-1346</v>
      </c>
      <c r="I32" s="61" t="s">
        <v>155</v>
      </c>
      <c r="J32" s="62" t="s">
        <v>156</v>
      </c>
      <c r="K32" s="61">
        <v>-1346</v>
      </c>
      <c r="L32" s="61" t="s">
        <v>157</v>
      </c>
      <c r="M32" s="62" t="s">
        <v>138</v>
      </c>
      <c r="N32" s="62" t="s">
        <v>158</v>
      </c>
      <c r="O32" s="63" t="s">
        <v>153</v>
      </c>
      <c r="P32" s="64" t="s">
        <v>154</v>
      </c>
    </row>
    <row r="33" spans="1:16" ht="12.75" customHeight="1" thickBot="1" x14ac:dyDescent="0.25">
      <c r="A33" s="10" t="str">
        <f t="shared" si="0"/>
        <v>BAVM 111 </v>
      </c>
      <c r="B33" s="3" t="str">
        <f t="shared" si="1"/>
        <v>I</v>
      </c>
      <c r="C33" s="10">
        <f t="shared" si="2"/>
        <v>50680.429499999998</v>
      </c>
      <c r="D33" s="12" t="str">
        <f t="shared" si="3"/>
        <v>vis</v>
      </c>
      <c r="E33" s="60">
        <f>VLOOKUP(C33,Active!C$21:E$972,3,FALSE)</f>
        <v>-478.499781479619</v>
      </c>
      <c r="F33" s="3" t="s">
        <v>70</v>
      </c>
      <c r="G33" s="12" t="str">
        <f t="shared" si="4"/>
        <v>50680.4295</v>
      </c>
      <c r="H33" s="10">
        <f t="shared" si="5"/>
        <v>-957</v>
      </c>
      <c r="I33" s="61" t="s">
        <v>162</v>
      </c>
      <c r="J33" s="62" t="s">
        <v>163</v>
      </c>
      <c r="K33" s="61">
        <v>-957</v>
      </c>
      <c r="L33" s="61" t="s">
        <v>157</v>
      </c>
      <c r="M33" s="62" t="s">
        <v>138</v>
      </c>
      <c r="N33" s="62" t="s">
        <v>161</v>
      </c>
      <c r="O33" s="63" t="s">
        <v>153</v>
      </c>
      <c r="P33" s="64" t="s">
        <v>164</v>
      </c>
    </row>
    <row r="34" spans="1:16" ht="12.75" customHeight="1" thickBot="1" x14ac:dyDescent="0.25">
      <c r="A34" s="10" t="str">
        <f t="shared" si="0"/>
        <v>BAVM 152 </v>
      </c>
      <c r="B34" s="3" t="str">
        <f t="shared" si="1"/>
        <v>I</v>
      </c>
      <c r="C34" s="10">
        <f t="shared" si="2"/>
        <v>51806.478999999999</v>
      </c>
      <c r="D34" s="12" t="str">
        <f t="shared" si="3"/>
        <v>vis</v>
      </c>
      <c r="E34" s="60">
        <f>VLOOKUP(C34,Active!C$21:E$972,3,FALSE)</f>
        <v>-182.49982164552074</v>
      </c>
      <c r="F34" s="3" t="s">
        <v>70</v>
      </c>
      <c r="G34" s="12" t="str">
        <f t="shared" si="4"/>
        <v>51806.479</v>
      </c>
      <c r="H34" s="10">
        <f t="shared" si="5"/>
        <v>-365</v>
      </c>
      <c r="I34" s="61" t="s">
        <v>165</v>
      </c>
      <c r="J34" s="62" t="s">
        <v>166</v>
      </c>
      <c r="K34" s="61">
        <v>-365</v>
      </c>
      <c r="L34" s="61" t="s">
        <v>167</v>
      </c>
      <c r="M34" s="62" t="s">
        <v>138</v>
      </c>
      <c r="N34" s="62" t="s">
        <v>161</v>
      </c>
      <c r="O34" s="63" t="s">
        <v>153</v>
      </c>
      <c r="P34" s="64" t="s">
        <v>168</v>
      </c>
    </row>
    <row r="35" spans="1:16" ht="12.75" customHeight="1" thickBot="1" x14ac:dyDescent="0.25">
      <c r="A35" s="10" t="str">
        <f t="shared" si="0"/>
        <v>OEJV 0094 </v>
      </c>
      <c r="B35" s="3" t="str">
        <f t="shared" si="1"/>
        <v>I</v>
      </c>
      <c r="C35" s="10">
        <f t="shared" si="2"/>
        <v>54391.446100000001</v>
      </c>
      <c r="D35" s="12" t="str">
        <f t="shared" si="3"/>
        <v>vis</v>
      </c>
      <c r="E35" s="60">
        <f>VLOOKUP(C35,Active!C$21:E$972,3,FALSE)</f>
        <v>496.99975432557579</v>
      </c>
      <c r="F35" s="3" t="s">
        <v>70</v>
      </c>
      <c r="G35" s="12" t="str">
        <f t="shared" si="4"/>
        <v>54391.4461</v>
      </c>
      <c r="H35" s="10">
        <f t="shared" si="5"/>
        <v>994</v>
      </c>
      <c r="I35" s="61" t="s">
        <v>169</v>
      </c>
      <c r="J35" s="62" t="s">
        <v>170</v>
      </c>
      <c r="K35" s="61">
        <v>994</v>
      </c>
      <c r="L35" s="61" t="s">
        <v>171</v>
      </c>
      <c r="M35" s="62" t="s">
        <v>172</v>
      </c>
      <c r="N35" s="62" t="s">
        <v>173</v>
      </c>
      <c r="O35" s="63" t="s">
        <v>174</v>
      </c>
      <c r="P35" s="64" t="s">
        <v>175</v>
      </c>
    </row>
    <row r="36" spans="1:16" ht="12.75" customHeight="1" thickBot="1" x14ac:dyDescent="0.25">
      <c r="A36" s="10" t="str">
        <f t="shared" si="0"/>
        <v>BAVM 209 </v>
      </c>
      <c r="B36" s="3" t="str">
        <f t="shared" si="1"/>
        <v>I</v>
      </c>
      <c r="C36" s="10">
        <f t="shared" si="2"/>
        <v>54663.449800000002</v>
      </c>
      <c r="D36" s="12" t="str">
        <f t="shared" si="3"/>
        <v>vis</v>
      </c>
      <c r="E36" s="60">
        <f>VLOOKUP(C36,Active!C$21:E$972,3,FALSE)</f>
        <v>568.50023834046715</v>
      </c>
      <c r="F36" s="3" t="s">
        <v>70</v>
      </c>
      <c r="G36" s="12" t="str">
        <f t="shared" si="4"/>
        <v>54663.4498</v>
      </c>
      <c r="H36" s="10">
        <f t="shared" si="5"/>
        <v>1137</v>
      </c>
      <c r="I36" s="61" t="s">
        <v>176</v>
      </c>
      <c r="J36" s="62" t="s">
        <v>177</v>
      </c>
      <c r="K36" s="61">
        <v>1137</v>
      </c>
      <c r="L36" s="61" t="s">
        <v>178</v>
      </c>
      <c r="M36" s="62" t="s">
        <v>172</v>
      </c>
      <c r="N36" s="62" t="s">
        <v>179</v>
      </c>
      <c r="O36" s="63" t="s">
        <v>180</v>
      </c>
      <c r="P36" s="64" t="s">
        <v>181</v>
      </c>
    </row>
    <row r="37" spans="1:16" ht="12.75" customHeight="1" thickBot="1" x14ac:dyDescent="0.25">
      <c r="A37" s="10" t="str">
        <f t="shared" si="0"/>
        <v>BAVM 215 </v>
      </c>
      <c r="B37" s="3" t="str">
        <f t="shared" si="1"/>
        <v>I</v>
      </c>
      <c r="C37" s="10">
        <f t="shared" si="2"/>
        <v>55068.600200000001</v>
      </c>
      <c r="D37" s="12" t="str">
        <f t="shared" si="3"/>
        <v>vis</v>
      </c>
      <c r="E37" s="60">
        <f>VLOOKUP(C37,Active!C$21:E$972,3,FALSE)</f>
        <v>675.00044292895848</v>
      </c>
      <c r="F37" s="3" t="s">
        <v>70</v>
      </c>
      <c r="G37" s="12" t="str">
        <f t="shared" si="4"/>
        <v>55068.6002</v>
      </c>
      <c r="H37" s="10">
        <f t="shared" si="5"/>
        <v>1350</v>
      </c>
      <c r="I37" s="61" t="s">
        <v>192</v>
      </c>
      <c r="J37" s="62" t="s">
        <v>193</v>
      </c>
      <c r="K37" s="61" t="s">
        <v>194</v>
      </c>
      <c r="L37" s="61" t="s">
        <v>195</v>
      </c>
      <c r="M37" s="62" t="s">
        <v>172</v>
      </c>
      <c r="N37" s="62" t="s">
        <v>196</v>
      </c>
      <c r="O37" s="63" t="s">
        <v>187</v>
      </c>
      <c r="P37" s="64" t="s">
        <v>197</v>
      </c>
    </row>
    <row r="38" spans="1:16" ht="12.75" customHeight="1" thickBot="1" x14ac:dyDescent="0.25">
      <c r="A38" s="10" t="str">
        <f t="shared" si="0"/>
        <v>IBVS 6011 </v>
      </c>
      <c r="B38" s="3" t="str">
        <f t="shared" si="1"/>
        <v>I</v>
      </c>
      <c r="C38" s="10">
        <f t="shared" si="2"/>
        <v>55844.661099999998</v>
      </c>
      <c r="D38" s="12" t="str">
        <f t="shared" si="3"/>
        <v>vis</v>
      </c>
      <c r="E38" s="60">
        <f>VLOOKUP(C38,Active!C$21:E$972,3,FALSE)</f>
        <v>879.00035166193413</v>
      </c>
      <c r="F38" s="3" t="s">
        <v>70</v>
      </c>
      <c r="G38" s="12" t="str">
        <f t="shared" si="4"/>
        <v>55844.6611</v>
      </c>
      <c r="H38" s="10">
        <f t="shared" si="5"/>
        <v>1758</v>
      </c>
      <c r="I38" s="61" t="s">
        <v>204</v>
      </c>
      <c r="J38" s="62" t="s">
        <v>205</v>
      </c>
      <c r="K38" s="61" t="s">
        <v>206</v>
      </c>
      <c r="L38" s="61" t="s">
        <v>185</v>
      </c>
      <c r="M38" s="62" t="s">
        <v>172</v>
      </c>
      <c r="N38" s="62" t="s">
        <v>70</v>
      </c>
      <c r="O38" s="63" t="s">
        <v>207</v>
      </c>
      <c r="P38" s="64" t="s">
        <v>208</v>
      </c>
    </row>
    <row r="39" spans="1:16" ht="12.75" customHeight="1" thickBot="1" x14ac:dyDescent="0.25">
      <c r="A39" s="10" t="str">
        <f t="shared" si="0"/>
        <v>BAVM 231 </v>
      </c>
      <c r="B39" s="3" t="str">
        <f t="shared" si="1"/>
        <v>I</v>
      </c>
      <c r="C39" s="10">
        <f t="shared" si="2"/>
        <v>56158.508699999998</v>
      </c>
      <c r="D39" s="12" t="str">
        <f t="shared" si="3"/>
        <v>vis</v>
      </c>
      <c r="E39" s="60">
        <f>VLOOKUP(C39,Active!C$21:E$972,3,FALSE)</f>
        <v>961.50016805013763</v>
      </c>
      <c r="F39" s="3" t="s">
        <v>70</v>
      </c>
      <c r="G39" s="12" t="str">
        <f t="shared" si="4"/>
        <v>56158.5087</v>
      </c>
      <c r="H39" s="10">
        <f t="shared" si="5"/>
        <v>1923</v>
      </c>
      <c r="I39" s="61" t="s">
        <v>209</v>
      </c>
      <c r="J39" s="62" t="s">
        <v>210</v>
      </c>
      <c r="K39" s="61" t="s">
        <v>211</v>
      </c>
      <c r="L39" s="61" t="s">
        <v>212</v>
      </c>
      <c r="M39" s="62" t="s">
        <v>172</v>
      </c>
      <c r="N39" s="62" t="s">
        <v>186</v>
      </c>
      <c r="O39" s="63" t="s">
        <v>153</v>
      </c>
      <c r="P39" s="64" t="s">
        <v>213</v>
      </c>
    </row>
    <row r="40" spans="1:16" ht="12.75" customHeight="1" thickBot="1" x14ac:dyDescent="0.25">
      <c r="A40" s="10" t="str">
        <f t="shared" si="0"/>
        <v>BAVM 234 </v>
      </c>
      <c r="B40" s="3" t="str">
        <f t="shared" si="1"/>
        <v>I</v>
      </c>
      <c r="C40" s="10">
        <f t="shared" si="2"/>
        <v>56588.387499999997</v>
      </c>
      <c r="D40" s="12" t="str">
        <f t="shared" si="3"/>
        <v>vis</v>
      </c>
      <c r="E40" s="60">
        <f>VLOOKUP(C40,Active!C$21:E$972,3,FALSE)</f>
        <v>1074.5006245429738</v>
      </c>
      <c r="F40" s="3" t="s">
        <v>70</v>
      </c>
      <c r="G40" s="12" t="str">
        <f t="shared" si="4"/>
        <v>56588.3875</v>
      </c>
      <c r="H40" s="10">
        <f t="shared" si="5"/>
        <v>2149</v>
      </c>
      <c r="I40" s="61" t="s">
        <v>214</v>
      </c>
      <c r="J40" s="62" t="s">
        <v>215</v>
      </c>
      <c r="K40" s="61" t="s">
        <v>216</v>
      </c>
      <c r="L40" s="61" t="s">
        <v>217</v>
      </c>
      <c r="M40" s="62" t="s">
        <v>172</v>
      </c>
      <c r="N40" s="62" t="s">
        <v>186</v>
      </c>
      <c r="O40" s="63" t="s">
        <v>153</v>
      </c>
      <c r="P40" s="64" t="s">
        <v>218</v>
      </c>
    </row>
    <row r="41" spans="1:16" ht="12.75" customHeight="1" thickBot="1" x14ac:dyDescent="0.25">
      <c r="A41" s="10" t="str">
        <f t="shared" si="0"/>
        <v>BAVM 234 </v>
      </c>
      <c r="B41" s="3" t="str">
        <f t="shared" si="1"/>
        <v>I</v>
      </c>
      <c r="C41" s="10">
        <f t="shared" si="2"/>
        <v>56590.288099999998</v>
      </c>
      <c r="D41" s="12" t="str">
        <f t="shared" si="3"/>
        <v>vis</v>
      </c>
      <c r="E41" s="60">
        <f>VLOOKUP(C41,Active!C$21:E$972,3,FALSE)</f>
        <v>1075.0002273789601</v>
      </c>
      <c r="F41" s="3" t="s">
        <v>70</v>
      </c>
      <c r="G41" s="12" t="str">
        <f t="shared" si="4"/>
        <v>56590.2881</v>
      </c>
      <c r="H41" s="10">
        <f t="shared" si="5"/>
        <v>2150</v>
      </c>
      <c r="I41" s="61" t="s">
        <v>219</v>
      </c>
      <c r="J41" s="62" t="s">
        <v>220</v>
      </c>
      <c r="K41" s="61" t="s">
        <v>221</v>
      </c>
      <c r="L41" s="61" t="s">
        <v>160</v>
      </c>
      <c r="M41" s="62" t="s">
        <v>172</v>
      </c>
      <c r="N41" s="62" t="s">
        <v>186</v>
      </c>
      <c r="O41" s="63" t="s">
        <v>153</v>
      </c>
      <c r="P41" s="64" t="s">
        <v>218</v>
      </c>
    </row>
    <row r="42" spans="1:16" ht="12.75" customHeight="1" thickBot="1" x14ac:dyDescent="0.25">
      <c r="A42" s="10" t="str">
        <f t="shared" si="0"/>
        <v>BAVM 238 </v>
      </c>
      <c r="B42" s="3" t="str">
        <f t="shared" si="1"/>
        <v>I</v>
      </c>
      <c r="C42" s="10">
        <f t="shared" si="2"/>
        <v>56877.5072</v>
      </c>
      <c r="D42" s="12" t="str">
        <f t="shared" si="3"/>
        <v>vis</v>
      </c>
      <c r="E42" s="60">
        <f>VLOOKUP(C42,Active!C$21:E$972,3,FALSE)</f>
        <v>1150.5003204597583</v>
      </c>
      <c r="F42" s="3" t="s">
        <v>70</v>
      </c>
      <c r="G42" s="12" t="str">
        <f t="shared" si="4"/>
        <v>56877.5072</v>
      </c>
      <c r="H42" s="10">
        <f t="shared" si="5"/>
        <v>2301</v>
      </c>
      <c r="I42" s="61" t="s">
        <v>222</v>
      </c>
      <c r="J42" s="62" t="s">
        <v>223</v>
      </c>
      <c r="K42" s="61" t="s">
        <v>224</v>
      </c>
      <c r="L42" s="61" t="s">
        <v>225</v>
      </c>
      <c r="M42" s="62" t="s">
        <v>172</v>
      </c>
      <c r="N42" s="62" t="s">
        <v>186</v>
      </c>
      <c r="O42" s="63" t="s">
        <v>153</v>
      </c>
      <c r="P42" s="64" t="s">
        <v>226</v>
      </c>
    </row>
    <row r="43" spans="1:16" ht="12.75" customHeight="1" thickBot="1" x14ac:dyDescent="0.25">
      <c r="A43" s="10" t="str">
        <f t="shared" si="0"/>
        <v>BAVM 241 (=IBVS 6157) </v>
      </c>
      <c r="B43" s="3" t="str">
        <f t="shared" si="1"/>
        <v>I</v>
      </c>
      <c r="C43" s="10">
        <f t="shared" si="2"/>
        <v>57208.472699999998</v>
      </c>
      <c r="D43" s="12" t="str">
        <f t="shared" si="3"/>
        <v>vis</v>
      </c>
      <c r="E43" s="60">
        <f>VLOOKUP(C43,Active!C$21:E$972,3,FALSE)</f>
        <v>1237.4998481949704</v>
      </c>
      <c r="F43" s="3" t="s">
        <v>70</v>
      </c>
      <c r="G43" s="12" t="str">
        <f t="shared" si="4"/>
        <v>57208.4727</v>
      </c>
      <c r="H43" s="10">
        <f t="shared" si="5"/>
        <v>2475</v>
      </c>
      <c r="I43" s="61" t="s">
        <v>227</v>
      </c>
      <c r="J43" s="62" t="s">
        <v>228</v>
      </c>
      <c r="K43" s="61" t="s">
        <v>229</v>
      </c>
      <c r="L43" s="61" t="s">
        <v>230</v>
      </c>
      <c r="M43" s="62" t="s">
        <v>172</v>
      </c>
      <c r="N43" s="62" t="s">
        <v>186</v>
      </c>
      <c r="O43" s="63" t="s">
        <v>153</v>
      </c>
      <c r="P43" s="64" t="s">
        <v>231</v>
      </c>
    </row>
    <row r="44" spans="1:16" ht="12.75" customHeight="1" thickBot="1" x14ac:dyDescent="0.25">
      <c r="A44" s="10" t="str">
        <f t="shared" si="0"/>
        <v> AVSJ 22.121 </v>
      </c>
      <c r="B44" s="3" t="str">
        <f t="shared" si="1"/>
        <v>I</v>
      </c>
      <c r="C44" s="10">
        <f t="shared" si="2"/>
        <v>49198.686600000001</v>
      </c>
      <c r="D44" s="12" t="str">
        <f t="shared" si="3"/>
        <v>vis</v>
      </c>
      <c r="E44" s="60">
        <f>VLOOKUP(C44,Active!C$21:E$972,3,FALSE)</f>
        <v>-867.99938952034825</v>
      </c>
      <c r="F44" s="3" t="s">
        <v>70</v>
      </c>
      <c r="G44" s="12" t="str">
        <f t="shared" si="4"/>
        <v>49198.6866</v>
      </c>
      <c r="H44" s="10">
        <f t="shared" si="5"/>
        <v>-1736</v>
      </c>
      <c r="I44" s="61" t="s">
        <v>135</v>
      </c>
      <c r="J44" s="62" t="s">
        <v>136</v>
      </c>
      <c r="K44" s="61">
        <v>-1736</v>
      </c>
      <c r="L44" s="61" t="s">
        <v>137</v>
      </c>
      <c r="M44" s="62" t="s">
        <v>138</v>
      </c>
      <c r="N44" s="62" t="s">
        <v>139</v>
      </c>
      <c r="O44" s="63" t="s">
        <v>75</v>
      </c>
      <c r="P44" s="63" t="s">
        <v>140</v>
      </c>
    </row>
    <row r="45" spans="1:16" ht="12.75" customHeight="1" thickBot="1" x14ac:dyDescent="0.25">
      <c r="A45" s="10" t="str">
        <f t="shared" si="0"/>
        <v> AVSJ 22.121 </v>
      </c>
      <c r="B45" s="3" t="str">
        <f t="shared" si="1"/>
        <v>I</v>
      </c>
      <c r="C45" s="10">
        <f t="shared" si="2"/>
        <v>49217.704700000002</v>
      </c>
      <c r="D45" s="12" t="str">
        <f t="shared" si="3"/>
        <v>vis</v>
      </c>
      <c r="E45" s="60">
        <f>VLOOKUP(C45,Active!C$21:E$972,3,FALSE)</f>
        <v>-863.00018048369293</v>
      </c>
      <c r="F45" s="3" t="s">
        <v>70</v>
      </c>
      <c r="G45" s="12" t="str">
        <f t="shared" si="4"/>
        <v>49217.7047</v>
      </c>
      <c r="H45" s="10">
        <f t="shared" si="5"/>
        <v>-1726</v>
      </c>
      <c r="I45" s="61" t="s">
        <v>141</v>
      </c>
      <c r="J45" s="62" t="s">
        <v>142</v>
      </c>
      <c r="K45" s="61">
        <v>-1726</v>
      </c>
      <c r="L45" s="61" t="s">
        <v>143</v>
      </c>
      <c r="M45" s="62" t="s">
        <v>138</v>
      </c>
      <c r="N45" s="62" t="s">
        <v>139</v>
      </c>
      <c r="O45" s="63" t="s">
        <v>144</v>
      </c>
      <c r="P45" s="63" t="s">
        <v>140</v>
      </c>
    </row>
    <row r="46" spans="1:16" ht="12.75" customHeight="1" thickBot="1" x14ac:dyDescent="0.25">
      <c r="A46" s="10" t="str">
        <f t="shared" si="0"/>
        <v> AVSJ 22.121 </v>
      </c>
      <c r="B46" s="3" t="str">
        <f t="shared" si="1"/>
        <v>I</v>
      </c>
      <c r="C46" s="10">
        <f t="shared" si="2"/>
        <v>49255.7451</v>
      </c>
      <c r="D46" s="12" t="str">
        <f t="shared" si="3"/>
        <v>vis</v>
      </c>
      <c r="E46" s="60">
        <f>VLOOKUP(C46,Active!C$21:E$972,3,FALSE)</f>
        <v>-853.0006583738101</v>
      </c>
      <c r="F46" s="3" t="s">
        <v>70</v>
      </c>
      <c r="G46" s="12" t="str">
        <f t="shared" si="4"/>
        <v>49255.7451</v>
      </c>
      <c r="H46" s="10">
        <f t="shared" si="5"/>
        <v>-1706</v>
      </c>
      <c r="I46" s="61" t="s">
        <v>145</v>
      </c>
      <c r="J46" s="62" t="s">
        <v>146</v>
      </c>
      <c r="K46" s="61">
        <v>-1706</v>
      </c>
      <c r="L46" s="61" t="s">
        <v>147</v>
      </c>
      <c r="M46" s="62" t="s">
        <v>138</v>
      </c>
      <c r="N46" s="62" t="s">
        <v>139</v>
      </c>
      <c r="O46" s="63" t="s">
        <v>148</v>
      </c>
      <c r="P46" s="63" t="s">
        <v>140</v>
      </c>
    </row>
    <row r="47" spans="1:16" ht="12.75" customHeight="1" thickBot="1" x14ac:dyDescent="0.25">
      <c r="A47" s="10" t="str">
        <f t="shared" si="0"/>
        <v>BAVM 91 </v>
      </c>
      <c r="B47" s="3" t="str">
        <f t="shared" si="1"/>
        <v>I</v>
      </c>
      <c r="C47" s="10">
        <f t="shared" si="2"/>
        <v>49940.508800000003</v>
      </c>
      <c r="D47" s="12" t="str">
        <f t="shared" si="3"/>
        <v>vis</v>
      </c>
      <c r="E47" s="60">
        <f>VLOOKUP(C47,Active!C$21:E$972,3,FALSE)</f>
        <v>-672.99966579235672</v>
      </c>
      <c r="F47" s="3" t="s">
        <v>70</v>
      </c>
      <c r="G47" s="12" t="str">
        <f t="shared" si="4"/>
        <v>49940.5088</v>
      </c>
      <c r="H47" s="10">
        <f t="shared" si="5"/>
        <v>-1346</v>
      </c>
      <c r="I47" s="61" t="s">
        <v>159</v>
      </c>
      <c r="J47" s="62" t="s">
        <v>156</v>
      </c>
      <c r="K47" s="61">
        <v>-1346</v>
      </c>
      <c r="L47" s="61" t="s">
        <v>160</v>
      </c>
      <c r="M47" s="62" t="s">
        <v>138</v>
      </c>
      <c r="N47" s="62" t="s">
        <v>161</v>
      </c>
      <c r="O47" s="63" t="s">
        <v>153</v>
      </c>
      <c r="P47" s="64" t="s">
        <v>154</v>
      </c>
    </row>
    <row r="48" spans="1:16" ht="12.75" customHeight="1" thickBot="1" x14ac:dyDescent="0.25">
      <c r="A48" s="10" t="str">
        <f t="shared" si="0"/>
        <v>BAVM 203 </v>
      </c>
      <c r="B48" s="3" t="str">
        <f t="shared" si="1"/>
        <v>I</v>
      </c>
      <c r="C48" s="10">
        <f t="shared" si="2"/>
        <v>54663.450299999997</v>
      </c>
      <c r="D48" s="12" t="str">
        <f t="shared" si="3"/>
        <v>vis</v>
      </c>
      <c r="E48" s="60">
        <f>VLOOKUP(C48,Active!C$21:E$972,3,FALSE)</f>
        <v>568.50036977339107</v>
      </c>
      <c r="F48" s="3" t="s">
        <v>70</v>
      </c>
      <c r="G48" s="12" t="str">
        <f t="shared" si="4"/>
        <v>54663.4503</v>
      </c>
      <c r="H48" s="10">
        <f t="shared" si="5"/>
        <v>1137</v>
      </c>
      <c r="I48" s="61" t="s">
        <v>182</v>
      </c>
      <c r="J48" s="62" t="s">
        <v>183</v>
      </c>
      <c r="K48" s="61" t="s">
        <v>184</v>
      </c>
      <c r="L48" s="61" t="s">
        <v>185</v>
      </c>
      <c r="M48" s="62" t="s">
        <v>172</v>
      </c>
      <c r="N48" s="62" t="s">
        <v>186</v>
      </c>
      <c r="O48" s="63" t="s">
        <v>187</v>
      </c>
      <c r="P48" s="64" t="s">
        <v>188</v>
      </c>
    </row>
    <row r="49" spans="1:16" ht="12.75" customHeight="1" thickBot="1" x14ac:dyDescent="0.25">
      <c r="A49" s="10" t="str">
        <f t="shared" si="0"/>
        <v>BAVM 203 </v>
      </c>
      <c r="B49" s="3" t="str">
        <f t="shared" si="1"/>
        <v>I</v>
      </c>
      <c r="C49" s="10">
        <f t="shared" si="2"/>
        <v>54682.470600000001</v>
      </c>
      <c r="D49" s="12" t="str">
        <f t="shared" si="3"/>
        <v>vis</v>
      </c>
      <c r="E49" s="60">
        <f>VLOOKUP(C49,Active!C$21:E$972,3,FALSE)</f>
        <v>573.50015711491881</v>
      </c>
      <c r="F49" s="3" t="s">
        <v>70</v>
      </c>
      <c r="G49" s="12" t="str">
        <f t="shared" si="4"/>
        <v>54682.4706</v>
      </c>
      <c r="H49" s="10">
        <f t="shared" si="5"/>
        <v>1147</v>
      </c>
      <c r="I49" s="61" t="s">
        <v>189</v>
      </c>
      <c r="J49" s="62" t="s">
        <v>190</v>
      </c>
      <c r="K49" s="61" t="s">
        <v>191</v>
      </c>
      <c r="L49" s="61" t="s">
        <v>157</v>
      </c>
      <c r="M49" s="62" t="s">
        <v>172</v>
      </c>
      <c r="N49" s="62" t="s">
        <v>186</v>
      </c>
      <c r="O49" s="63" t="s">
        <v>187</v>
      </c>
      <c r="P49" s="64" t="s">
        <v>188</v>
      </c>
    </row>
    <row r="50" spans="1:16" ht="12.75" customHeight="1" thickBot="1" x14ac:dyDescent="0.25">
      <c r="A50" s="10" t="str">
        <f t="shared" si="0"/>
        <v>OEJV 0137 </v>
      </c>
      <c r="B50" s="3" t="str">
        <f t="shared" si="1"/>
        <v>I</v>
      </c>
      <c r="C50" s="10">
        <f t="shared" si="2"/>
        <v>55093.326399999998</v>
      </c>
      <c r="D50" s="12" t="str">
        <f t="shared" si="3"/>
        <v>vis</v>
      </c>
      <c r="E50" s="60" t="e">
        <f>VLOOKUP(C50,Active!C$21:E$972,3,FALSE)</f>
        <v>#N/A</v>
      </c>
      <c r="F50" s="3" t="s">
        <v>70</v>
      </c>
      <c r="G50" s="12" t="str">
        <f t="shared" si="4"/>
        <v>55093.3264</v>
      </c>
      <c r="H50" s="10">
        <f t="shared" si="5"/>
        <v>1363</v>
      </c>
      <c r="I50" s="61" t="s">
        <v>198</v>
      </c>
      <c r="J50" s="62" t="s">
        <v>199</v>
      </c>
      <c r="K50" s="61" t="s">
        <v>200</v>
      </c>
      <c r="L50" s="61" t="s">
        <v>201</v>
      </c>
      <c r="M50" s="62" t="s">
        <v>172</v>
      </c>
      <c r="N50" s="62" t="s">
        <v>65</v>
      </c>
      <c r="O50" s="63" t="s">
        <v>202</v>
      </c>
      <c r="P50" s="64" t="s">
        <v>203</v>
      </c>
    </row>
    <row r="51" spans="1:16" x14ac:dyDescent="0.2">
      <c r="B51" s="3"/>
      <c r="F51" s="3"/>
    </row>
    <row r="52" spans="1:16" x14ac:dyDescent="0.2">
      <c r="B52" s="3"/>
      <c r="F52" s="3"/>
    </row>
    <row r="53" spans="1:16" x14ac:dyDescent="0.2">
      <c r="B53" s="3"/>
      <c r="F53" s="3"/>
    </row>
    <row r="54" spans="1:16" x14ac:dyDescent="0.2">
      <c r="B54" s="3"/>
      <c r="F54" s="3"/>
    </row>
    <row r="55" spans="1:16" x14ac:dyDescent="0.2">
      <c r="B55" s="3"/>
      <c r="F55" s="3"/>
    </row>
    <row r="56" spans="1:16" x14ac:dyDescent="0.2">
      <c r="B56" s="3"/>
      <c r="F56" s="3"/>
    </row>
    <row r="57" spans="1:16" x14ac:dyDescent="0.2">
      <c r="B57" s="3"/>
      <c r="F57" s="3"/>
    </row>
    <row r="58" spans="1:16" x14ac:dyDescent="0.2">
      <c r="B58" s="3"/>
      <c r="F58" s="3"/>
    </row>
    <row r="59" spans="1:16" x14ac:dyDescent="0.2">
      <c r="B59" s="3"/>
      <c r="F59" s="3"/>
    </row>
    <row r="60" spans="1:16" x14ac:dyDescent="0.2">
      <c r="B60" s="3"/>
      <c r="F60" s="3"/>
    </row>
    <row r="61" spans="1:16" x14ac:dyDescent="0.2">
      <c r="B61" s="3"/>
      <c r="F61" s="3"/>
    </row>
    <row r="62" spans="1:16" x14ac:dyDescent="0.2">
      <c r="B62" s="3"/>
      <c r="F62" s="3"/>
    </row>
    <row r="63" spans="1:16" x14ac:dyDescent="0.2">
      <c r="B63" s="3"/>
      <c r="F63" s="3"/>
    </row>
    <row r="64" spans="1:16" x14ac:dyDescent="0.2">
      <c r="B64" s="3"/>
      <c r="F64" s="3"/>
    </row>
    <row r="65" spans="2:6" x14ac:dyDescent="0.2">
      <c r="B65" s="3"/>
      <c r="F65" s="3"/>
    </row>
    <row r="66" spans="2:6" x14ac:dyDescent="0.2">
      <c r="B66" s="3"/>
      <c r="F66" s="3"/>
    </row>
    <row r="67" spans="2:6" x14ac:dyDescent="0.2">
      <c r="B67" s="3"/>
      <c r="F67" s="3"/>
    </row>
    <row r="68" spans="2:6" x14ac:dyDescent="0.2">
      <c r="B68" s="3"/>
      <c r="F68" s="3"/>
    </row>
    <row r="69" spans="2:6" x14ac:dyDescent="0.2">
      <c r="B69" s="3"/>
      <c r="F69" s="3"/>
    </row>
    <row r="70" spans="2:6" x14ac:dyDescent="0.2">
      <c r="B70" s="3"/>
      <c r="F70" s="3"/>
    </row>
    <row r="71" spans="2:6" x14ac:dyDescent="0.2">
      <c r="B71" s="3"/>
      <c r="F71" s="3"/>
    </row>
    <row r="72" spans="2:6" x14ac:dyDescent="0.2">
      <c r="B72" s="3"/>
      <c r="F72" s="3"/>
    </row>
    <row r="73" spans="2:6" x14ac:dyDescent="0.2">
      <c r="B73" s="3"/>
      <c r="F73" s="3"/>
    </row>
    <row r="74" spans="2:6" x14ac:dyDescent="0.2">
      <c r="B74" s="3"/>
      <c r="F74" s="3"/>
    </row>
    <row r="75" spans="2:6" x14ac:dyDescent="0.2">
      <c r="B75" s="3"/>
      <c r="F75" s="3"/>
    </row>
    <row r="76" spans="2:6" x14ac:dyDescent="0.2">
      <c r="B76" s="3"/>
      <c r="F76" s="3"/>
    </row>
    <row r="77" spans="2:6" x14ac:dyDescent="0.2">
      <c r="B77" s="3"/>
      <c r="F77" s="3"/>
    </row>
    <row r="78" spans="2:6" x14ac:dyDescent="0.2">
      <c r="B78" s="3"/>
      <c r="F78" s="3"/>
    </row>
    <row r="79" spans="2:6" x14ac:dyDescent="0.2">
      <c r="B79" s="3"/>
      <c r="F79" s="3"/>
    </row>
    <row r="80" spans="2:6" x14ac:dyDescent="0.2">
      <c r="B80" s="3"/>
      <c r="F80" s="3"/>
    </row>
    <row r="81" spans="2:6" x14ac:dyDescent="0.2">
      <c r="B81" s="3"/>
      <c r="F81" s="3"/>
    </row>
    <row r="82" spans="2:6" x14ac:dyDescent="0.2">
      <c r="B82" s="3"/>
      <c r="F82" s="3"/>
    </row>
    <row r="83" spans="2:6" x14ac:dyDescent="0.2">
      <c r="B83" s="3"/>
      <c r="F83" s="3"/>
    </row>
    <row r="84" spans="2:6" x14ac:dyDescent="0.2">
      <c r="B84" s="3"/>
      <c r="F84" s="3"/>
    </row>
    <row r="85" spans="2:6" x14ac:dyDescent="0.2">
      <c r="B85" s="3"/>
      <c r="F85" s="3"/>
    </row>
    <row r="86" spans="2:6" x14ac:dyDescent="0.2">
      <c r="B86" s="3"/>
      <c r="F86" s="3"/>
    </row>
    <row r="87" spans="2:6" x14ac:dyDescent="0.2">
      <c r="B87" s="3"/>
      <c r="F87" s="3"/>
    </row>
    <row r="88" spans="2:6" x14ac:dyDescent="0.2">
      <c r="B88" s="3"/>
      <c r="F88" s="3"/>
    </row>
    <row r="89" spans="2:6" x14ac:dyDescent="0.2">
      <c r="B89" s="3"/>
      <c r="F89" s="3"/>
    </row>
    <row r="90" spans="2:6" x14ac:dyDescent="0.2">
      <c r="B90" s="3"/>
      <c r="F90" s="3"/>
    </row>
    <row r="91" spans="2:6" x14ac:dyDescent="0.2">
      <c r="B91" s="3"/>
      <c r="F91" s="3"/>
    </row>
    <row r="92" spans="2:6" x14ac:dyDescent="0.2">
      <c r="B92" s="3"/>
      <c r="F92" s="3"/>
    </row>
    <row r="93" spans="2:6" x14ac:dyDescent="0.2">
      <c r="B93" s="3"/>
      <c r="F93" s="3"/>
    </row>
    <row r="94" spans="2:6" x14ac:dyDescent="0.2">
      <c r="B94" s="3"/>
      <c r="F94" s="3"/>
    </row>
    <row r="95" spans="2:6" x14ac:dyDescent="0.2">
      <c r="B95" s="3"/>
      <c r="F95" s="3"/>
    </row>
    <row r="96" spans="2:6" x14ac:dyDescent="0.2">
      <c r="B96" s="3"/>
      <c r="F96" s="3"/>
    </row>
    <row r="97" spans="2:6" x14ac:dyDescent="0.2">
      <c r="B97" s="3"/>
      <c r="F97" s="3"/>
    </row>
    <row r="98" spans="2:6" x14ac:dyDescent="0.2">
      <c r="B98" s="3"/>
      <c r="F98" s="3"/>
    </row>
    <row r="99" spans="2:6" x14ac:dyDescent="0.2">
      <c r="B99" s="3"/>
      <c r="F99" s="3"/>
    </row>
    <row r="100" spans="2:6" x14ac:dyDescent="0.2">
      <c r="B100" s="3"/>
      <c r="F100" s="3"/>
    </row>
    <row r="101" spans="2:6" x14ac:dyDescent="0.2">
      <c r="B101" s="3"/>
      <c r="F101" s="3"/>
    </row>
    <row r="102" spans="2:6" x14ac:dyDescent="0.2">
      <c r="B102" s="3"/>
      <c r="F102" s="3"/>
    </row>
    <row r="103" spans="2:6" x14ac:dyDescent="0.2">
      <c r="B103" s="3"/>
      <c r="F103" s="3"/>
    </row>
    <row r="104" spans="2:6" x14ac:dyDescent="0.2">
      <c r="B104" s="3"/>
      <c r="F104" s="3"/>
    </row>
    <row r="105" spans="2:6" x14ac:dyDescent="0.2">
      <c r="B105" s="3"/>
      <c r="F105" s="3"/>
    </row>
    <row r="106" spans="2:6" x14ac:dyDescent="0.2">
      <c r="B106" s="3"/>
      <c r="F106" s="3"/>
    </row>
    <row r="107" spans="2:6" x14ac:dyDescent="0.2">
      <c r="B107" s="3"/>
      <c r="F107" s="3"/>
    </row>
    <row r="108" spans="2:6" x14ac:dyDescent="0.2">
      <c r="B108" s="3"/>
      <c r="F108" s="3"/>
    </row>
    <row r="109" spans="2:6" x14ac:dyDescent="0.2">
      <c r="B109" s="3"/>
      <c r="F109" s="3"/>
    </row>
    <row r="110" spans="2:6" x14ac:dyDescent="0.2">
      <c r="B110" s="3"/>
      <c r="F110" s="3"/>
    </row>
    <row r="111" spans="2:6" x14ac:dyDescent="0.2">
      <c r="B111" s="3"/>
      <c r="F111" s="3"/>
    </row>
    <row r="112" spans="2:6" x14ac:dyDescent="0.2">
      <c r="B112" s="3"/>
      <c r="F112" s="3"/>
    </row>
    <row r="113" spans="2:6" x14ac:dyDescent="0.2">
      <c r="B113" s="3"/>
      <c r="F113" s="3"/>
    </row>
    <row r="114" spans="2:6" x14ac:dyDescent="0.2">
      <c r="B114" s="3"/>
      <c r="F114" s="3"/>
    </row>
    <row r="115" spans="2:6" x14ac:dyDescent="0.2">
      <c r="B115" s="3"/>
      <c r="F115" s="3"/>
    </row>
    <row r="116" spans="2:6" x14ac:dyDescent="0.2">
      <c r="B116" s="3"/>
      <c r="F116" s="3"/>
    </row>
    <row r="117" spans="2:6" x14ac:dyDescent="0.2">
      <c r="B117" s="3"/>
      <c r="F117" s="3"/>
    </row>
    <row r="118" spans="2:6" x14ac:dyDescent="0.2">
      <c r="B118" s="3"/>
      <c r="F118" s="3"/>
    </row>
    <row r="119" spans="2:6" x14ac:dyDescent="0.2">
      <c r="B119" s="3"/>
      <c r="F119" s="3"/>
    </row>
    <row r="120" spans="2:6" x14ac:dyDescent="0.2">
      <c r="B120" s="3"/>
      <c r="F120" s="3"/>
    </row>
    <row r="121" spans="2:6" x14ac:dyDescent="0.2">
      <c r="B121" s="3"/>
      <c r="F121" s="3"/>
    </row>
    <row r="122" spans="2:6" x14ac:dyDescent="0.2">
      <c r="B122" s="3"/>
      <c r="F122" s="3"/>
    </row>
    <row r="123" spans="2:6" x14ac:dyDescent="0.2">
      <c r="B123" s="3"/>
      <c r="F123" s="3"/>
    </row>
    <row r="124" spans="2:6" x14ac:dyDescent="0.2">
      <c r="B124" s="3"/>
      <c r="F124" s="3"/>
    </row>
    <row r="125" spans="2:6" x14ac:dyDescent="0.2">
      <c r="B125" s="3"/>
      <c r="F125" s="3"/>
    </row>
    <row r="126" spans="2:6" x14ac:dyDescent="0.2">
      <c r="B126" s="3"/>
      <c r="F126" s="3"/>
    </row>
    <row r="127" spans="2:6" x14ac:dyDescent="0.2">
      <c r="B127" s="3"/>
      <c r="F127" s="3"/>
    </row>
    <row r="128" spans="2:6" x14ac:dyDescent="0.2">
      <c r="B128" s="3"/>
      <c r="F128" s="3"/>
    </row>
    <row r="129" spans="2:6" x14ac:dyDescent="0.2">
      <c r="B129" s="3"/>
      <c r="F129" s="3"/>
    </row>
    <row r="130" spans="2:6" x14ac:dyDescent="0.2">
      <c r="B130" s="3"/>
      <c r="F130" s="3"/>
    </row>
    <row r="131" spans="2:6" x14ac:dyDescent="0.2">
      <c r="B131" s="3"/>
      <c r="F131" s="3"/>
    </row>
    <row r="132" spans="2:6" x14ac:dyDescent="0.2">
      <c r="B132" s="3"/>
      <c r="F132" s="3"/>
    </row>
    <row r="133" spans="2:6" x14ac:dyDescent="0.2">
      <c r="B133" s="3"/>
      <c r="F133" s="3"/>
    </row>
    <row r="134" spans="2:6" x14ac:dyDescent="0.2">
      <c r="B134" s="3"/>
      <c r="F134" s="3"/>
    </row>
    <row r="135" spans="2:6" x14ac:dyDescent="0.2">
      <c r="B135" s="3"/>
      <c r="F135" s="3"/>
    </row>
    <row r="136" spans="2:6" x14ac:dyDescent="0.2">
      <c r="B136" s="3"/>
      <c r="F136" s="3"/>
    </row>
    <row r="137" spans="2:6" x14ac:dyDescent="0.2">
      <c r="B137" s="3"/>
      <c r="F137" s="3"/>
    </row>
    <row r="138" spans="2:6" x14ac:dyDescent="0.2">
      <c r="B138" s="3"/>
      <c r="F138" s="3"/>
    </row>
    <row r="139" spans="2:6" x14ac:dyDescent="0.2">
      <c r="B139" s="3"/>
      <c r="F139" s="3"/>
    </row>
    <row r="140" spans="2:6" x14ac:dyDescent="0.2">
      <c r="B140" s="3"/>
      <c r="F140" s="3"/>
    </row>
    <row r="141" spans="2:6" x14ac:dyDescent="0.2">
      <c r="B141" s="3"/>
      <c r="F141" s="3"/>
    </row>
    <row r="142" spans="2:6" x14ac:dyDescent="0.2">
      <c r="B142" s="3"/>
      <c r="F142" s="3"/>
    </row>
    <row r="143" spans="2:6" x14ac:dyDescent="0.2">
      <c r="B143" s="3"/>
      <c r="F143" s="3"/>
    </row>
    <row r="144" spans="2:6" x14ac:dyDescent="0.2">
      <c r="B144" s="3"/>
      <c r="F144" s="3"/>
    </row>
    <row r="145" spans="2:6" x14ac:dyDescent="0.2">
      <c r="B145" s="3"/>
      <c r="F145" s="3"/>
    </row>
    <row r="146" spans="2:6" x14ac:dyDescent="0.2">
      <c r="B146" s="3"/>
      <c r="F146" s="3"/>
    </row>
    <row r="147" spans="2:6" x14ac:dyDescent="0.2">
      <c r="B147" s="3"/>
      <c r="F147" s="3"/>
    </row>
    <row r="148" spans="2:6" x14ac:dyDescent="0.2">
      <c r="B148" s="3"/>
      <c r="F148" s="3"/>
    </row>
    <row r="149" spans="2:6" x14ac:dyDescent="0.2">
      <c r="B149" s="3"/>
      <c r="F149" s="3"/>
    </row>
    <row r="150" spans="2:6" x14ac:dyDescent="0.2">
      <c r="B150" s="3"/>
      <c r="F150" s="3"/>
    </row>
    <row r="151" spans="2:6" x14ac:dyDescent="0.2">
      <c r="B151" s="3"/>
      <c r="F151" s="3"/>
    </row>
    <row r="152" spans="2:6" x14ac:dyDescent="0.2">
      <c r="B152" s="3"/>
      <c r="F152" s="3"/>
    </row>
    <row r="153" spans="2:6" x14ac:dyDescent="0.2">
      <c r="B153" s="3"/>
      <c r="F153" s="3"/>
    </row>
    <row r="154" spans="2:6" x14ac:dyDescent="0.2">
      <c r="B154" s="3"/>
      <c r="F154" s="3"/>
    </row>
    <row r="155" spans="2:6" x14ac:dyDescent="0.2">
      <c r="B155" s="3"/>
      <c r="F155" s="3"/>
    </row>
    <row r="156" spans="2:6" x14ac:dyDescent="0.2">
      <c r="B156" s="3"/>
      <c r="F156" s="3"/>
    </row>
    <row r="157" spans="2:6" x14ac:dyDescent="0.2">
      <c r="B157" s="3"/>
      <c r="F157" s="3"/>
    </row>
    <row r="158" spans="2:6" x14ac:dyDescent="0.2">
      <c r="B158" s="3"/>
      <c r="F158" s="3"/>
    </row>
    <row r="159" spans="2:6" x14ac:dyDescent="0.2">
      <c r="B159" s="3"/>
      <c r="F159" s="3"/>
    </row>
    <row r="160" spans="2:6" x14ac:dyDescent="0.2">
      <c r="B160" s="3"/>
      <c r="F160" s="3"/>
    </row>
    <row r="161" spans="2:6" x14ac:dyDescent="0.2">
      <c r="B161" s="3"/>
      <c r="F161" s="3"/>
    </row>
    <row r="162" spans="2:6" x14ac:dyDescent="0.2">
      <c r="B162" s="3"/>
      <c r="F162" s="3"/>
    </row>
    <row r="163" spans="2:6" x14ac:dyDescent="0.2">
      <c r="B163" s="3"/>
      <c r="F163" s="3"/>
    </row>
    <row r="164" spans="2:6" x14ac:dyDescent="0.2">
      <c r="B164" s="3"/>
      <c r="F164" s="3"/>
    </row>
    <row r="165" spans="2:6" x14ac:dyDescent="0.2">
      <c r="B165" s="3"/>
      <c r="F165" s="3"/>
    </row>
    <row r="166" spans="2:6" x14ac:dyDescent="0.2">
      <c r="B166" s="3"/>
      <c r="F166" s="3"/>
    </row>
    <row r="167" spans="2:6" x14ac:dyDescent="0.2">
      <c r="B167" s="3"/>
      <c r="F167" s="3"/>
    </row>
    <row r="168" spans="2:6" x14ac:dyDescent="0.2">
      <c r="B168" s="3"/>
      <c r="F168" s="3"/>
    </row>
    <row r="169" spans="2:6" x14ac:dyDescent="0.2">
      <c r="B169" s="3"/>
      <c r="F169" s="3"/>
    </row>
    <row r="170" spans="2:6" x14ac:dyDescent="0.2">
      <c r="B170" s="3"/>
      <c r="F170" s="3"/>
    </row>
    <row r="171" spans="2:6" x14ac:dyDescent="0.2">
      <c r="B171" s="3"/>
      <c r="F171" s="3"/>
    </row>
    <row r="172" spans="2:6" x14ac:dyDescent="0.2">
      <c r="B172" s="3"/>
      <c r="F172" s="3"/>
    </row>
    <row r="173" spans="2:6" x14ac:dyDescent="0.2">
      <c r="B173" s="3"/>
      <c r="F173" s="3"/>
    </row>
    <row r="174" spans="2:6" x14ac:dyDescent="0.2">
      <c r="B174" s="3"/>
      <c r="F174" s="3"/>
    </row>
    <row r="175" spans="2:6" x14ac:dyDescent="0.2">
      <c r="B175" s="3"/>
      <c r="F175" s="3"/>
    </row>
    <row r="176" spans="2:6" x14ac:dyDescent="0.2">
      <c r="B176" s="3"/>
      <c r="F176" s="3"/>
    </row>
    <row r="177" spans="2:6" x14ac:dyDescent="0.2">
      <c r="B177" s="3"/>
      <c r="F177" s="3"/>
    </row>
    <row r="178" spans="2:6" x14ac:dyDescent="0.2">
      <c r="B178" s="3"/>
      <c r="F178" s="3"/>
    </row>
    <row r="179" spans="2:6" x14ac:dyDescent="0.2">
      <c r="B179" s="3"/>
      <c r="F179" s="3"/>
    </row>
    <row r="180" spans="2:6" x14ac:dyDescent="0.2">
      <c r="B180" s="3"/>
      <c r="F180" s="3"/>
    </row>
    <row r="181" spans="2:6" x14ac:dyDescent="0.2">
      <c r="B181" s="3"/>
      <c r="F181" s="3"/>
    </row>
    <row r="182" spans="2:6" x14ac:dyDescent="0.2">
      <c r="B182" s="3"/>
      <c r="F182" s="3"/>
    </row>
    <row r="183" spans="2:6" x14ac:dyDescent="0.2">
      <c r="B183" s="3"/>
      <c r="F183" s="3"/>
    </row>
    <row r="184" spans="2:6" x14ac:dyDescent="0.2">
      <c r="B184" s="3"/>
      <c r="F184" s="3"/>
    </row>
    <row r="185" spans="2:6" x14ac:dyDescent="0.2">
      <c r="B185" s="3"/>
      <c r="F185" s="3"/>
    </row>
    <row r="186" spans="2:6" x14ac:dyDescent="0.2">
      <c r="B186" s="3"/>
      <c r="F186" s="3"/>
    </row>
    <row r="187" spans="2:6" x14ac:dyDescent="0.2">
      <c r="B187" s="3"/>
      <c r="F187" s="3"/>
    </row>
    <row r="188" spans="2:6" x14ac:dyDescent="0.2">
      <c r="B188" s="3"/>
      <c r="F188" s="3"/>
    </row>
    <row r="189" spans="2:6" x14ac:dyDescent="0.2">
      <c r="B189" s="3"/>
      <c r="F189" s="3"/>
    </row>
    <row r="190" spans="2:6" x14ac:dyDescent="0.2">
      <c r="B190" s="3"/>
      <c r="F190" s="3"/>
    </row>
    <row r="191" spans="2:6" x14ac:dyDescent="0.2">
      <c r="B191" s="3"/>
      <c r="F191" s="3"/>
    </row>
    <row r="192" spans="2:6" x14ac:dyDescent="0.2">
      <c r="B192" s="3"/>
      <c r="F192" s="3"/>
    </row>
    <row r="193" spans="2:6" x14ac:dyDescent="0.2">
      <c r="B193" s="3"/>
      <c r="F193" s="3"/>
    </row>
    <row r="194" spans="2:6" x14ac:dyDescent="0.2">
      <c r="B194" s="3"/>
      <c r="F194" s="3"/>
    </row>
    <row r="195" spans="2:6" x14ac:dyDescent="0.2">
      <c r="B195" s="3"/>
      <c r="F195" s="3"/>
    </row>
    <row r="196" spans="2:6" x14ac:dyDescent="0.2">
      <c r="B196" s="3"/>
      <c r="F196" s="3"/>
    </row>
    <row r="197" spans="2:6" x14ac:dyDescent="0.2">
      <c r="B197" s="3"/>
      <c r="F197" s="3"/>
    </row>
    <row r="198" spans="2:6" x14ac:dyDescent="0.2">
      <c r="B198" s="3"/>
      <c r="F198" s="3"/>
    </row>
    <row r="199" spans="2:6" x14ac:dyDescent="0.2">
      <c r="B199" s="3"/>
      <c r="F199" s="3"/>
    </row>
    <row r="200" spans="2:6" x14ac:dyDescent="0.2">
      <c r="B200" s="3"/>
      <c r="F200" s="3"/>
    </row>
    <row r="201" spans="2:6" x14ac:dyDescent="0.2">
      <c r="B201" s="3"/>
      <c r="F201" s="3"/>
    </row>
    <row r="202" spans="2:6" x14ac:dyDescent="0.2">
      <c r="B202" s="3"/>
      <c r="F202" s="3"/>
    </row>
    <row r="203" spans="2:6" x14ac:dyDescent="0.2">
      <c r="B203" s="3"/>
      <c r="F203" s="3"/>
    </row>
    <row r="204" spans="2:6" x14ac:dyDescent="0.2">
      <c r="B204" s="3"/>
      <c r="F204" s="3"/>
    </row>
    <row r="205" spans="2:6" x14ac:dyDescent="0.2">
      <c r="B205" s="3"/>
      <c r="F205" s="3"/>
    </row>
    <row r="206" spans="2:6" x14ac:dyDescent="0.2">
      <c r="B206" s="3"/>
      <c r="F206" s="3"/>
    </row>
    <row r="207" spans="2:6" x14ac:dyDescent="0.2">
      <c r="B207" s="3"/>
      <c r="F207" s="3"/>
    </row>
    <row r="208" spans="2:6" x14ac:dyDescent="0.2">
      <c r="B208" s="3"/>
      <c r="F208" s="3"/>
    </row>
    <row r="209" spans="2:6" x14ac:dyDescent="0.2">
      <c r="B209" s="3"/>
      <c r="F209" s="3"/>
    </row>
    <row r="210" spans="2:6" x14ac:dyDescent="0.2">
      <c r="B210" s="3"/>
      <c r="F210" s="3"/>
    </row>
    <row r="211" spans="2:6" x14ac:dyDescent="0.2">
      <c r="B211" s="3"/>
      <c r="F211" s="3"/>
    </row>
    <row r="212" spans="2:6" x14ac:dyDescent="0.2">
      <c r="B212" s="3"/>
      <c r="F212" s="3"/>
    </row>
    <row r="213" spans="2:6" x14ac:dyDescent="0.2">
      <c r="B213" s="3"/>
      <c r="F213" s="3"/>
    </row>
    <row r="214" spans="2:6" x14ac:dyDescent="0.2">
      <c r="B214" s="3"/>
      <c r="F214" s="3"/>
    </row>
    <row r="215" spans="2:6" x14ac:dyDescent="0.2">
      <c r="B215" s="3"/>
      <c r="F215" s="3"/>
    </row>
    <row r="216" spans="2:6" x14ac:dyDescent="0.2">
      <c r="B216" s="3"/>
      <c r="F216" s="3"/>
    </row>
    <row r="217" spans="2:6" x14ac:dyDescent="0.2">
      <c r="B217" s="3"/>
      <c r="F217" s="3"/>
    </row>
    <row r="218" spans="2:6" x14ac:dyDescent="0.2">
      <c r="B218" s="3"/>
      <c r="F218" s="3"/>
    </row>
    <row r="219" spans="2:6" x14ac:dyDescent="0.2">
      <c r="B219" s="3"/>
      <c r="F219" s="3"/>
    </row>
    <row r="220" spans="2:6" x14ac:dyDescent="0.2">
      <c r="B220" s="3"/>
      <c r="F220" s="3"/>
    </row>
    <row r="221" spans="2:6" x14ac:dyDescent="0.2">
      <c r="B221" s="3"/>
      <c r="F221" s="3"/>
    </row>
    <row r="222" spans="2:6" x14ac:dyDescent="0.2">
      <c r="B222" s="3"/>
      <c r="F222" s="3"/>
    </row>
    <row r="223" spans="2:6" x14ac:dyDescent="0.2">
      <c r="B223" s="3"/>
      <c r="F223" s="3"/>
    </row>
    <row r="224" spans="2:6" x14ac:dyDescent="0.2">
      <c r="B224" s="3"/>
      <c r="F224" s="3"/>
    </row>
    <row r="225" spans="2:6" x14ac:dyDescent="0.2">
      <c r="B225" s="3"/>
      <c r="F225" s="3"/>
    </row>
    <row r="226" spans="2:6" x14ac:dyDescent="0.2">
      <c r="B226" s="3"/>
      <c r="F226" s="3"/>
    </row>
    <row r="227" spans="2:6" x14ac:dyDescent="0.2">
      <c r="B227" s="3"/>
      <c r="F227" s="3"/>
    </row>
    <row r="228" spans="2:6" x14ac:dyDescent="0.2">
      <c r="B228" s="3"/>
      <c r="F228" s="3"/>
    </row>
    <row r="229" spans="2:6" x14ac:dyDescent="0.2">
      <c r="B229" s="3"/>
      <c r="F229" s="3"/>
    </row>
    <row r="230" spans="2:6" x14ac:dyDescent="0.2">
      <c r="B230" s="3"/>
      <c r="F230" s="3"/>
    </row>
    <row r="231" spans="2:6" x14ac:dyDescent="0.2">
      <c r="B231" s="3"/>
      <c r="F231" s="3"/>
    </row>
    <row r="232" spans="2:6" x14ac:dyDescent="0.2">
      <c r="B232" s="3"/>
      <c r="F232" s="3"/>
    </row>
    <row r="233" spans="2:6" x14ac:dyDescent="0.2">
      <c r="B233" s="3"/>
      <c r="F233" s="3"/>
    </row>
    <row r="234" spans="2:6" x14ac:dyDescent="0.2">
      <c r="B234" s="3"/>
      <c r="F234" s="3"/>
    </row>
    <row r="235" spans="2:6" x14ac:dyDescent="0.2">
      <c r="B235" s="3"/>
      <c r="F235" s="3"/>
    </row>
    <row r="236" spans="2:6" x14ac:dyDescent="0.2">
      <c r="B236" s="3"/>
      <c r="F236" s="3"/>
    </row>
    <row r="237" spans="2:6" x14ac:dyDescent="0.2">
      <c r="B237" s="3"/>
      <c r="F237" s="3"/>
    </row>
    <row r="238" spans="2:6" x14ac:dyDescent="0.2">
      <c r="B238" s="3"/>
      <c r="F238" s="3"/>
    </row>
    <row r="239" spans="2:6" x14ac:dyDescent="0.2">
      <c r="B239" s="3"/>
      <c r="F239" s="3"/>
    </row>
    <row r="240" spans="2:6" x14ac:dyDescent="0.2">
      <c r="B240" s="3"/>
      <c r="F240" s="3"/>
    </row>
    <row r="241" spans="2:6" x14ac:dyDescent="0.2">
      <c r="B241" s="3"/>
      <c r="F241" s="3"/>
    </row>
    <row r="242" spans="2:6" x14ac:dyDescent="0.2">
      <c r="B242" s="3"/>
      <c r="F242" s="3"/>
    </row>
    <row r="243" spans="2:6" x14ac:dyDescent="0.2">
      <c r="B243" s="3"/>
      <c r="F243" s="3"/>
    </row>
    <row r="244" spans="2:6" x14ac:dyDescent="0.2">
      <c r="B244" s="3"/>
      <c r="F244" s="3"/>
    </row>
    <row r="245" spans="2:6" x14ac:dyDescent="0.2">
      <c r="B245" s="3"/>
      <c r="F245" s="3"/>
    </row>
    <row r="246" spans="2:6" x14ac:dyDescent="0.2">
      <c r="B246" s="3"/>
      <c r="F246" s="3"/>
    </row>
    <row r="247" spans="2:6" x14ac:dyDescent="0.2">
      <c r="B247" s="3"/>
      <c r="F247" s="3"/>
    </row>
    <row r="248" spans="2:6" x14ac:dyDescent="0.2">
      <c r="B248" s="3"/>
      <c r="F248" s="3"/>
    </row>
    <row r="249" spans="2:6" x14ac:dyDescent="0.2">
      <c r="B249" s="3"/>
      <c r="F249" s="3"/>
    </row>
    <row r="250" spans="2:6" x14ac:dyDescent="0.2">
      <c r="B250" s="3"/>
      <c r="F250" s="3"/>
    </row>
    <row r="251" spans="2:6" x14ac:dyDescent="0.2">
      <c r="B251" s="3"/>
      <c r="F251" s="3"/>
    </row>
    <row r="252" spans="2:6" x14ac:dyDescent="0.2">
      <c r="B252" s="3"/>
      <c r="F252" s="3"/>
    </row>
    <row r="253" spans="2:6" x14ac:dyDescent="0.2">
      <c r="B253" s="3"/>
      <c r="F253" s="3"/>
    </row>
    <row r="254" spans="2:6" x14ac:dyDescent="0.2">
      <c r="B254" s="3"/>
      <c r="F254" s="3"/>
    </row>
    <row r="255" spans="2:6" x14ac:dyDescent="0.2">
      <c r="B255" s="3"/>
      <c r="F255" s="3"/>
    </row>
    <row r="256" spans="2:6" x14ac:dyDescent="0.2">
      <c r="B256" s="3"/>
      <c r="F256" s="3"/>
    </row>
    <row r="257" spans="2:6" x14ac:dyDescent="0.2">
      <c r="B257" s="3"/>
      <c r="F257" s="3"/>
    </row>
    <row r="258" spans="2:6" x14ac:dyDescent="0.2">
      <c r="B258" s="3"/>
      <c r="F258" s="3"/>
    </row>
    <row r="259" spans="2:6" x14ac:dyDescent="0.2">
      <c r="B259" s="3"/>
      <c r="F259" s="3"/>
    </row>
    <row r="260" spans="2:6" x14ac:dyDescent="0.2">
      <c r="B260" s="3"/>
      <c r="F260" s="3"/>
    </row>
    <row r="261" spans="2:6" x14ac:dyDescent="0.2">
      <c r="B261" s="3"/>
      <c r="F261" s="3"/>
    </row>
    <row r="262" spans="2:6" x14ac:dyDescent="0.2">
      <c r="B262" s="3"/>
      <c r="F262" s="3"/>
    </row>
    <row r="263" spans="2:6" x14ac:dyDescent="0.2">
      <c r="B263" s="3"/>
      <c r="F263" s="3"/>
    </row>
    <row r="264" spans="2:6" x14ac:dyDescent="0.2">
      <c r="B264" s="3"/>
      <c r="F264" s="3"/>
    </row>
    <row r="265" spans="2:6" x14ac:dyDescent="0.2">
      <c r="B265" s="3"/>
      <c r="F265" s="3"/>
    </row>
    <row r="266" spans="2:6" x14ac:dyDescent="0.2">
      <c r="B266" s="3"/>
      <c r="F266" s="3"/>
    </row>
    <row r="267" spans="2:6" x14ac:dyDescent="0.2">
      <c r="B267" s="3"/>
      <c r="F267" s="3"/>
    </row>
    <row r="268" spans="2:6" x14ac:dyDescent="0.2">
      <c r="B268" s="3"/>
      <c r="F268" s="3"/>
    </row>
    <row r="269" spans="2:6" x14ac:dyDescent="0.2">
      <c r="B269" s="3"/>
      <c r="F269" s="3"/>
    </row>
    <row r="270" spans="2:6" x14ac:dyDescent="0.2">
      <c r="B270" s="3"/>
      <c r="F270" s="3"/>
    </row>
    <row r="271" spans="2:6" x14ac:dyDescent="0.2">
      <c r="B271" s="3"/>
      <c r="F271" s="3"/>
    </row>
    <row r="272" spans="2:6" x14ac:dyDescent="0.2">
      <c r="B272" s="3"/>
      <c r="F272" s="3"/>
    </row>
    <row r="273" spans="2:6" x14ac:dyDescent="0.2">
      <c r="B273" s="3"/>
      <c r="F273" s="3"/>
    </row>
    <row r="274" spans="2:6" x14ac:dyDescent="0.2">
      <c r="B274" s="3"/>
      <c r="F274" s="3"/>
    </row>
    <row r="275" spans="2:6" x14ac:dyDescent="0.2">
      <c r="B275" s="3"/>
      <c r="F275" s="3"/>
    </row>
    <row r="276" spans="2:6" x14ac:dyDescent="0.2">
      <c r="B276" s="3"/>
      <c r="F276" s="3"/>
    </row>
    <row r="277" spans="2:6" x14ac:dyDescent="0.2">
      <c r="B277" s="3"/>
      <c r="F277" s="3"/>
    </row>
    <row r="278" spans="2:6" x14ac:dyDescent="0.2">
      <c r="B278" s="3"/>
      <c r="F278" s="3"/>
    </row>
    <row r="279" spans="2:6" x14ac:dyDescent="0.2">
      <c r="B279" s="3"/>
      <c r="F279" s="3"/>
    </row>
    <row r="280" spans="2:6" x14ac:dyDescent="0.2">
      <c r="B280" s="3"/>
      <c r="F280" s="3"/>
    </row>
    <row r="281" spans="2:6" x14ac:dyDescent="0.2">
      <c r="B281" s="3"/>
      <c r="F281" s="3"/>
    </row>
    <row r="282" spans="2:6" x14ac:dyDescent="0.2">
      <c r="B282" s="3"/>
      <c r="F282" s="3"/>
    </row>
    <row r="283" spans="2:6" x14ac:dyDescent="0.2">
      <c r="B283" s="3"/>
      <c r="F283" s="3"/>
    </row>
    <row r="284" spans="2:6" x14ac:dyDescent="0.2">
      <c r="B284" s="3"/>
      <c r="F284" s="3"/>
    </row>
    <row r="285" spans="2:6" x14ac:dyDescent="0.2">
      <c r="B285" s="3"/>
      <c r="F285" s="3"/>
    </row>
    <row r="286" spans="2:6" x14ac:dyDescent="0.2">
      <c r="B286" s="3"/>
      <c r="F286" s="3"/>
    </row>
    <row r="287" spans="2:6" x14ac:dyDescent="0.2">
      <c r="B287" s="3"/>
      <c r="F287" s="3"/>
    </row>
    <row r="288" spans="2:6" x14ac:dyDescent="0.2">
      <c r="B288" s="3"/>
      <c r="F288" s="3"/>
    </row>
    <row r="289" spans="2:6" x14ac:dyDescent="0.2">
      <c r="B289" s="3"/>
      <c r="F289" s="3"/>
    </row>
    <row r="290" spans="2:6" x14ac:dyDescent="0.2">
      <c r="B290" s="3"/>
      <c r="F290" s="3"/>
    </row>
    <row r="291" spans="2:6" x14ac:dyDescent="0.2">
      <c r="B291" s="3"/>
      <c r="F291" s="3"/>
    </row>
    <row r="292" spans="2:6" x14ac:dyDescent="0.2">
      <c r="B292" s="3"/>
      <c r="F292" s="3"/>
    </row>
    <row r="293" spans="2:6" x14ac:dyDescent="0.2">
      <c r="B293" s="3"/>
      <c r="F293" s="3"/>
    </row>
    <row r="294" spans="2:6" x14ac:dyDescent="0.2">
      <c r="B294" s="3"/>
      <c r="F294" s="3"/>
    </row>
    <row r="295" spans="2:6" x14ac:dyDescent="0.2">
      <c r="B295" s="3"/>
      <c r="F295" s="3"/>
    </row>
    <row r="296" spans="2:6" x14ac:dyDescent="0.2">
      <c r="B296" s="3"/>
      <c r="F296" s="3"/>
    </row>
    <row r="297" spans="2:6" x14ac:dyDescent="0.2">
      <c r="B297" s="3"/>
      <c r="F297" s="3"/>
    </row>
    <row r="298" spans="2:6" x14ac:dyDescent="0.2">
      <c r="B298" s="3"/>
      <c r="F298" s="3"/>
    </row>
    <row r="299" spans="2:6" x14ac:dyDescent="0.2">
      <c r="B299" s="3"/>
      <c r="F299" s="3"/>
    </row>
    <row r="300" spans="2:6" x14ac:dyDescent="0.2">
      <c r="B300" s="3"/>
      <c r="F300" s="3"/>
    </row>
    <row r="301" spans="2:6" x14ac:dyDescent="0.2">
      <c r="B301" s="3"/>
      <c r="F301" s="3"/>
    </row>
    <row r="302" spans="2:6" x14ac:dyDescent="0.2">
      <c r="B302" s="3"/>
      <c r="F302" s="3"/>
    </row>
    <row r="303" spans="2:6" x14ac:dyDescent="0.2">
      <c r="B303" s="3"/>
      <c r="F303" s="3"/>
    </row>
    <row r="304" spans="2:6" x14ac:dyDescent="0.2">
      <c r="B304" s="3"/>
      <c r="F304" s="3"/>
    </row>
    <row r="305" spans="2:6" x14ac:dyDescent="0.2">
      <c r="B305" s="3"/>
      <c r="F305" s="3"/>
    </row>
    <row r="306" spans="2:6" x14ac:dyDescent="0.2">
      <c r="B306" s="3"/>
      <c r="F306" s="3"/>
    </row>
    <row r="307" spans="2:6" x14ac:dyDescent="0.2">
      <c r="B307" s="3"/>
      <c r="F307" s="3"/>
    </row>
    <row r="308" spans="2:6" x14ac:dyDescent="0.2">
      <c r="B308" s="3"/>
      <c r="F308" s="3"/>
    </row>
    <row r="309" spans="2:6" x14ac:dyDescent="0.2">
      <c r="B309" s="3"/>
      <c r="F309" s="3"/>
    </row>
    <row r="310" spans="2:6" x14ac:dyDescent="0.2">
      <c r="B310" s="3"/>
      <c r="F310" s="3"/>
    </row>
    <row r="311" spans="2:6" x14ac:dyDescent="0.2">
      <c r="B311" s="3"/>
      <c r="F311" s="3"/>
    </row>
    <row r="312" spans="2:6" x14ac:dyDescent="0.2">
      <c r="B312" s="3"/>
      <c r="F312" s="3"/>
    </row>
    <row r="313" spans="2:6" x14ac:dyDescent="0.2">
      <c r="B313" s="3"/>
      <c r="F313" s="3"/>
    </row>
    <row r="314" spans="2:6" x14ac:dyDescent="0.2">
      <c r="B314" s="3"/>
      <c r="F314" s="3"/>
    </row>
    <row r="315" spans="2:6" x14ac:dyDescent="0.2">
      <c r="B315" s="3"/>
      <c r="F315" s="3"/>
    </row>
    <row r="316" spans="2:6" x14ac:dyDescent="0.2">
      <c r="B316" s="3"/>
      <c r="F316" s="3"/>
    </row>
    <row r="317" spans="2:6" x14ac:dyDescent="0.2">
      <c r="B317" s="3"/>
      <c r="F317" s="3"/>
    </row>
    <row r="318" spans="2:6" x14ac:dyDescent="0.2">
      <c r="B318" s="3"/>
      <c r="F318" s="3"/>
    </row>
    <row r="319" spans="2:6" x14ac:dyDescent="0.2">
      <c r="B319" s="3"/>
      <c r="F319" s="3"/>
    </row>
    <row r="320" spans="2:6" x14ac:dyDescent="0.2">
      <c r="B320" s="3"/>
      <c r="F320" s="3"/>
    </row>
    <row r="321" spans="2:6" x14ac:dyDescent="0.2">
      <c r="B321" s="3"/>
      <c r="F321" s="3"/>
    </row>
    <row r="322" spans="2:6" x14ac:dyDescent="0.2">
      <c r="B322" s="3"/>
      <c r="F322" s="3"/>
    </row>
    <row r="323" spans="2:6" x14ac:dyDescent="0.2">
      <c r="B323" s="3"/>
      <c r="F323" s="3"/>
    </row>
    <row r="324" spans="2:6" x14ac:dyDescent="0.2">
      <c r="B324" s="3"/>
      <c r="F324" s="3"/>
    </row>
    <row r="325" spans="2:6" x14ac:dyDescent="0.2">
      <c r="B325" s="3"/>
      <c r="F325" s="3"/>
    </row>
    <row r="326" spans="2:6" x14ac:dyDescent="0.2">
      <c r="B326" s="3"/>
      <c r="F326" s="3"/>
    </row>
    <row r="327" spans="2:6" x14ac:dyDescent="0.2">
      <c r="B327" s="3"/>
      <c r="F327" s="3"/>
    </row>
    <row r="328" spans="2:6" x14ac:dyDescent="0.2">
      <c r="B328" s="3"/>
      <c r="F328" s="3"/>
    </row>
    <row r="329" spans="2:6" x14ac:dyDescent="0.2">
      <c r="B329" s="3"/>
      <c r="F329" s="3"/>
    </row>
    <row r="330" spans="2:6" x14ac:dyDescent="0.2">
      <c r="B330" s="3"/>
      <c r="F330" s="3"/>
    </row>
    <row r="331" spans="2:6" x14ac:dyDescent="0.2">
      <c r="B331" s="3"/>
      <c r="F331" s="3"/>
    </row>
    <row r="332" spans="2:6" x14ac:dyDescent="0.2">
      <c r="B332" s="3"/>
      <c r="F332" s="3"/>
    </row>
    <row r="333" spans="2:6" x14ac:dyDescent="0.2">
      <c r="B333" s="3"/>
      <c r="F333" s="3"/>
    </row>
    <row r="334" spans="2:6" x14ac:dyDescent="0.2">
      <c r="B334" s="3"/>
      <c r="F334" s="3"/>
    </row>
    <row r="335" spans="2:6" x14ac:dyDescent="0.2">
      <c r="B335" s="3"/>
      <c r="F335" s="3"/>
    </row>
    <row r="336" spans="2:6" x14ac:dyDescent="0.2">
      <c r="B336" s="3"/>
      <c r="F336" s="3"/>
    </row>
    <row r="337" spans="2:6" x14ac:dyDescent="0.2">
      <c r="B337" s="3"/>
      <c r="F337" s="3"/>
    </row>
    <row r="338" spans="2:6" x14ac:dyDescent="0.2">
      <c r="B338" s="3"/>
      <c r="F338" s="3"/>
    </row>
    <row r="339" spans="2:6" x14ac:dyDescent="0.2">
      <c r="B339" s="3"/>
      <c r="F339" s="3"/>
    </row>
    <row r="340" spans="2:6" x14ac:dyDescent="0.2">
      <c r="B340" s="3"/>
      <c r="F340" s="3"/>
    </row>
    <row r="341" spans="2:6" x14ac:dyDescent="0.2">
      <c r="B341" s="3"/>
      <c r="F341" s="3"/>
    </row>
    <row r="342" spans="2:6" x14ac:dyDescent="0.2">
      <c r="B342" s="3"/>
      <c r="F342" s="3"/>
    </row>
    <row r="343" spans="2:6" x14ac:dyDescent="0.2">
      <c r="B343" s="3"/>
      <c r="F343" s="3"/>
    </row>
    <row r="344" spans="2:6" x14ac:dyDescent="0.2">
      <c r="B344" s="3"/>
      <c r="F344" s="3"/>
    </row>
    <row r="345" spans="2:6" x14ac:dyDescent="0.2">
      <c r="B345" s="3"/>
      <c r="F345" s="3"/>
    </row>
    <row r="346" spans="2:6" x14ac:dyDescent="0.2">
      <c r="B346" s="3"/>
      <c r="F346" s="3"/>
    </row>
    <row r="347" spans="2:6" x14ac:dyDescent="0.2">
      <c r="B347" s="3"/>
      <c r="F347" s="3"/>
    </row>
    <row r="348" spans="2:6" x14ac:dyDescent="0.2">
      <c r="B348" s="3"/>
      <c r="F348" s="3"/>
    </row>
    <row r="349" spans="2:6" x14ac:dyDescent="0.2">
      <c r="B349" s="3"/>
      <c r="F349" s="3"/>
    </row>
    <row r="350" spans="2:6" x14ac:dyDescent="0.2">
      <c r="B350" s="3"/>
      <c r="F350" s="3"/>
    </row>
    <row r="351" spans="2:6" x14ac:dyDescent="0.2">
      <c r="B351" s="3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</sheetData>
  <phoneticPr fontId="8" type="noConversion"/>
  <hyperlinks>
    <hyperlink ref="P11" r:id="rId1" display="http://www.konkoly.hu/cgi-bin/IBVS?3815"/>
    <hyperlink ref="P12" r:id="rId2" display="http://www.konkoly.hu/cgi-bin/IBVS?3815"/>
    <hyperlink ref="P13" r:id="rId3" display="http://www.konkoly.hu/cgi-bin/IBVS?3815"/>
    <hyperlink ref="P14" r:id="rId4" display="http://www.konkoly.hu/cgi-bin/IBVS?3815"/>
    <hyperlink ref="P15" r:id="rId5" display="http://www.konkoly.hu/cgi-bin/IBVS?3815"/>
    <hyperlink ref="P16" r:id="rId6" display="http://www.konkoly.hu/cgi-bin/IBVS?3815"/>
    <hyperlink ref="P17" r:id="rId7" display="http://www.konkoly.hu/cgi-bin/IBVS?3815"/>
    <hyperlink ref="P18" r:id="rId8" display="http://www.konkoly.hu/cgi-bin/IBVS?3815"/>
    <hyperlink ref="P19" r:id="rId9" display="http://www.konkoly.hu/cgi-bin/IBVS?3815"/>
    <hyperlink ref="P20" r:id="rId10" display="http://www.konkoly.hu/cgi-bin/IBVS?3815"/>
    <hyperlink ref="P21" r:id="rId11" display="http://www.konkoly.hu/cgi-bin/IBVS?3815"/>
    <hyperlink ref="P22" r:id="rId12" display="http://www.konkoly.hu/cgi-bin/IBVS?3815"/>
    <hyperlink ref="P23" r:id="rId13" display="http://www.konkoly.hu/cgi-bin/IBVS?3815"/>
    <hyperlink ref="P24" r:id="rId14" display="http://www.konkoly.hu/cgi-bin/IBVS?3815"/>
    <hyperlink ref="P25" r:id="rId15" display="http://www.konkoly.hu/cgi-bin/IBVS?3815"/>
    <hyperlink ref="P26" r:id="rId16" display="http://www.konkoly.hu/cgi-bin/IBVS?3815"/>
    <hyperlink ref="P27" r:id="rId17" display="http://www.konkoly.hu/cgi-bin/IBVS?3815"/>
    <hyperlink ref="P28" r:id="rId18" display="http://www.konkoly.hu/cgi-bin/IBVS?3815"/>
    <hyperlink ref="P29" r:id="rId19" display="http://www.konkoly.hu/cgi-bin/IBVS?3815"/>
    <hyperlink ref="P30" r:id="rId20" display="http://www.konkoly.hu/cgi-bin/IBVS?3815"/>
    <hyperlink ref="P31" r:id="rId21" display="http://www.bav-astro.de/sfs/BAVM_link.php?BAVMnr=91"/>
    <hyperlink ref="P32" r:id="rId22" display="http://www.bav-astro.de/sfs/BAVM_link.php?BAVMnr=91"/>
    <hyperlink ref="P47" r:id="rId23" display="http://www.bav-astro.de/sfs/BAVM_link.php?BAVMnr=91"/>
    <hyperlink ref="P33" r:id="rId24" display="http://www.bav-astro.de/sfs/BAVM_link.php?BAVMnr=111"/>
    <hyperlink ref="P34" r:id="rId25" display="http://www.bav-astro.de/sfs/BAVM_link.php?BAVMnr=152"/>
    <hyperlink ref="P35" r:id="rId26" display="http://var.astro.cz/oejv/issues/oejv0094.pdf"/>
    <hyperlink ref="P36" r:id="rId27" display="http://www.bav-astro.de/sfs/BAVM_link.php?BAVMnr=209"/>
    <hyperlink ref="P48" r:id="rId28" display="http://www.bav-astro.de/sfs/BAVM_link.php?BAVMnr=203"/>
    <hyperlink ref="P49" r:id="rId29" display="http://www.bav-astro.de/sfs/BAVM_link.php?BAVMnr=203"/>
    <hyperlink ref="P37" r:id="rId30" display="http://www.bav-astro.de/sfs/BAVM_link.php?BAVMnr=215"/>
    <hyperlink ref="P50" r:id="rId31" display="http://var.astro.cz/oejv/issues/oejv0137.pdf"/>
    <hyperlink ref="P38" r:id="rId32" display="http://www.konkoly.hu/cgi-bin/IBVS?6011"/>
    <hyperlink ref="P39" r:id="rId33" display="http://www.bav-astro.de/sfs/BAVM_link.php?BAVMnr=231"/>
    <hyperlink ref="P40" r:id="rId34" display="http://www.bav-astro.de/sfs/BAVM_link.php?BAVMnr=234"/>
    <hyperlink ref="P41" r:id="rId35" display="http://www.bav-astro.de/sfs/BAVM_link.php?BAVMnr=234"/>
    <hyperlink ref="P42" r:id="rId36" display="http://www.bav-astro.de/sfs/BAVM_link.php?BAVMnr=238"/>
    <hyperlink ref="P43" r:id="rId37" display="http://www.bav-astro.de/sfs/BAVM_link.php?BAVMnr=241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A (old)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2023-01-13T05:03:22Z</dcterms:modified>
</cp:coreProperties>
</file>