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75" windowHeight="1369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<sst xmlns="http://schemas.openxmlformats.org/spreadsheetml/2006/main" count="60" uniqueCount="49">
  <si>
    <t>PE</t>
  </si>
  <si>
    <t>CCD</t>
  </si>
  <si>
    <t>pg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</si>
  <si>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</si>
  <si>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</si>
  <si>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</si>
  <si>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</si>
  <si>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</si>
  <si>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</si>
  <si>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</si>
  <si>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</si>
  <si>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</si>
  <si>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</si>
  <si>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</si>
  <si>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</si>
  <si>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</si>
  <si>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</si>
  <si>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</si>
  <si>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</si>
  <si>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</si>
  <si>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</si>
  <si>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</si>
  <si>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</si>
  <si>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</si>
  <si>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</si>
  <si>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</si>
  <si>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</si>
  <si>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</si>
  <si>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</si>
  <si>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</si>
  <si>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</si>
  <si>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</si>
  <si>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</si>
  <si>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</si>
  <si>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</si>
  <si>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</si>
  <si>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not avail.</t>
  </si>
  <si>
    <t>GCVS 4 Eph.</t>
  </si>
  <si>
    <t>V2277 Cyg / GSC 3133-1149</t>
  </si>
  <si>
    <t>EA</t>
  </si>
  <si>
    <t>IBVS 5060</t>
  </si>
  <si>
    <t>I</t>
  </si>
  <si>
    <t>IBVS 5802</t>
  </si>
  <si>
    <t>Add cycle</t>
  </si>
  <si>
    <t>Old Cycle</t>
  </si>
  <si>
    <t>OEJV 0160</t>
  </si>
  <si>
    <t>II</t>
  </si>
  <si>
    <t>vis</t>
  </si>
  <si>
    <t>OEJV 0179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</si>
</sst>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4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0" fontId="25" fillId="20" borderId="6" applyNumberFormat="0" applyAlignment="0" applyProtection="0"/>
    <xf numFmtId="10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0" borderId="11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5" fillId="0" borderId="5" xfId="0" applyFont="1" applyBorder="1" applyAlignment="1">
      <alignment vertical="center"/>
    </xf>
    <xf numFmtId="0" fontId="0" fillId="0" borderId="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22" borderId="5" xfId="0" applyFont="1" applyFill="1" applyBorder="1" applyAlignment="1">
      <alignment horizontal="left" vertical="center"/>
    </xf>
    <xf numFmtId="0" fontId="5" fillId="24" borderId="0" xfId="0" applyFont="1" applyFill="1" applyAlignment="1">
      <alignment vertical="top"/>
    </xf>
    <xf numFmtId="0" fontId="5" fillId="24" borderId="0" xfId="0" applyFont="1" applyFill="1" applyAlignment="1">
      <alignment horizontal="center"/>
    </xf>
    <xf numFmtId="0" fontId="5" fillId="24" borderId="0" xfId="0" applyFont="1" applyFill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8" fillId="0" borderId="0" xfId="61" applyFont="1">
      <alignment/>
      <protection/>
    </xf>
    <xf numFmtId="0" fontId="28" fillId="0" borderId="0" xfId="61" applyFont="1" applyAlignment="1">
      <alignment horizontal="center"/>
      <protection/>
    </xf>
    <xf numFmtId="0" fontId="28" fillId="0" borderId="0" xfId="61" applyFont="1" applyAlignment="1">
      <alignment horizontal="lef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V2277 Cyg --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A!$D$21:$D$234</c:f>
                <c:numCache>
                  <c:ptCount val="214"/>
                  <c:pt idx="0">
                    <c:v>0.002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0.0001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</c:numCache>
              </c:numRef>
            </c:plus>
            <c:minus>
              <c:numRef>
                <c:f>A!$D$21:$D$234</c:f>
                <c:numCache>
                  <c:ptCount val="214"/>
                  <c:pt idx="0">
                    <c:v>0.002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0.0001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A!$F$21:$F$994</c:f>
              <c:numCache/>
            </c:numRef>
          </c:xVal>
          <c:yVal>
            <c:numRef>
              <c:f>A!$H$21:$H$994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A!$D$21:$D$994</c:f>
                <c:numCache>
                  <c:ptCount val="974"/>
                  <c:pt idx="0">
                    <c:v>0.002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0.0001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</c:numCache>
              </c:numRef>
            </c:plus>
            <c:minus>
              <c:numRef>
                <c:f>A!$D$21:$D$994</c:f>
                <c:numCache>
                  <c:ptCount val="974"/>
                  <c:pt idx="0">
                    <c:v>0.002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0.0001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A!$F$21:$F$994</c:f>
              <c:numCache/>
            </c:numRef>
          </c:xVal>
          <c:yVal>
            <c:numRef>
              <c:f>A!$I$21:$I$994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A!$D$21:$D$994</c:f>
                <c:numCache>
                  <c:ptCount val="974"/>
                  <c:pt idx="0">
                    <c:v>0.002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0.0001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</c:numCache>
              </c:numRef>
            </c:plus>
            <c:minus>
              <c:numRef>
                <c:f>A!$D$21:$D$994</c:f>
                <c:numCache>
                  <c:ptCount val="974"/>
                  <c:pt idx="0">
                    <c:v>0.002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0.0001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A!$F$21:$F$994</c:f>
              <c:numCache/>
            </c:numRef>
          </c:xVal>
          <c:yVal>
            <c:numRef>
              <c:f>A!$J$21:$J$994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A!$D$21:$D$994</c:f>
                <c:numCache>
                  <c:ptCount val="974"/>
                  <c:pt idx="0">
                    <c:v>0.002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0.0001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</c:numCache>
              </c:numRef>
            </c:plus>
            <c:minus>
              <c:numRef>
                <c:f>A!$D$21:$D$994</c:f>
                <c:numCache>
                  <c:ptCount val="974"/>
                  <c:pt idx="0">
                    <c:v>0.002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0.0001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A!$F$21:$F$994</c:f>
              <c:numCache/>
            </c:numRef>
          </c:xVal>
          <c:yVal>
            <c:numRef>
              <c:f>A!$K$21:$K$994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A!$D$21:$D$994</c:f>
                <c:numCache>
                  <c:ptCount val="974"/>
                  <c:pt idx="0">
                    <c:v>0.002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0.0001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</c:numCache>
              </c:numRef>
            </c:plus>
            <c:minus>
              <c:numRef>
                <c:f>A!$D$21:$D$994</c:f>
                <c:numCache>
                  <c:ptCount val="974"/>
                  <c:pt idx="0">
                    <c:v>0.002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0.0001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A!$F$21:$F$994</c:f>
              <c:numCache/>
            </c:numRef>
          </c:xVal>
          <c:yVal>
            <c:numRef>
              <c:f>A!$L$21:$L$994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A!$D$21:$D$994</c:f>
                <c:numCache>
                  <c:ptCount val="974"/>
                  <c:pt idx="0">
                    <c:v>0.002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0.0001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</c:numCache>
              </c:numRef>
            </c:plus>
            <c:minus>
              <c:numRef>
                <c:f>A!$D$21:$D$994</c:f>
                <c:numCache>
                  <c:ptCount val="974"/>
                  <c:pt idx="0">
                    <c:v>0.002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0.0001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A!$F$21:$F$994</c:f>
              <c:numCache/>
            </c:numRef>
          </c:xVal>
          <c:yVal>
            <c:numRef>
              <c:f>A!$M$21:$M$994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A!$D$21:$D$994</c:f>
                <c:numCache>
                  <c:ptCount val="974"/>
                  <c:pt idx="0">
                    <c:v>0.002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0.0001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</c:numCache>
              </c:numRef>
            </c:plus>
            <c:minus>
              <c:numRef>
                <c:f>A!$D$21:$D$994</c:f>
                <c:numCache>
                  <c:ptCount val="974"/>
                  <c:pt idx="0">
                    <c:v>0.002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0.0001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A!$F$21:$F$994</c:f>
              <c:numCache/>
            </c:numRef>
          </c:xVal>
          <c:yVal>
            <c:numRef>
              <c:f>A!$N$21:$N$994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A!$F$21:$F$994</c:f>
              <c:numCache/>
            </c:numRef>
          </c:xVal>
          <c:yVal>
            <c:numRef>
              <c:f>A!$O$21:$O$994</c:f>
              <c:numCache/>
            </c:numRef>
          </c:yVal>
          <c:smooth val="0"/>
        </c:ser>
        <c:axId val="64217957"/>
        <c:axId val="41090702"/>
      </c:scatterChart>
      <c:valAx>
        <c:axId val="642179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90702"/>
        <c:crosses val="autoZero"/>
        <c:crossBetween val="midCat"/>
        <c:dispUnits/>
      </c:valAx>
      <c:valAx>
        <c:axId val="410907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1795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85"/>
          <c:y val="0.934"/>
          <c:w val="0.638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0</xdr:rowOff>
    </xdr:from>
    <xdr:to>
      <xdr:col>17</xdr:col>
      <xdr:colOff>114300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4481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35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38</v>
      </c>
      <c r="E1" s="31"/>
      <c r="F1" s="31"/>
      <c r="G1" s="32" t="s">
        <v>39</v>
      </c>
      <c r="H1" s="33" t="s">
        <v>40</v>
      </c>
      <c r="I1" s="29" t="s">
        <v>36</v>
      </c>
      <c r="J1" s="29" t="s">
        <v>36</v>
      </c>
      <c r="K1" s="34">
        <v>54024.3827</v>
      </c>
      <c r="L1" s="34">
        <v>1.0617</v>
      </c>
    </row>
    <row r="2" spans="1:3" ht="12.75">
      <c r="A2" t="s">
        <v>25</v>
      </c>
      <c r="B2" t="s">
        <v>39</v>
      </c>
      <c r="C2" s="9"/>
    </row>
    <row r="3" ht="13.5" thickBot="1"/>
    <row r="4" spans="1:7" ht="14.25" thickBot="1" thickTop="1">
      <c r="A4" s="28" t="s">
        <v>37</v>
      </c>
      <c r="C4" s="7" t="s">
        <v>36</v>
      </c>
      <c r="D4" s="8" t="s">
        <v>36</v>
      </c>
      <c r="F4" s="24" t="str">
        <f>"F"&amp;B9</f>
        <v>F21</v>
      </c>
      <c r="G4" s="25" t="str">
        <f>"G"&amp;B9</f>
        <v>G21</v>
      </c>
    </row>
    <row r="5" spans="1:4" ht="13.5" thickTop="1">
      <c r="A5" s="10" t="s">
        <v>30</v>
      </c>
      <c r="B5" s="11"/>
      <c r="C5" s="12">
        <v>-9.5</v>
      </c>
      <c r="D5" s="11" t="s">
        <v>31</v>
      </c>
    </row>
    <row r="6" ht="12.75">
      <c r="A6" s="4" t="s">
        <v>3</v>
      </c>
    </row>
    <row r="7" spans="1:3" ht="12.75">
      <c r="A7" t="s">
        <v>4</v>
      </c>
      <c r="C7">
        <v>54024.3827</v>
      </c>
    </row>
    <row r="8" spans="1:4" ht="12.75">
      <c r="A8" t="s">
        <v>5</v>
      </c>
      <c r="C8">
        <v>1.0617</v>
      </c>
      <c r="D8" s="30" t="s">
        <v>40</v>
      </c>
    </row>
    <row r="9" spans="1:2" ht="12.75">
      <c r="A9" s="26" t="s">
        <v>35</v>
      </c>
      <c r="B9" s="27">
        <v>21</v>
      </c>
    </row>
    <row r="10" spans="1:5" ht="13.5" thickBot="1">
      <c r="A10" s="11"/>
      <c r="B10" s="11"/>
      <c r="C10" s="3" t="s">
        <v>21</v>
      </c>
      <c r="D10" s="3" t="s">
        <v>22</v>
      </c>
      <c r="E10" s="11"/>
    </row>
    <row r="11" spans="1:5" ht="12.75">
      <c r="A11" s="11" t="s">
        <v>17</v>
      </c>
      <c r="B11" s="11"/>
      <c r="C11" s="23">
        <f ca="1">INTERCEPT(INDIRECT($G$4):G987,INDIRECT($F$4):F987)</f>
        <v>-0.07891802739130406</v>
      </c>
      <c r="D11" s="13"/>
      <c r="E11" s="11"/>
    </row>
    <row r="12" spans="1:5" ht="12.75">
      <c r="A12" s="11" t="s">
        <v>18</v>
      </c>
      <c r="B12" s="11"/>
      <c r="C12" s="23">
        <f ca="1">SLOPE(INDIRECT($G$4):G987,INDIRECT($F$4):F987)</f>
        <v>-1.360130794229946E-05</v>
      </c>
      <c r="D12" s="13"/>
      <c r="E12" s="11"/>
    </row>
    <row r="13" spans="1:3" ht="12.75">
      <c r="A13" s="11" t="s">
        <v>20</v>
      </c>
      <c r="B13" s="11"/>
      <c r="C13" s="13" t="s">
        <v>15</v>
      </c>
    </row>
    <row r="14" spans="1:3" ht="12.75">
      <c r="A14" s="11"/>
      <c r="B14" s="11"/>
      <c r="C14" s="11"/>
    </row>
    <row r="15" spans="1:6" ht="12.75">
      <c r="A15" s="14" t="s">
        <v>19</v>
      </c>
      <c r="B15" s="11"/>
      <c r="C15" s="15">
        <f>(C7+C11)+(C8+C12)*INT(MAX(F21:F3528))</f>
        <v>57142.47673493118</v>
      </c>
      <c r="E15" s="16" t="s">
        <v>43</v>
      </c>
      <c r="F15" s="12">
        <v>1</v>
      </c>
    </row>
    <row r="16" spans="1:6" ht="12.75">
      <c r="A16" s="18" t="s">
        <v>6</v>
      </c>
      <c r="B16" s="11"/>
      <c r="C16" s="19">
        <f>+C8+C12</f>
        <v>1.0616863986920577</v>
      </c>
      <c r="E16" s="16" t="s">
        <v>32</v>
      </c>
      <c r="F16" s="17">
        <f ca="1">NOW()+15018.5+$C$5/24</f>
        <v>59897.5315005787</v>
      </c>
    </row>
    <row r="17" spans="1:6" ht="13.5" thickBot="1">
      <c r="A17" s="16" t="s">
        <v>29</v>
      </c>
      <c r="B17" s="11"/>
      <c r="C17" s="11">
        <f>COUNT(C21:C2186)</f>
        <v>4</v>
      </c>
      <c r="E17" s="16" t="s">
        <v>44</v>
      </c>
      <c r="F17" s="17">
        <f>ROUND(2*(F16-$C$7)/$C$8,0)/2+F15</f>
        <v>5533</v>
      </c>
    </row>
    <row r="18" spans="1:6" ht="14.25" thickBot="1" thickTop="1">
      <c r="A18" s="18" t="s">
        <v>7</v>
      </c>
      <c r="B18" s="11"/>
      <c r="C18" s="21">
        <f>+C15</f>
        <v>57142.47673493118</v>
      </c>
      <c r="D18" s="22">
        <f>+C16</f>
        <v>1.0616863986920577</v>
      </c>
      <c r="E18" s="16" t="s">
        <v>33</v>
      </c>
      <c r="F18" s="25">
        <f>ROUND(2*(F16-$C$15)/$C$16,0)/2+F15</f>
        <v>2596</v>
      </c>
    </row>
    <row r="19" spans="5:6" ht="13.5" thickTop="1">
      <c r="E19" s="16" t="s">
        <v>34</v>
      </c>
      <c r="F19" s="20">
        <f>+$C$15+$C$16*F18-15018.5-$C$5/24</f>
        <v>44880.5104592691</v>
      </c>
    </row>
    <row r="20" spans="1:17" ht="13.5" thickBot="1">
      <c r="A20" s="3" t="s">
        <v>8</v>
      </c>
      <c r="B20" s="3" t="s">
        <v>9</v>
      </c>
      <c r="C20" s="3" t="s">
        <v>10</v>
      </c>
      <c r="D20" s="3" t="s">
        <v>14</v>
      </c>
      <c r="E20" s="3" t="s">
        <v>11</v>
      </c>
      <c r="F20" s="3" t="s">
        <v>12</v>
      </c>
      <c r="G20" s="3" t="s">
        <v>13</v>
      </c>
      <c r="H20" s="6" t="s">
        <v>2</v>
      </c>
      <c r="I20" s="6" t="s">
        <v>47</v>
      </c>
      <c r="J20" s="6" t="s">
        <v>0</v>
      </c>
      <c r="K20" s="6" t="s">
        <v>1</v>
      </c>
      <c r="L20" s="6" t="s">
        <v>26</v>
      </c>
      <c r="M20" s="6" t="s">
        <v>27</v>
      </c>
      <c r="N20" s="6" t="s">
        <v>28</v>
      </c>
      <c r="O20" s="6" t="s">
        <v>24</v>
      </c>
      <c r="P20" s="5" t="s">
        <v>23</v>
      </c>
      <c r="Q20" s="3" t="s">
        <v>16</v>
      </c>
    </row>
    <row r="21" spans="1:18" ht="12.75">
      <c r="A21" s="35" t="s">
        <v>40</v>
      </c>
      <c r="B21" s="36" t="s">
        <v>41</v>
      </c>
      <c r="C21" s="37">
        <v>51297.859</v>
      </c>
      <c r="D21" s="37">
        <v>0.002</v>
      </c>
      <c r="E21">
        <f>+(C21-C$7)/C$8</f>
        <v>-2568.0735612696667</v>
      </c>
      <c r="F21">
        <f>ROUND(2*E21,0)/2</f>
        <v>-2568</v>
      </c>
      <c r="G21">
        <f>+C21-(C$7+F21*C$8)</f>
        <v>-0.07810000000608852</v>
      </c>
      <c r="I21">
        <f>+G21</f>
        <v>-0.07810000000608852</v>
      </c>
      <c r="O21">
        <f>+C$11+C$12*$F21</f>
        <v>-0.04398986859547905</v>
      </c>
      <c r="Q21" s="2">
        <f>+C21-15018.5</f>
        <v>36279.359</v>
      </c>
      <c r="R21" t="s">
        <v>47</v>
      </c>
    </row>
    <row r="22" spans="1:18" ht="12.75">
      <c r="A22" t="s">
        <v>42</v>
      </c>
      <c r="C22" s="9">
        <v>54024.3827</v>
      </c>
      <c r="D22" s="9">
        <v>0.0003</v>
      </c>
      <c r="E22">
        <f>+(C22-C$7)/C$8</f>
        <v>0</v>
      </c>
      <c r="F22">
        <f>ROUND(2*E22,0)/2</f>
        <v>0</v>
      </c>
      <c r="G22">
        <f>+C22-(C$7+F22*C$8)</f>
        <v>0</v>
      </c>
      <c r="J22">
        <f>+G22</f>
        <v>0</v>
      </c>
      <c r="O22">
        <f>+C$11+C$12*$F22</f>
        <v>-0.07891802739130406</v>
      </c>
      <c r="Q22" s="2">
        <f>+C22-15018.5</f>
        <v>39005.8827</v>
      </c>
      <c r="R22" t="s">
        <v>0</v>
      </c>
    </row>
    <row r="23" spans="1:18" ht="12.75">
      <c r="A23" s="38" t="s">
        <v>45</v>
      </c>
      <c r="B23" s="39" t="s">
        <v>46</v>
      </c>
      <c r="C23" s="40">
        <v>55816.39519</v>
      </c>
      <c r="D23" s="40">
        <v>0.0003</v>
      </c>
      <c r="E23">
        <f>+(C23-C$7)/C$8</f>
        <v>1687.8708580578325</v>
      </c>
      <c r="F23">
        <f>ROUND(2*E23,0)/2</f>
        <v>1688</v>
      </c>
      <c r="G23">
        <f>+C23-(C$7+F23*C$8)</f>
        <v>-0.1371099999960279</v>
      </c>
      <c r="K23">
        <f>+G23</f>
        <v>-0.1371099999960279</v>
      </c>
      <c r="O23">
        <f>+C$11+C$12*$F23</f>
        <v>-0.10187703519790554</v>
      </c>
      <c r="Q23" s="2">
        <f>+C23-15018.5</f>
        <v>40797.89519</v>
      </c>
      <c r="R23" t="s">
        <v>1</v>
      </c>
    </row>
    <row r="24" spans="1:18" ht="12.75">
      <c r="A24" s="41" t="s">
        <v>48</v>
      </c>
      <c r="B24" s="42" t="s">
        <v>46</v>
      </c>
      <c r="C24" s="43">
        <v>57142.46716</v>
      </c>
      <c r="D24" s="43">
        <v>0.0001</v>
      </c>
      <c r="E24">
        <f>+(C24-C$7)/C$8</f>
        <v>2936.8790242064592</v>
      </c>
      <c r="F24">
        <f>ROUND(2*E24,0)/2</f>
        <v>2937</v>
      </c>
      <c r="G24">
        <f>+C24-(C$7+F24*C$8)</f>
        <v>-0.12844000000040978</v>
      </c>
      <c r="K24">
        <f>+G24</f>
        <v>-0.12844000000040978</v>
      </c>
      <c r="O24">
        <f>+C$11+C$12*$F24</f>
        <v>-0.11886506881783757</v>
      </c>
      <c r="Q24" s="2">
        <f>+C24-15018.5</f>
        <v>42123.96716</v>
      </c>
      <c r="R24" t="s">
        <v>1</v>
      </c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4" ht="12.75">
      <c r="C29" s="9"/>
      <c r="D29" s="9"/>
    </row>
    <row r="30" spans="3:4" ht="12.75">
      <c r="C30" s="9"/>
      <c r="D30" s="9"/>
    </row>
    <row r="31" spans="3:4" ht="12.75">
      <c r="C31" s="9"/>
      <c r="D31" s="9"/>
    </row>
    <row r="32" spans="3:4" ht="12.75">
      <c r="C32" s="9"/>
      <c r="D32" s="9"/>
    </row>
    <row r="33" spans="3:4" ht="12.75">
      <c r="C33" s="9"/>
      <c r="D33" s="9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</sheetData>
  <sheetProtection/>
  <hyperlinks>
    <hyperlink ref="H851" r:id="rId1" display="http://vsolj.cetus-net.org/bulletin.html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2022-11-13T23:45:21Z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