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790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<sst xmlns="http://schemas.openxmlformats.org/spreadsheetml/2006/main" count="61" uniqueCount="52">
  <si>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</si>
  <si>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</si>
  <si>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</si>
  <si>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</si>
  <si>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</si>
  <si>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</si>
  <si>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</si>
  <si>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</si>
  <si>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</si>
  <si>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</si>
  <si>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</si>
  <si>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</si>
  <si>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</si>
  <si>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</si>
  <si>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</si>
  <si>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</si>
  <si>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</si>
  <si>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</si>
  <si>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</si>
  <si>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</si>
  <si>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</si>
  <si>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</si>
  <si>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</si>
  <si>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</si>
  <si>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</si>
  <si>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</si>
  <si>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</si>
  <si>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</si>
  <si>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</si>
  <si>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</si>
  <si>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</si>
  <si>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</si>
  <si>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</si>
  <si>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</si>
  <si>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</si>
  <si>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</si>
  <si>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V2287 Cyg / GSC 3921-0991</t>
  </si>
  <si>
    <t>EB</t>
  </si>
  <si>
    <t>IBVS 5060</t>
  </si>
  <si>
    <t>Baldwin epoch</t>
  </si>
  <si>
    <t>IBVS 5592</t>
  </si>
  <si>
    <t>IBVS 5959</t>
  </si>
  <si>
    <t>I</t>
  </si>
  <si>
    <t>not avail.</t>
  </si>
  <si>
    <t>Krajci</t>
  </si>
  <si>
    <t>IBVS 6033</t>
  </si>
  <si>
    <t>OEJV 0160</t>
  </si>
  <si>
    <t>OEJV 0211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</si>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</sst>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V2287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0.0007</c:v>
                  </c:pt>
                  <c:pt idx="5">
                    <c:v>0.0001</c:v>
                  </c:pt>
                  <c:pt idx="6">
                    <c:v>0.0016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099996"/>
        <c:axId val="14791101"/>
      </c:scatterChart>
      <c:valAx>
        <c:axId val="909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crossBetween val="midCat"/>
        <c:dispUnits/>
      </c:valAx>
      <c:valAx>
        <c:axId val="1479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1000125</xdr:colOff>
      <xdr:row>0</xdr:row>
      <xdr:rowOff>0</xdr:rowOff>
    </xdr:from>
    <xdr:to>
      <xdr:col>17</xdr:col>
      <xdr:colOff>66675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148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23</v>
      </c>
      <c r="B2" t="s">
        <v>37</v>
      </c>
      <c r="D2" s="3"/>
    </row>
    <row r="3" ht="13.5" thickBot="1"/>
    <row r="4" spans="1:4" ht="14.25" thickBot="1" thickTop="1">
      <c r="A4" s="5" t="s">
        <v>0</v>
      </c>
      <c r="C4" s="8" t="s">
        <v>43</v>
      </c>
      <c r="D4" s="9" t="s">
        <v>43</v>
      </c>
    </row>
    <row r="5" spans="1:5" ht="13.5" thickTop="1">
      <c r="A5" s="11" t="s">
        <v>28</v>
      </c>
      <c r="B5" s="12"/>
      <c r="C5" s="13">
        <v>-9.5</v>
      </c>
      <c r="D5" s="12" t="s">
        <v>29</v>
      </c>
      <c r="E5" s="12"/>
    </row>
    <row r="6" ht="12.75">
      <c r="A6" s="5" t="s">
        <v>1</v>
      </c>
    </row>
    <row r="7" spans="1:4" ht="12.75">
      <c r="A7" t="s">
        <v>2</v>
      </c>
      <c r="C7" s="28">
        <v>52893.3167</v>
      </c>
      <c r="D7" s="32" t="s">
        <v>44</v>
      </c>
    </row>
    <row r="8" spans="1:4" ht="12.75">
      <c r="A8" t="s">
        <v>3</v>
      </c>
      <c r="C8" s="29">
        <v>0.90765673</v>
      </c>
      <c r="D8" s="32" t="s">
        <v>44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0.0023210511095632224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1.8220921184571603E-06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57845.50408126571</v>
      </c>
      <c r="E15" s="16" t="s">
        <v>33</v>
      </c>
      <c r="F15" s="13">
        <v>1</v>
      </c>
    </row>
    <row r="16" spans="1:6" ht="12.75">
      <c r="A16" s="18" t="s">
        <v>4</v>
      </c>
      <c r="B16" s="12"/>
      <c r="C16" s="19">
        <f>+C8+C12</f>
        <v>0.9076585520921184</v>
      </c>
      <c r="E16" s="16" t="s">
        <v>30</v>
      </c>
      <c r="F16" s="17">
        <f ca="1">NOW()+15018.5+$C$5/24</f>
        <v>59897.5333068287</v>
      </c>
    </row>
    <row r="17" spans="1:6" ht="13.5" thickBot="1">
      <c r="A17" s="16" t="s">
        <v>27</v>
      </c>
      <c r="B17" s="12"/>
      <c r="C17" s="12">
        <f>COUNT(C21:C2191)</f>
        <v>10</v>
      </c>
      <c r="E17" s="16" t="s">
        <v>34</v>
      </c>
      <c r="F17" s="17">
        <f>ROUND(2*(F16-$C$7)/$C$8,0)/2+F15</f>
        <v>7718</v>
      </c>
    </row>
    <row r="18" spans="1:6" ht="14.25" thickBot="1" thickTop="1">
      <c r="A18" s="18" t="s">
        <v>5</v>
      </c>
      <c r="B18" s="12"/>
      <c r="C18" s="21">
        <f>+C15</f>
        <v>57845.50408126571</v>
      </c>
      <c r="D18" s="22">
        <f>+C16</f>
        <v>0.9076585520921184</v>
      </c>
      <c r="E18" s="16" t="s">
        <v>35</v>
      </c>
      <c r="F18" s="25">
        <f>ROUND(2*(F16-$C$15)/$C$16,0)/2+F15</f>
        <v>2262</v>
      </c>
    </row>
    <row r="19" spans="5:6" ht="13.5" thickTop="1">
      <c r="E19" s="16" t="s">
        <v>31</v>
      </c>
      <c r="F19" s="20">
        <f>+$C$15+$C$16*F18-15018.5-$C$5/24</f>
        <v>44880.523559431414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ht="12.75">
      <c r="A21" t="s">
        <v>38</v>
      </c>
      <c r="C21" s="31">
        <v>51295.843</v>
      </c>
      <c r="D21" s="31">
        <v>0.002</v>
      </c>
      <c r="E21">
        <f aca="true" t="shared" si="0" ref="E21:E26">+(C21-C$7)/C$8</f>
        <v>-1759.9976369921283</v>
      </c>
      <c r="F21">
        <f aca="true" t="shared" si="1" ref="F21:F30">ROUND(2*E21,0)/2</f>
        <v>-1760</v>
      </c>
      <c r="G21">
        <f aca="true" t="shared" si="2" ref="G21:G26">+C21-(C$7+F21*C$8)</f>
        <v>0.0021447999970405363</v>
      </c>
      <c r="J21">
        <f>+G21</f>
        <v>0.0021447999970405363</v>
      </c>
      <c r="O21">
        <f aca="true" t="shared" si="3" ref="O21:O26">+C$11+C$12*$F21</f>
        <v>-0.0008858310189213798</v>
      </c>
      <c r="Q21" s="2">
        <f aca="true" t="shared" si="4" ref="Q21:Q26">+C21-15018.5</f>
        <v>36277.343</v>
      </c>
    </row>
    <row r="22" spans="1:18" ht="12.75">
      <c r="A22" t="s">
        <v>38</v>
      </c>
      <c r="C22" s="31">
        <v>51311.724</v>
      </c>
      <c r="D22" s="31">
        <v>0.005</v>
      </c>
      <c r="E22">
        <f t="shared" si="0"/>
        <v>-1742.5009342463654</v>
      </c>
      <c r="F22">
        <f t="shared" si="1"/>
        <v>-1742.5</v>
      </c>
      <c r="G22">
        <f t="shared" si="2"/>
        <v>-0.0008479750031256117</v>
      </c>
      <c r="J22">
        <f>+G22</f>
        <v>-0.0008479750031256117</v>
      </c>
      <c r="O22">
        <f t="shared" si="3"/>
        <v>-0.0008539444068483793</v>
      </c>
      <c r="Q22" s="2">
        <f t="shared" si="4"/>
        <v>36293.224</v>
      </c>
      <c r="R22">
        <f>IF(ABS(C22-C21)&lt;0.00001,1,"")</f>
      </c>
    </row>
    <row r="23" spans="1:17" ht="12.75">
      <c r="A23" t="s">
        <v>39</v>
      </c>
      <c r="C23" s="31">
        <v>52182.6246</v>
      </c>
      <c r="D23" s="31"/>
      <c r="E23">
        <f t="shared" si="0"/>
        <v>-782.9965630288448</v>
      </c>
      <c r="F23">
        <f t="shared" si="1"/>
        <v>-783</v>
      </c>
      <c r="G23">
        <f t="shared" si="2"/>
        <v>0.003119590001006145</v>
      </c>
      <c r="I23">
        <f>+G23</f>
        <v>0.003119590001006145</v>
      </c>
      <c r="O23">
        <f t="shared" si="3"/>
        <v>0.0008943529808112659</v>
      </c>
      <c r="Q23" s="2">
        <f t="shared" si="4"/>
        <v>37164.1246</v>
      </c>
    </row>
    <row r="24" spans="1:17" ht="12.75">
      <c r="A24" s="30" t="s">
        <v>40</v>
      </c>
      <c r="C24" s="31">
        <v>52893.3167</v>
      </c>
      <c r="D24" s="31">
        <v>0.0002</v>
      </c>
      <c r="E24">
        <f t="shared" si="0"/>
        <v>0</v>
      </c>
      <c r="F24">
        <f t="shared" si="1"/>
        <v>0</v>
      </c>
      <c r="G24">
        <f t="shared" si="2"/>
        <v>0</v>
      </c>
      <c r="K24">
        <f aca="true" t="shared" si="5" ref="K24:K30">+G24</f>
        <v>0</v>
      </c>
      <c r="O24">
        <f t="shared" si="3"/>
        <v>0.0023210511095632224</v>
      </c>
      <c r="Q24" s="2">
        <f t="shared" si="4"/>
        <v>37874.8167</v>
      </c>
    </row>
    <row r="25" spans="1:17" ht="12.75">
      <c r="A25" s="33" t="s">
        <v>40</v>
      </c>
      <c r="B25" s="35"/>
      <c r="C25" s="36">
        <v>53157.4455</v>
      </c>
      <c r="D25" s="37">
        <v>0.0007</v>
      </c>
      <c r="E25">
        <f t="shared" si="0"/>
        <v>291.00076192901537</v>
      </c>
      <c r="F25">
        <f t="shared" si="1"/>
        <v>291</v>
      </c>
      <c r="G25">
        <f t="shared" si="2"/>
        <v>0.0006915699996170588</v>
      </c>
      <c r="K25">
        <f t="shared" si="5"/>
        <v>0.0006915699996170588</v>
      </c>
      <c r="O25">
        <f t="shared" si="3"/>
        <v>0.0028512799160342562</v>
      </c>
      <c r="Q25" s="2">
        <f t="shared" si="4"/>
        <v>38138.9455</v>
      </c>
    </row>
    <row r="26" spans="1:17" ht="12.75">
      <c r="A26" s="33" t="s">
        <v>41</v>
      </c>
      <c r="B26" s="34" t="s">
        <v>42</v>
      </c>
      <c r="C26" s="33">
        <v>55063.5258</v>
      </c>
      <c r="D26" s="33">
        <v>0.0001</v>
      </c>
      <c r="E26">
        <f t="shared" si="0"/>
        <v>2391.002047657378</v>
      </c>
      <c r="F26">
        <f t="shared" si="1"/>
        <v>2391</v>
      </c>
      <c r="G26">
        <f t="shared" si="2"/>
        <v>0.0018585700017865747</v>
      </c>
      <c r="K26">
        <f t="shared" si="5"/>
        <v>0.0018585700017865747</v>
      </c>
      <c r="O26">
        <f t="shared" si="3"/>
        <v>0.006677673364794292</v>
      </c>
      <c r="Q26" s="2">
        <f t="shared" si="4"/>
        <v>40045.0258</v>
      </c>
    </row>
    <row r="27" spans="1:17" ht="12.75">
      <c r="A27" s="38" t="s">
        <v>45</v>
      </c>
      <c r="B27" s="39" t="s">
        <v>42</v>
      </c>
      <c r="C27" s="40">
        <v>55832.3206</v>
      </c>
      <c r="D27" s="40">
        <v>0.0016</v>
      </c>
      <c r="E27">
        <f>+(C27-C$7)/C$8</f>
        <v>3238.0125689146776</v>
      </c>
      <c r="F27">
        <f t="shared" si="1"/>
        <v>3238</v>
      </c>
      <c r="G27">
        <f>+C27-(C$7+F27*C$8)</f>
        <v>0.011408259997551795</v>
      </c>
      <c r="K27">
        <f t="shared" si="5"/>
        <v>0.011408259997551795</v>
      </c>
      <c r="O27">
        <f>+C$11+C$12*$F27</f>
        <v>0.008220985389127508</v>
      </c>
      <c r="Q27" s="2">
        <f>+C27-15018.5</f>
        <v>40813.8206</v>
      </c>
    </row>
    <row r="28" spans="1:17" ht="12.75">
      <c r="A28" s="41" t="s">
        <v>46</v>
      </c>
      <c r="B28" s="42" t="s">
        <v>42</v>
      </c>
      <c r="C28" s="43">
        <v>56135.47344</v>
      </c>
      <c r="D28" s="43">
        <v>0.0007</v>
      </c>
      <c r="E28">
        <f>+(C28-C$7)/C$8</f>
        <v>3572.007602477644</v>
      </c>
      <c r="F28">
        <f t="shared" si="1"/>
        <v>3572</v>
      </c>
      <c r="G28">
        <f>+C28-(C$7+F28*C$8)</f>
        <v>0.006900439999299124</v>
      </c>
      <c r="K28">
        <f t="shared" si="5"/>
        <v>0.006900439999299124</v>
      </c>
      <c r="O28">
        <f>+C$11+C$12*$F28</f>
        <v>0.008829564156692199</v>
      </c>
      <c r="Q28" s="2">
        <f>+C28-15018.5</f>
        <v>41116.97344</v>
      </c>
    </row>
    <row r="29" spans="1:17" ht="12.75">
      <c r="A29" s="44" t="s">
        <v>47</v>
      </c>
      <c r="B29" s="45" t="s">
        <v>42</v>
      </c>
      <c r="C29" s="46">
        <v>57690.29071999993</v>
      </c>
      <c r="D29" s="46">
        <v>0.0008</v>
      </c>
      <c r="E29">
        <f>+(C29-C$7)/C$8</f>
        <v>5285.00903640072</v>
      </c>
      <c r="F29">
        <f t="shared" si="1"/>
        <v>5285</v>
      </c>
      <c r="G29">
        <f>+C29-(C$7+F29*C$8)</f>
        <v>0.008201949931390118</v>
      </c>
      <c r="K29">
        <f t="shared" si="5"/>
        <v>0.008201949931390118</v>
      </c>
      <c r="O29">
        <f>+C$11+C$12*$F29</f>
        <v>0.011950807955609315</v>
      </c>
      <c r="Q29" s="2">
        <f>+C29-15018.5</f>
        <v>42671.79071999993</v>
      </c>
    </row>
    <row r="30" spans="1:17" ht="12.75">
      <c r="A30" s="44" t="s">
        <v>47</v>
      </c>
      <c r="B30" s="45" t="s">
        <v>42</v>
      </c>
      <c r="C30" s="46">
        <v>57845.51061000023</v>
      </c>
      <c r="D30" s="46">
        <v>0.0003</v>
      </c>
      <c r="E30">
        <f>+(C30-C$7)/C$8</f>
        <v>5456.020702893072</v>
      </c>
      <c r="F30">
        <f t="shared" si="1"/>
        <v>5456</v>
      </c>
      <c r="G30">
        <f>+C30-(C$7+F30*C$8)</f>
        <v>0.01879112023016205</v>
      </c>
      <c r="K30">
        <f t="shared" si="5"/>
        <v>0.01879112023016205</v>
      </c>
      <c r="O30">
        <f>+C$11+C$12*$F30</f>
        <v>0.012262385707865489</v>
      </c>
      <c r="Q30" s="2">
        <f>+C30-15018.5</f>
        <v>42827.01061000023</v>
      </c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29:D30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2022-11-13T23:47:57Z</dcterms:modified>
  <cp:category/>
  <cp:version/>
  <cp:contentType/>
  <cp:contentStatus/>
</cp:coreProperties>
</file>