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580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<sst xmlns="http://schemas.openxmlformats.org/spreadsheetml/2006/main" count="60" uniqueCount="53">
  <si>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</si>
  <si>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</si>
  <si>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</si>
  <si>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</si>
  <si>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</si>
  <si>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</si>
  <si>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</si>
  <si>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</si>
  <si>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</si>
  <si>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</si>
  <si>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</si>
  <si>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</si>
  <si>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</si>
  <si>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</si>
  <si>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</si>
  <si>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</si>
  <si>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</si>
  <si>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</si>
  <si>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</si>
  <si>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</si>
  <si>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</si>
  <si>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</si>
  <si>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</si>
  <si>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</si>
  <si>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</si>
  <si>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</si>
  <si>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</si>
  <si>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</si>
  <si>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</si>
  <si>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</si>
  <si>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</si>
  <si>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</si>
  <si>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</si>
  <si>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</si>
  <si>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</si>
  <si>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</si>
  <si>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</si>
  <si>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</si>
  <si>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</si>
  <si>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</si>
  <si>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</si>
  <si>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</si>
  <si>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</si>
  <si>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V2314 Cyg</t>
  </si>
  <si>
    <t>2013a</t>
  </si>
  <si>
    <t>G2672-0976</t>
  </si>
  <si>
    <t>EA</t>
  </si>
  <si>
    <t>pr_6</t>
  </si>
  <si>
    <t>A0</t>
  </si>
  <si>
    <t>V2314 Cyg / GSC 2672-0976</t>
  </si>
  <si>
    <t>BRNO</t>
  </si>
  <si>
    <t>as of 2017-11-28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</si>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</sst>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3" fillId="24" borderId="5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22" borderId="5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/>
    </xf>
    <xf numFmtId="0" fontId="0" fillId="22" borderId="5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4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V2314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0495191"/>
        <c:axId val="6021264"/>
      </c:scatterChart>
      <c:valAx>
        <c:axId val="3049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64"/>
        <c:crosses val="autoZero"/>
        <c:crossBetween val="midCat"/>
        <c:dispUnits/>
      </c:valAx>
      <c:valAx>
        <c:axId val="6021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51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49</v>
      </c>
      <c r="F1" s="35" t="s">
        <v>43</v>
      </c>
      <c r="G1" s="31" t="s">
        <v>44</v>
      </c>
      <c r="H1" s="36"/>
      <c r="I1" s="37" t="s">
        <v>45</v>
      </c>
      <c r="J1" s="38" t="s">
        <v>43</v>
      </c>
      <c r="K1" s="39">
        <v>20.221</v>
      </c>
      <c r="L1" s="40">
        <v>31.151149999999998</v>
      </c>
      <c r="M1" s="41">
        <v>51809.4772</v>
      </c>
      <c r="N1" s="41">
        <v>2.791185</v>
      </c>
      <c r="O1" s="42" t="s">
        <v>46</v>
      </c>
      <c r="P1" s="43">
        <v>8.64</v>
      </c>
      <c r="Q1" s="43">
        <v>8.76</v>
      </c>
      <c r="R1" s="44" t="s">
        <v>47</v>
      </c>
      <c r="S1" s="42" t="s">
        <v>48</v>
      </c>
    </row>
    <row r="2" spans="1:4" ht="12.75">
      <c r="A2" t="s">
        <v>24</v>
      </c>
      <c r="B2" t="s">
        <v>46</v>
      </c>
      <c r="C2" s="30"/>
      <c r="D2" s="3"/>
    </row>
    <row r="3" ht="13.5" thickBot="1">
      <c r="C3" s="45" t="s">
        <v>51</v>
      </c>
    </row>
    <row r="4" spans="1:4" ht="14.25" thickBot="1" thickTop="1">
      <c r="A4" s="5" t="s">
        <v>1</v>
      </c>
      <c r="C4" s="27" t="s">
        <v>38</v>
      </c>
      <c r="D4" s="28" t="s">
        <v>38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f>M1</f>
        <v>51809.4772</v>
      </c>
      <c r="D7" s="32" t="s">
        <v>50</v>
      </c>
    </row>
    <row r="8" spans="1:4" ht="12.75">
      <c r="A8" t="s">
        <v>4</v>
      </c>
      <c r="C8" s="8">
        <f>N1</f>
        <v>2.791185</v>
      </c>
      <c r="D8" s="29" t="str">
        <f>D7</f>
        <v>BRNO</v>
      </c>
    </row>
    <row r="9" spans="1:5" ht="12.75">
      <c r="A9" s="24" t="s">
        <v>33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INTERCEPT(INDIRECT($E$9):G992,INDIRECT($D$9):F992)</f>
        <v>-2.168404344971009E-19</v>
      </c>
      <c r="D11" s="3"/>
      <c r="E11" s="10"/>
    </row>
    <row r="12" spans="1:5" ht="12.75">
      <c r="A12" s="10" t="s">
        <v>17</v>
      </c>
      <c r="B12" s="10"/>
      <c r="C12" s="21">
        <f ca="1">SLOPE(INDIRECT($E$9):G992,INDIRECT($D$9):F992)</f>
        <v>1.4623882161456554E-06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57115.522665</v>
      </c>
      <c r="E15" s="14" t="s">
        <v>35</v>
      </c>
      <c r="F15" s="33">
        <v>1</v>
      </c>
    </row>
    <row r="16" spans="1:6" ht="12.75">
      <c r="A16" s="16" t="s">
        <v>5</v>
      </c>
      <c r="B16" s="10"/>
      <c r="C16" s="17">
        <f>+C8+C12</f>
        <v>2.7911864623882163</v>
      </c>
      <c r="E16" s="14" t="s">
        <v>31</v>
      </c>
      <c r="F16" s="34">
        <f ca="1">NOW()+15018.5+$C$5/24</f>
        <v>59897.53457511574</v>
      </c>
    </row>
    <row r="17" spans="1:6" ht="13.5" thickBot="1">
      <c r="A17" s="14" t="s">
        <v>28</v>
      </c>
      <c r="B17" s="10"/>
      <c r="C17" s="10">
        <f>COUNT(C21:C2191)</f>
        <v>3</v>
      </c>
      <c r="E17" s="14" t="s">
        <v>36</v>
      </c>
      <c r="F17" s="15">
        <f>ROUND(2*(F16-$C$7)/$C$8,0)/2+F15</f>
        <v>2898.5</v>
      </c>
    </row>
    <row r="18" spans="1:6" ht="14.25" thickBot="1" thickTop="1">
      <c r="A18" s="16" t="s">
        <v>6</v>
      </c>
      <c r="B18" s="10"/>
      <c r="C18" s="19">
        <f>+C15</f>
        <v>57115.522665</v>
      </c>
      <c r="D18" s="20">
        <f>+C16</f>
        <v>2.7911864623882163</v>
      </c>
      <c r="E18" s="14" t="s">
        <v>37</v>
      </c>
      <c r="F18" s="23">
        <f>ROUND(2*(F16-$C$15)/$C$16,0)/2+F15</f>
        <v>997.5</v>
      </c>
    </row>
    <row r="19" spans="5:6" ht="13.5" thickTop="1">
      <c r="E19" s="14" t="s">
        <v>32</v>
      </c>
      <c r="F19" s="18">
        <f>+$C$15+$C$16*F18-15018.5-$C$5/24</f>
        <v>44881.62699456558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6" t="s">
        <v>34</v>
      </c>
    </row>
    <row r="21" spans="1:17" ht="12.75">
      <c r="A21" t="s">
        <v>50</v>
      </c>
      <c r="C21" s="8">
        <v>51809.4772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-2.168404344971009E-19</v>
      </c>
      <c r="Q21" s="2">
        <f>+C21-15018.5</f>
        <v>36790.9772</v>
      </c>
    </row>
    <row r="22" spans="1:17" ht="12.75">
      <c r="A22" s="46" t="s">
        <v>52</v>
      </c>
      <c r="B22" s="47" t="s">
        <v>0</v>
      </c>
      <c r="C22" s="48">
        <v>57115.52265</v>
      </c>
      <c r="D22" s="48">
        <v>0.002</v>
      </c>
      <c r="E22">
        <f>+(C22-C$7)/C$8</f>
        <v>1901.000990618679</v>
      </c>
      <c r="F22">
        <f>ROUND(2*E22,0)/2</f>
        <v>1901</v>
      </c>
      <c r="G22">
        <f>+C22-(C$7+F22*C$8)</f>
        <v>0.0027649999974528328</v>
      </c>
      <c r="J22">
        <f>+G22</f>
        <v>0.0027649999974528328</v>
      </c>
      <c r="O22">
        <f>+C$11+C$12*$F22</f>
        <v>0.0027799999988928903</v>
      </c>
      <c r="Q22" s="2">
        <f>+C22-15018.5</f>
        <v>42097.02265</v>
      </c>
    </row>
    <row r="23" spans="1:17" ht="12.75">
      <c r="A23" s="46" t="s">
        <v>52</v>
      </c>
      <c r="B23" s="47" t="s">
        <v>0</v>
      </c>
      <c r="C23" s="48">
        <v>57115.52268</v>
      </c>
      <c r="D23" s="48">
        <v>0.0009</v>
      </c>
      <c r="E23">
        <f>+(C23-C$7)/C$8</f>
        <v>1901.0010013668032</v>
      </c>
      <c r="F23">
        <f>ROUND(2*E23,0)/2</f>
        <v>1901</v>
      </c>
      <c r="G23">
        <f>+C23-(C$7+F23*C$8)</f>
        <v>0.002795000000332948</v>
      </c>
      <c r="J23">
        <f>+G23</f>
        <v>0.002795000000332948</v>
      </c>
      <c r="O23">
        <f>+C$11+C$12*$F23</f>
        <v>0.0027799999988928903</v>
      </c>
      <c r="Q23" s="2">
        <f>+C23-15018.5</f>
        <v>42097.02268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846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