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<sst xmlns="http://schemas.openxmlformats.org/spreadsheetml/2006/main" count="62" uniqueCount="48">
  <si>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IBVS 6244</t>
  </si>
  <si>
    <t>V2497 Cyg / GSC 2137-0222</t>
  </si>
  <si>
    <t>Add cycle</t>
  </si>
  <si>
    <t>Old Cycle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</si>
  <si>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</si>
  <si>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</si>
  <si>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</si>
  <si>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</si>
  <si>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</si>
  <si>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</si>
  <si>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</si>
  <si>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</si>
  <si>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</si>
  <si>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</si>
  <si>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</si>
  <si>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</si>
  <si>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</si>
  <si>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</si>
  <si>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</si>
  <si>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</si>
  <si>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</si>
  <si>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</si>
  <si>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</si>
  <si>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</si>
  <si>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</si>
  <si>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</si>
  <si>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</si>
  <si>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</si>
  <si>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</si>
  <si>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</si>
  <si>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</si>
  <si>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</si>
  <si>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</si>
  <si>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</si>
  <si>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</si>
  <si>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</si>
  <si>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</si>
  <si>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</si>
  <si>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</si>
  <si>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</si>
  <si>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</si>
  <si>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</si>
  <si>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5645</t>
  </si>
  <si>
    <t>I</t>
  </si>
  <si>
    <t>II</t>
  </si>
  <si>
    <t>vis</t>
  </si>
  <si>
    <t>EW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</si>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</sst>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wrapText="1"/>
      <protection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V2497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5"/>
          <c:w val="0.909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0.0022</c:v>
                  </c:pt>
                  <c:pt idx="1">
                    <c:v>0.0008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0.0029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6552837"/>
        <c:axId val="58975534"/>
      </c:scatterChart>
      <c:val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crossBetween val="midCat"/>
        <c:dispUnits/>
      </c:valAx>
      <c:valAx>
        <c:axId val="5897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31"/>
          <c:w val="0.649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24375" y="0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</v>
      </c>
    </row>
    <row r="2" spans="1:4" ht="12.75">
      <c r="A2" t="s">
        <v>30</v>
      </c>
      <c r="B2" t="s">
        <v>46</v>
      </c>
      <c r="C2" s="3"/>
      <c r="D2" s="3"/>
    </row>
    <row r="3" ht="13.5" thickBot="1"/>
    <row r="4" spans="1:4" ht="14.25" thickBot="1" thickTop="1">
      <c r="A4" s="5" t="s">
        <v>7</v>
      </c>
      <c r="C4" s="8" t="s">
        <v>34</v>
      </c>
      <c r="D4" s="9" t="s">
        <v>34</v>
      </c>
    </row>
    <row r="5" spans="1:4" ht="13.5" thickTop="1">
      <c r="A5" s="11" t="s">
        <v>36</v>
      </c>
      <c r="B5" s="12"/>
      <c r="C5" s="13">
        <v>-9.5</v>
      </c>
      <c r="D5" s="12" t="s">
        <v>37</v>
      </c>
    </row>
    <row r="6" ht="12.75">
      <c r="A6" s="5" t="s">
        <v>8</v>
      </c>
    </row>
    <row r="7" spans="1:3" ht="12.75">
      <c r="A7" t="s">
        <v>9</v>
      </c>
      <c r="C7">
        <v>52888.3824</v>
      </c>
    </row>
    <row r="8" spans="1:3" ht="12.75">
      <c r="A8" t="s">
        <v>10</v>
      </c>
      <c r="C8">
        <v>0.3688</v>
      </c>
    </row>
    <row r="9" spans="1:4" ht="12.75">
      <c r="A9" s="26" t="s">
        <v>41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26</v>
      </c>
      <c r="D10" s="4" t="s">
        <v>27</v>
      </c>
      <c r="E10" s="12"/>
    </row>
    <row r="11" spans="1:5" ht="12.75">
      <c r="A11" s="12" t="s">
        <v>22</v>
      </c>
      <c r="B11" s="12"/>
      <c r="C11" s="23">
        <f ca="1">INTERCEPT(INDIRECT($D$9):G991,INDIRECT($C$9):F991)</f>
        <v>2.335367220273471E-05</v>
      </c>
      <c r="D11" s="3"/>
      <c r="E11" s="12"/>
    </row>
    <row r="12" spans="1:5" ht="12.75">
      <c r="A12" s="12" t="s">
        <v>23</v>
      </c>
      <c r="B12" s="12"/>
      <c r="C12" s="23">
        <f ca="1">SLOPE(INDIRECT($D$9):G991,INDIRECT($C$9):F991)</f>
        <v>-5.388584898129365E-06</v>
      </c>
      <c r="D12" s="3"/>
      <c r="E12" s="12"/>
    </row>
    <row r="13" spans="1:3" ht="12.75">
      <c r="A13" s="12" t="s">
        <v>25</v>
      </c>
      <c r="B13" s="12"/>
      <c r="C13" s="3" t="s">
        <v>20</v>
      </c>
    </row>
    <row r="14" spans="1:3" ht="12.75">
      <c r="A14" s="12"/>
      <c r="B14" s="12"/>
      <c r="C14" s="12"/>
    </row>
    <row r="15" spans="1:6" ht="12.75">
      <c r="A15" s="14" t="s">
        <v>24</v>
      </c>
      <c r="B15" s="12"/>
      <c r="C15" s="15">
        <f>(C7+C11)+(C8+C12)*INT(MAX(F21:F3532))</f>
        <v>57992.49984533868</v>
      </c>
      <c r="E15" s="16" t="s">
        <v>2</v>
      </c>
      <c r="F15" s="13">
        <v>1</v>
      </c>
    </row>
    <row r="16" spans="1:6" ht="12.75">
      <c r="A16" s="18" t="s">
        <v>11</v>
      </c>
      <c r="B16" s="12"/>
      <c r="C16" s="19">
        <f>+C8+C12</f>
        <v>0.3687946114151019</v>
      </c>
      <c r="E16" s="16" t="s">
        <v>38</v>
      </c>
      <c r="F16" s="17">
        <f ca="1">NOW()+15018.5+$C$5/24</f>
        <v>59897.54032210648</v>
      </c>
    </row>
    <row r="17" spans="1:6" ht="13.5" thickBot="1">
      <c r="A17" s="16" t="s">
        <v>35</v>
      </c>
      <c r="B17" s="12"/>
      <c r="C17" s="12">
        <f>COUNT(C21:C2190)</f>
        <v>6</v>
      </c>
      <c r="E17" s="16" t="s">
        <v>3</v>
      </c>
      <c r="F17" s="17">
        <f>ROUND(2*(F16-$C$7)/$C$8,0)/2+F15</f>
        <v>19006.5</v>
      </c>
    </row>
    <row r="18" spans="1:6" ht="14.25" thickBot="1" thickTop="1">
      <c r="A18" s="18" t="s">
        <v>12</v>
      </c>
      <c r="B18" s="12"/>
      <c r="C18" s="21">
        <f>+C15</f>
        <v>57992.49984533868</v>
      </c>
      <c r="D18" s="22">
        <f>+C16</f>
        <v>0.3687946114151019</v>
      </c>
      <c r="E18" s="16" t="s">
        <v>39</v>
      </c>
      <c r="F18" s="25">
        <f>ROUND(2*(F16-$C$15)/$C$16,0)/2+F15</f>
        <v>5166.5</v>
      </c>
    </row>
    <row r="19" spans="5:6" ht="13.5" thickTop="1">
      <c r="E19" s="16" t="s">
        <v>40</v>
      </c>
      <c r="F19" s="20">
        <f>+$C$15+$C$16*F18-15018.5-$C$5/24</f>
        <v>44879.77303854814</v>
      </c>
    </row>
    <row r="20" spans="1:17" ht="13.5" thickBot="1">
      <c r="A20" s="4" t="s">
        <v>13</v>
      </c>
      <c r="B20" s="4" t="s">
        <v>14</v>
      </c>
      <c r="C20" s="4" t="s">
        <v>15</v>
      </c>
      <c r="D20" s="4" t="s">
        <v>19</v>
      </c>
      <c r="E20" s="4" t="s">
        <v>16</v>
      </c>
      <c r="F20" s="4" t="s">
        <v>17</v>
      </c>
      <c r="G20" s="4" t="s">
        <v>18</v>
      </c>
      <c r="H20" s="7" t="s">
        <v>6</v>
      </c>
      <c r="I20" s="7" t="s">
        <v>45</v>
      </c>
      <c r="J20" s="7" t="s">
        <v>4</v>
      </c>
      <c r="K20" s="7" t="s">
        <v>5</v>
      </c>
      <c r="L20" s="7" t="s">
        <v>31</v>
      </c>
      <c r="M20" s="7" t="s">
        <v>32</v>
      </c>
      <c r="N20" s="7" t="s">
        <v>33</v>
      </c>
      <c r="O20" s="7" t="s">
        <v>29</v>
      </c>
      <c r="P20" s="6" t="s">
        <v>28</v>
      </c>
      <c r="Q20" s="4" t="s">
        <v>21</v>
      </c>
    </row>
    <row r="21" spans="1:18" ht="12.75">
      <c r="A21" s="28" t="s">
        <v>42</v>
      </c>
      <c r="B21" s="29" t="s">
        <v>43</v>
      </c>
      <c r="C21" s="30">
        <v>52888.3824</v>
      </c>
      <c r="D21" s="30">
        <v>0.0022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K21">
        <f aca="true" t="shared" si="3" ref="K21:K26">+G21</f>
        <v>0</v>
      </c>
      <c r="O21">
        <f aca="true" t="shared" si="4" ref="O21:O26">+C$11+C$12*$F21</f>
        <v>2.335367220273471E-05</v>
      </c>
      <c r="Q21" s="2">
        <f aca="true" t="shared" si="5" ref="Q21:Q26">+C21-15018.5</f>
        <v>37869.8824</v>
      </c>
      <c r="R21" t="s">
        <v>5</v>
      </c>
    </row>
    <row r="22" spans="1:18" ht="12.75">
      <c r="A22" s="28" t="s">
        <v>42</v>
      </c>
      <c r="B22" s="29" t="s">
        <v>44</v>
      </c>
      <c r="C22" s="30">
        <v>52889.3045</v>
      </c>
      <c r="D22" s="30">
        <v>0.0008</v>
      </c>
      <c r="E22">
        <f t="shared" si="0"/>
        <v>2.5002711496641403</v>
      </c>
      <c r="F22">
        <f t="shared" si="1"/>
        <v>2.5</v>
      </c>
      <c r="G22">
        <f t="shared" si="2"/>
        <v>9.999999747378752E-05</v>
      </c>
      <c r="K22">
        <f t="shared" si="3"/>
        <v>9.999999747378752E-05</v>
      </c>
      <c r="O22">
        <f t="shared" si="4"/>
        <v>9.882209957411298E-06</v>
      </c>
      <c r="Q22" s="2">
        <f t="shared" si="5"/>
        <v>37870.8045</v>
      </c>
      <c r="R22" t="s">
        <v>5</v>
      </c>
    </row>
    <row r="23" spans="1:18" ht="12.75">
      <c r="A23" s="28" t="s">
        <v>42</v>
      </c>
      <c r="B23" s="29" t="s">
        <v>43</v>
      </c>
      <c r="C23" s="30">
        <v>52902.3959</v>
      </c>
      <c r="D23" s="30">
        <v>0.0005</v>
      </c>
      <c r="E23">
        <f t="shared" si="0"/>
        <v>37.99755965293094</v>
      </c>
      <c r="F23">
        <f t="shared" si="1"/>
        <v>38</v>
      </c>
      <c r="G23">
        <f t="shared" si="2"/>
        <v>-0.0008999999990919605</v>
      </c>
      <c r="K23">
        <f t="shared" si="3"/>
        <v>-0.0008999999990919605</v>
      </c>
      <c r="O23">
        <f t="shared" si="4"/>
        <v>-0.00018141255392618117</v>
      </c>
      <c r="Q23" s="2">
        <f t="shared" si="5"/>
        <v>37883.8959</v>
      </c>
      <c r="R23" t="s">
        <v>5</v>
      </c>
    </row>
    <row r="24" spans="1:18" ht="12.75">
      <c r="A24" s="28" t="s">
        <v>42</v>
      </c>
      <c r="B24" s="29" t="s">
        <v>44</v>
      </c>
      <c r="C24" s="30">
        <v>52907.376</v>
      </c>
      <c r="D24" s="30">
        <v>0.0006</v>
      </c>
      <c r="E24">
        <f t="shared" si="0"/>
        <v>51.50108459868311</v>
      </c>
      <c r="F24">
        <f t="shared" si="1"/>
        <v>51.5</v>
      </c>
      <c r="G24">
        <f t="shared" si="2"/>
        <v>0.0003999999971711077</v>
      </c>
      <c r="K24">
        <f t="shared" si="3"/>
        <v>0.0003999999971711077</v>
      </c>
      <c r="O24">
        <f t="shared" si="4"/>
        <v>-0.0002541584500509276</v>
      </c>
      <c r="Q24" s="2">
        <f t="shared" si="5"/>
        <v>37888.876</v>
      </c>
      <c r="R24" t="s">
        <v>5</v>
      </c>
    </row>
    <row r="25" spans="1:18" ht="12.75">
      <c r="A25" s="33" t="s">
        <v>47</v>
      </c>
      <c r="B25" s="34" t="s">
        <v>43</v>
      </c>
      <c r="C25" s="35">
        <v>57981.4351499998</v>
      </c>
      <c r="D25" s="35">
        <v>0.0002</v>
      </c>
      <c r="E25">
        <f t="shared" si="0"/>
        <v>13809.795959869301</v>
      </c>
      <c r="F25">
        <f t="shared" si="1"/>
        <v>13810</v>
      </c>
      <c r="G25">
        <f t="shared" si="2"/>
        <v>-0.07525000019813888</v>
      </c>
      <c r="K25">
        <f t="shared" si="3"/>
        <v>-0.07525000019813888</v>
      </c>
      <c r="O25">
        <f t="shared" si="4"/>
        <v>-0.0743930037709638</v>
      </c>
      <c r="Q25" s="2">
        <f t="shared" si="5"/>
        <v>42962.9351499998</v>
      </c>
      <c r="R25" t="s">
        <v>5</v>
      </c>
    </row>
    <row r="26" spans="1:18" ht="12.75">
      <c r="A26" s="31" t="s">
        <v>0</v>
      </c>
      <c r="B26" s="32" t="s">
        <v>43</v>
      </c>
      <c r="C26" s="32">
        <v>57992.5007</v>
      </c>
      <c r="D26" s="32">
        <v>0.0029</v>
      </c>
      <c r="E26">
        <f t="shared" si="0"/>
        <v>13839.80016268979</v>
      </c>
      <c r="F26">
        <f t="shared" si="1"/>
        <v>13840</v>
      </c>
      <c r="G26">
        <f t="shared" si="2"/>
        <v>-0.0737000000081025</v>
      </c>
      <c r="K26">
        <f t="shared" si="3"/>
        <v>-0.0737000000081025</v>
      </c>
      <c r="O26">
        <f t="shared" si="4"/>
        <v>-0.07455466131790767</v>
      </c>
      <c r="Q26" s="2">
        <f t="shared" si="5"/>
        <v>42974.0007</v>
      </c>
      <c r="R26" t="s">
        <v>5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otectedRanges>
    <protectedRange sqref="A26:D26" name="Range1"/>
  </protectedRanges>
  <hyperlinks>
    <hyperlink ref="H64556" r:id="rId1" display="http://vsolj.cetus-net.org/bulletin.html"/>
    <hyperlink ref="H64549" r:id="rId2" display="https://www.aavso.org/ejaavso"/>
    <hyperlink ref="AP700" r:id="rId3" display="http://cdsbib.u-strasbg.fr/cgi-bin/cdsbib?1990RMxAA..21..381G"/>
    <hyperlink ref="AP704" r:id="rId4" display="http://cdsbib.u-strasbg.fr/cgi-bin/cdsbib?1990RMxAA..21..381G"/>
    <hyperlink ref="AP703" r:id="rId5" display="http://cdsbib.u-strasbg.fr/cgi-bin/cdsbib?1990RMxAA..21..381G"/>
    <hyperlink ref="AP684" r:id="rId6" display="http://cdsbib.u-strasbg.fr/cgi-bin/cdsbib?1990RMxAA..21..381G"/>
    <hyperlink ref="I64556" r:id="rId7" display="http://vsolj.cetus-net.org/bulletin.html"/>
    <hyperlink ref="AQ840" r:id="rId8" display="http://cdsbib.u-strasbg.fr/cgi-bin/cdsbib?1990RMxAA..21..381G"/>
    <hyperlink ref="AQ55606" r:id="rId9" display="http://cdsbib.u-strasbg.fr/cgi-bin/cdsbib?1990RMxAA..21..381G"/>
    <hyperlink ref="AQ841" r:id="rId10" display="http://cdsbib.u-strasbg.fr/cgi-bin/cdsbib?1990RMxAA..21..381G"/>
    <hyperlink ref="H64553" r:id="rId11" display="https://www.aavso.org/ejaavso"/>
    <hyperlink ref="H1726" r:id="rId12" display="http://vsolj.cetus-net.org/bulletin.html"/>
    <hyperlink ref="AP2970" r:id="rId13" display="http://cdsbib.u-strasbg.fr/cgi-bin/cdsbib?1990RMxAA..21..381G"/>
    <hyperlink ref="AP2973" r:id="rId14" display="http://cdsbib.u-strasbg.fr/cgi-bin/cdsbib?1990RMxAA..21..381G"/>
    <hyperlink ref="AP2971" r:id="rId15" display="http://cdsbib.u-strasbg.fr/cgi-bin/cdsbib?1990RMxAA..21..381G"/>
    <hyperlink ref="AP2955" r:id="rId16" display="http://cdsbib.u-strasbg.fr/cgi-bin/cdsbib?1990RMxAA..21..381G"/>
    <hyperlink ref="I1726" r:id="rId17" display="http://vsolj.cetus-net.org/bulletin.html"/>
    <hyperlink ref="AQ3184" r:id="rId18" display="http://cdsbib.u-strasbg.fr/cgi-bin/cdsbib?1990RMxAA..21..381G"/>
    <hyperlink ref="AQ65421" r:id="rId19" display="http://cdsbib.u-strasbg.fr/cgi-bin/cdsbib?1990RMxAA..21..381G"/>
    <hyperlink ref="AQ3188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