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055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<sst xmlns="http://schemas.openxmlformats.org/spreadsheetml/2006/main" count="67" uniqueCount="51">
  <si>
    <t>IBVS 6196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</si>
  <si>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</si>
  <si>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</si>
  <si>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</si>
  <si>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</si>
  <si>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</si>
  <si>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</si>
  <si>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</si>
  <si>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</si>
  <si>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</si>
  <si>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</si>
  <si>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</si>
  <si>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</si>
  <si>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</si>
  <si>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</si>
  <si>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</si>
  <si>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</si>
  <si>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</si>
  <si>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</si>
  <si>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</si>
  <si>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</si>
  <si>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</si>
  <si>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</si>
  <si>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</si>
  <si>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</si>
  <si>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</si>
  <si>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</si>
  <si>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</si>
  <si>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</si>
  <si>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</si>
  <si>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</si>
  <si>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</si>
  <si>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</si>
  <si>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</si>
  <si>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</si>
  <si>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</si>
  <si>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</si>
  <si>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</si>
  <si>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</si>
  <si>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</si>
  <si>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</si>
  <si>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</si>
  <si>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V2524 Cyg</t>
  </si>
  <si>
    <t>2013a</t>
  </si>
  <si>
    <t xml:space="preserve"> V2524 Cyg </t>
  </si>
  <si>
    <t>EW</t>
  </si>
  <si>
    <t>V2524 Cyg / GSC na</t>
  </si>
  <si>
    <t>GCVS</t>
  </si>
  <si>
    <t>IBVS 6149</t>
  </si>
  <si>
    <t>IBVS 6152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</si>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</sst>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4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9" fillId="20" borderId="6" applyNumberFormat="0" applyAlignment="0" applyProtection="0"/>
    <xf numFmtId="1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3" fillId="24" borderId="5" xfId="0" applyFont="1" applyFill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4" fillId="24" borderId="5" xfId="0" applyFont="1" applyFill="1" applyBorder="1" applyAlignment="1">
      <alignment vertical="center"/>
    </xf>
    <xf numFmtId="0" fontId="5" fillId="0" borderId="5" xfId="0" applyNumberFormat="1" applyFont="1" applyBorder="1" applyAlignment="1">
      <alignment horizontal="left" vertical="center"/>
    </xf>
    <xf numFmtId="0" fontId="0" fillId="0" borderId="5" xfId="0" applyNumberFormat="1" applyFont="1" applyBorder="1" applyAlignment="1">
      <alignment horizontal="left" vertical="center"/>
    </xf>
    <xf numFmtId="0" fontId="0" fillId="22" borderId="5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5" fillId="0" borderId="0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0" fontId="32" fillId="0" borderId="0" xfId="61" applyFont="1" applyAlignment="1">
      <alignment wrapText="1"/>
      <protection/>
    </xf>
    <xf numFmtId="0" fontId="32" fillId="0" borderId="0" xfId="61" applyFont="1" applyAlignment="1">
      <alignment horizontal="center" wrapText="1"/>
      <protection/>
    </xf>
    <xf numFmtId="0" fontId="32" fillId="0" borderId="0" xfId="61" applyFont="1" applyAlignment="1">
      <alignment horizontal="left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V2524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0.0005</c:v>
                  </c:pt>
                  <c:pt idx="6">
                    <c:v>0.0004</c:v>
                  </c:pt>
                  <c:pt idx="7">
                    <c:v>0.0004</c:v>
                  </c:pt>
                  <c:pt idx="8">
                    <c:v>0.0004</c:v>
                  </c:pt>
                  <c:pt idx="9">
                    <c:v>0.0008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0.0005</c:v>
                  </c:pt>
                  <c:pt idx="6">
                    <c:v>0.0004</c:v>
                  </c:pt>
                  <c:pt idx="7">
                    <c:v>0.0004</c:v>
                  </c:pt>
                  <c:pt idx="8">
                    <c:v>0.0004</c:v>
                  </c:pt>
                  <c:pt idx="9">
                    <c:v>0.0008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0.0005</c:v>
                  </c:pt>
                  <c:pt idx="6">
                    <c:v>0.0004</c:v>
                  </c:pt>
                  <c:pt idx="7">
                    <c:v>0.0004</c:v>
                  </c:pt>
                  <c:pt idx="8">
                    <c:v>0.0004</c:v>
                  </c:pt>
                  <c:pt idx="9">
                    <c:v>0.0008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0.0005</c:v>
                  </c:pt>
                  <c:pt idx="6">
                    <c:v>0.0004</c:v>
                  </c:pt>
                  <c:pt idx="7">
                    <c:v>0.0004</c:v>
                  </c:pt>
                  <c:pt idx="8">
                    <c:v>0.0004</c:v>
                  </c:pt>
                  <c:pt idx="9">
                    <c:v>0.0008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0.0005</c:v>
                  </c:pt>
                  <c:pt idx="6">
                    <c:v>0.0004</c:v>
                  </c:pt>
                  <c:pt idx="7">
                    <c:v>0.0004</c:v>
                  </c:pt>
                  <c:pt idx="8">
                    <c:v>0.0004</c:v>
                  </c:pt>
                  <c:pt idx="9">
                    <c:v>0.0008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0.0005</c:v>
                  </c:pt>
                  <c:pt idx="6">
                    <c:v>0.0004</c:v>
                  </c:pt>
                  <c:pt idx="7">
                    <c:v>0.0004</c:v>
                  </c:pt>
                  <c:pt idx="8">
                    <c:v>0.0004</c:v>
                  </c:pt>
                  <c:pt idx="9">
                    <c:v>0.0008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0.0005</c:v>
                  </c:pt>
                  <c:pt idx="6">
                    <c:v>0.0004</c:v>
                  </c:pt>
                  <c:pt idx="7">
                    <c:v>0.0004</c:v>
                  </c:pt>
                  <c:pt idx="8">
                    <c:v>0.0004</c:v>
                  </c:pt>
                  <c:pt idx="9">
                    <c:v>0.0008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0.0005</c:v>
                  </c:pt>
                  <c:pt idx="6">
                    <c:v>0.0004</c:v>
                  </c:pt>
                  <c:pt idx="7">
                    <c:v>0.0004</c:v>
                  </c:pt>
                  <c:pt idx="8">
                    <c:v>0.0004</c:v>
                  </c:pt>
                  <c:pt idx="9">
                    <c:v>0.0008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0.0005</c:v>
                  </c:pt>
                  <c:pt idx="6">
                    <c:v>0.0004</c:v>
                  </c:pt>
                  <c:pt idx="7">
                    <c:v>0.0004</c:v>
                  </c:pt>
                  <c:pt idx="8">
                    <c:v>0.0004</c:v>
                  </c:pt>
                  <c:pt idx="9">
                    <c:v>0.0008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0.0005</c:v>
                  </c:pt>
                  <c:pt idx="6">
                    <c:v>0.0004</c:v>
                  </c:pt>
                  <c:pt idx="7">
                    <c:v>0.0004</c:v>
                  </c:pt>
                  <c:pt idx="8">
                    <c:v>0.0004</c:v>
                  </c:pt>
                  <c:pt idx="9">
                    <c:v>0.0008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0.0005</c:v>
                  </c:pt>
                  <c:pt idx="6">
                    <c:v>0.0004</c:v>
                  </c:pt>
                  <c:pt idx="7">
                    <c:v>0.0004</c:v>
                  </c:pt>
                  <c:pt idx="8">
                    <c:v>0.0004</c:v>
                  </c:pt>
                  <c:pt idx="9">
                    <c:v>0.0008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0.0005</c:v>
                  </c:pt>
                  <c:pt idx="6">
                    <c:v>0.0004</c:v>
                  </c:pt>
                  <c:pt idx="7">
                    <c:v>0.0004</c:v>
                  </c:pt>
                  <c:pt idx="8">
                    <c:v>0.0004</c:v>
                  </c:pt>
                  <c:pt idx="9">
                    <c:v>0.0008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0.0005</c:v>
                  </c:pt>
                  <c:pt idx="6">
                    <c:v>0.0004</c:v>
                  </c:pt>
                  <c:pt idx="7">
                    <c:v>0.0004</c:v>
                  </c:pt>
                  <c:pt idx="8">
                    <c:v>0.0004</c:v>
                  </c:pt>
                  <c:pt idx="9">
                    <c:v>0.0008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0.0006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0.0005</c:v>
                  </c:pt>
                  <c:pt idx="6">
                    <c:v>0.0004</c:v>
                  </c:pt>
                  <c:pt idx="7">
                    <c:v>0.0004</c:v>
                  </c:pt>
                  <c:pt idx="8">
                    <c:v>0.0004</c:v>
                  </c:pt>
                  <c:pt idx="9">
                    <c:v>0.0008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34041290"/>
        <c:axId val="37936155"/>
      </c:scatterChart>
      <c:valAx>
        <c:axId val="34041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36155"/>
        <c:crosses val="autoZero"/>
        <c:crossBetween val="midCat"/>
        <c:dispUnits/>
      </c:valAx>
      <c:valAx>
        <c:axId val="37936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4129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5" ht="20.25">
      <c r="A1" s="1" t="s">
        <v>46</v>
      </c>
      <c r="F1" s="31" t="s">
        <v>42</v>
      </c>
      <c r="G1" s="32" t="s">
        <v>43</v>
      </c>
      <c r="H1" s="33"/>
      <c r="I1" s="34" t="s">
        <v>14</v>
      </c>
      <c r="J1" s="35" t="s">
        <v>44</v>
      </c>
      <c r="K1" s="36">
        <v>20.1333</v>
      </c>
      <c r="L1" s="37">
        <v>58.36249</v>
      </c>
      <c r="M1" s="38">
        <v>51536.82</v>
      </c>
      <c r="N1" s="38">
        <v>0.450654</v>
      </c>
      <c r="O1" s="34" t="s">
        <v>45</v>
      </c>
    </row>
    <row r="2" spans="1:4" ht="12.75">
      <c r="A2" t="s">
        <v>24</v>
      </c>
      <c r="B2" t="s">
        <v>45</v>
      </c>
      <c r="C2" s="30"/>
      <c r="D2" s="3"/>
    </row>
    <row r="3" ht="13.5" thickBot="1"/>
    <row r="4" spans="1:4" ht="14.25" thickBot="1" thickTop="1">
      <c r="A4" s="5" t="s">
        <v>1</v>
      </c>
      <c r="C4" s="27">
        <v>51536.82</v>
      </c>
      <c r="D4" s="28">
        <v>0.450654</v>
      </c>
    </row>
    <row r="5" spans="1:5" ht="13.5" thickTop="1">
      <c r="A5" s="9" t="s">
        <v>29</v>
      </c>
      <c r="B5" s="10"/>
      <c r="C5" s="11">
        <v>-9.5</v>
      </c>
      <c r="D5" s="10" t="s">
        <v>30</v>
      </c>
      <c r="E5" s="10"/>
    </row>
    <row r="6" ht="12.75">
      <c r="A6" s="5" t="s">
        <v>2</v>
      </c>
    </row>
    <row r="7" spans="1:4" ht="12.75">
      <c r="A7" t="s">
        <v>3</v>
      </c>
      <c r="C7" s="8">
        <f>M1</f>
        <v>51536.82</v>
      </c>
      <c r="D7" s="29" t="s">
        <v>47</v>
      </c>
    </row>
    <row r="8" spans="1:4" ht="12.75">
      <c r="A8" t="s">
        <v>4</v>
      </c>
      <c r="C8" s="8">
        <f>N1</f>
        <v>0.450654</v>
      </c>
      <c r="D8" s="29" t="str">
        <f>D7</f>
        <v>GCVS</v>
      </c>
    </row>
    <row r="9" spans="1:5" ht="12.75">
      <c r="A9" s="24" t="s">
        <v>33</v>
      </c>
      <c r="C9" s="25">
        <v>22</v>
      </c>
      <c r="D9" s="22" t="str">
        <f>"F"&amp;C9</f>
        <v>F22</v>
      </c>
      <c r="E9" s="23" t="str">
        <f>"G"&amp;C9</f>
        <v>G22</v>
      </c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5" ht="12.75">
      <c r="A11" s="10" t="s">
        <v>16</v>
      </c>
      <c r="B11" s="10"/>
      <c r="C11" s="21">
        <f ca="1">INTERCEPT(INDIRECT($E$9):G992,INDIRECT($D$9):F992)</f>
        <v>-0.154092657604347</v>
      </c>
      <c r="D11" s="3"/>
      <c r="E11" s="10"/>
    </row>
    <row r="12" spans="1:5" ht="12.75">
      <c r="A12" s="10" t="s">
        <v>17</v>
      </c>
      <c r="B12" s="10"/>
      <c r="C12" s="21">
        <f ca="1">SLOPE(INDIRECT($E$9):G992,INDIRECT($D$9):F992)</f>
        <v>1.6971542415029115E-05</v>
      </c>
      <c r="D12" s="3"/>
      <c r="E12" s="10"/>
    </row>
    <row r="13" spans="1:3" ht="12.75">
      <c r="A13" s="10" t="s">
        <v>19</v>
      </c>
      <c r="B13" s="10"/>
      <c r="C13" s="3" t="s">
        <v>14</v>
      </c>
    </row>
    <row r="14" spans="1:3" ht="12.75">
      <c r="A14" s="10"/>
      <c r="B14" s="10"/>
      <c r="C14" s="10"/>
    </row>
    <row r="15" spans="1:6" ht="12.75">
      <c r="A15" s="12" t="s">
        <v>18</v>
      </c>
      <c r="B15" s="10"/>
      <c r="C15" s="13">
        <f>(C7+C11)+(C8+C12)*INT(MAX(F21:F3533))</f>
        <v>57588.275713213945</v>
      </c>
      <c r="E15" s="14" t="s">
        <v>35</v>
      </c>
      <c r="F15" s="39">
        <v>1</v>
      </c>
    </row>
    <row r="16" spans="1:6" ht="12.75">
      <c r="A16" s="16" t="s">
        <v>5</v>
      </c>
      <c r="B16" s="10"/>
      <c r="C16" s="17">
        <f>+C8+C12</f>
        <v>0.45067097154241503</v>
      </c>
      <c r="E16" s="14" t="s">
        <v>31</v>
      </c>
      <c r="F16" s="40">
        <f ca="1">NOW()+15018.5+$C$5/24</f>
        <v>59897.54143819444</v>
      </c>
    </row>
    <row r="17" spans="1:6" ht="13.5" thickBot="1">
      <c r="A17" s="14" t="s">
        <v>28</v>
      </c>
      <c r="B17" s="10"/>
      <c r="C17" s="10">
        <f>COUNT(C21:C2191)</f>
        <v>10</v>
      </c>
      <c r="E17" s="14" t="s">
        <v>36</v>
      </c>
      <c r="F17" s="15">
        <f>ROUND(2*(F16-$C$7)/$C$8,0)/2+F15</f>
        <v>18553.5</v>
      </c>
    </row>
    <row r="18" spans="1:6" ht="14.25" thickBot="1" thickTop="1">
      <c r="A18" s="16" t="s">
        <v>6</v>
      </c>
      <c r="B18" s="10"/>
      <c r="C18" s="19">
        <f>+C15</f>
        <v>57588.275713213945</v>
      </c>
      <c r="D18" s="20">
        <f>+C16</f>
        <v>0.45067097154241503</v>
      </c>
      <c r="E18" s="14" t="s">
        <v>37</v>
      </c>
      <c r="F18" s="23">
        <f>ROUND(2*(F16-$C$15)/$C$16,0)/2+F15</f>
        <v>5125</v>
      </c>
    </row>
    <row r="19" spans="5:6" ht="13.5" thickTop="1">
      <c r="E19" s="14" t="s">
        <v>32</v>
      </c>
      <c r="F19" s="18">
        <f>+$C$15+$C$16*F18-15018.5-$C$5/24</f>
        <v>44879.86027570216</v>
      </c>
    </row>
    <row r="20" spans="1:21" ht="13.5" thickBot="1">
      <c r="A20" s="4" t="s">
        <v>7</v>
      </c>
      <c r="B20" s="4" t="s">
        <v>8</v>
      </c>
      <c r="C20" s="4" t="s">
        <v>9</v>
      </c>
      <c r="D20" s="4" t="s">
        <v>13</v>
      </c>
      <c r="E20" s="4" t="s">
        <v>10</v>
      </c>
      <c r="F20" s="4" t="s">
        <v>11</v>
      </c>
      <c r="G20" s="4" t="s">
        <v>12</v>
      </c>
      <c r="H20" s="7" t="s">
        <v>38</v>
      </c>
      <c r="I20" s="7" t="s">
        <v>39</v>
      </c>
      <c r="J20" s="7" t="s">
        <v>40</v>
      </c>
      <c r="K20" s="7" t="s">
        <v>41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  <c r="U20" s="26" t="s">
        <v>34</v>
      </c>
    </row>
    <row r="21" spans="1:17" ht="12.75">
      <c r="A21" t="s">
        <v>47</v>
      </c>
      <c r="C21" s="8">
        <v>51536.82</v>
      </c>
      <c r="D21" s="8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-0.154092657604347</v>
      </c>
      <c r="Q21" s="2">
        <f>+C21-15018.5</f>
        <v>36518.32</v>
      </c>
    </row>
    <row r="22" spans="1:17" ht="12.75">
      <c r="A22" s="41" t="s">
        <v>48</v>
      </c>
      <c r="B22" s="42" t="s">
        <v>50</v>
      </c>
      <c r="C22" s="43">
        <v>55829.5321</v>
      </c>
      <c r="D22" s="43">
        <v>0.0004</v>
      </c>
      <c r="E22">
        <f aca="true" t="shared" si="0" ref="E22:E29">+(C22-C$7)/C$8</f>
        <v>9525.516471616798</v>
      </c>
      <c r="F22">
        <f aca="true" t="shared" si="1" ref="F22:F30">ROUND(2*E22,0)/2</f>
        <v>9525.5</v>
      </c>
      <c r="G22">
        <f aca="true" t="shared" si="2" ref="G22:G29">+C22-(C$7+F22*C$8)</f>
        <v>0.007422999995469581</v>
      </c>
      <c r="K22">
        <f aca="true" t="shared" si="3" ref="K22:K29">+G22</f>
        <v>0.007422999995469581</v>
      </c>
      <c r="O22">
        <f aca="true" t="shared" si="4" ref="O22:O29">+C$11+C$12*$F22</f>
        <v>0.007569769670012827</v>
      </c>
      <c r="Q22" s="2">
        <f aca="true" t="shared" si="5" ref="Q22:Q29">+C22-15018.5</f>
        <v>40811.0321</v>
      </c>
    </row>
    <row r="23" spans="1:17" ht="12.75">
      <c r="A23" s="41" t="s">
        <v>48</v>
      </c>
      <c r="B23" s="42" t="s">
        <v>50</v>
      </c>
      <c r="C23" s="43">
        <v>55831.3352</v>
      </c>
      <c r="D23" s="43">
        <v>0.0006</v>
      </c>
      <c r="E23">
        <f t="shared" si="0"/>
        <v>9529.517545611492</v>
      </c>
      <c r="F23">
        <f t="shared" si="1"/>
        <v>9529.5</v>
      </c>
      <c r="G23">
        <f t="shared" si="2"/>
        <v>0.00790699999924982</v>
      </c>
      <c r="K23">
        <f t="shared" si="3"/>
        <v>0.00790699999924982</v>
      </c>
      <c r="O23">
        <f t="shared" si="4"/>
        <v>0.0076376558396729355</v>
      </c>
      <c r="Q23" s="2">
        <f t="shared" si="5"/>
        <v>40812.8352</v>
      </c>
    </row>
    <row r="24" spans="1:17" ht="12.75">
      <c r="A24" s="41" t="s">
        <v>48</v>
      </c>
      <c r="B24" s="42" t="s">
        <v>50</v>
      </c>
      <c r="C24" s="43">
        <v>55831.5597</v>
      </c>
      <c r="D24" s="43">
        <v>0.0006</v>
      </c>
      <c r="E24">
        <f t="shared" si="0"/>
        <v>9530.015710500735</v>
      </c>
      <c r="F24">
        <f t="shared" si="1"/>
        <v>9530</v>
      </c>
      <c r="G24">
        <f t="shared" si="2"/>
        <v>0.007079999995767139</v>
      </c>
      <c r="K24">
        <f t="shared" si="3"/>
        <v>0.007079999995767139</v>
      </c>
      <c r="O24">
        <f t="shared" si="4"/>
        <v>0.0076461416108804525</v>
      </c>
      <c r="Q24" s="2">
        <f t="shared" si="5"/>
        <v>40813.0597</v>
      </c>
    </row>
    <row r="25" spans="1:17" ht="12.75">
      <c r="A25" s="41" t="s">
        <v>48</v>
      </c>
      <c r="B25" s="42" t="s">
        <v>50</v>
      </c>
      <c r="C25" s="43">
        <v>55834.4894</v>
      </c>
      <c r="D25" s="43">
        <v>0.0004</v>
      </c>
      <c r="E25">
        <f t="shared" si="0"/>
        <v>9536.516706830515</v>
      </c>
      <c r="F25">
        <f t="shared" si="1"/>
        <v>9536.5</v>
      </c>
      <c r="G25">
        <f t="shared" si="2"/>
        <v>0.007529000002250541</v>
      </c>
      <c r="K25">
        <f t="shared" si="3"/>
        <v>0.007529000002250541</v>
      </c>
      <c r="O25">
        <f t="shared" si="4"/>
        <v>0.007756456636578146</v>
      </c>
      <c r="Q25" s="2">
        <f t="shared" si="5"/>
        <v>40815.9894</v>
      </c>
    </row>
    <row r="26" spans="1:17" ht="12.75">
      <c r="A26" s="43" t="s">
        <v>48</v>
      </c>
      <c r="B26" s="42" t="s">
        <v>50</v>
      </c>
      <c r="C26" s="43">
        <v>55851.3906</v>
      </c>
      <c r="D26" s="43">
        <v>0.0005</v>
      </c>
      <c r="E26">
        <f t="shared" si="0"/>
        <v>9574.020423650958</v>
      </c>
      <c r="F26">
        <f t="shared" si="1"/>
        <v>9574</v>
      </c>
      <c r="G26">
        <f t="shared" si="2"/>
        <v>0.009204000001773238</v>
      </c>
      <c r="K26">
        <f t="shared" si="3"/>
        <v>0.009204000001773238</v>
      </c>
      <c r="O26">
        <f t="shared" si="4"/>
        <v>0.00839288947714173</v>
      </c>
      <c r="Q26" s="2">
        <f t="shared" si="5"/>
        <v>40832.8906</v>
      </c>
    </row>
    <row r="27" spans="1:17" ht="12.75">
      <c r="A27" s="43" t="s">
        <v>48</v>
      </c>
      <c r="B27" s="42" t="s">
        <v>50</v>
      </c>
      <c r="C27" s="43">
        <v>55851.6137</v>
      </c>
      <c r="D27" s="43">
        <v>0.0004</v>
      </c>
      <c r="E27">
        <f t="shared" si="0"/>
        <v>9574.515481944023</v>
      </c>
      <c r="F27">
        <f t="shared" si="1"/>
        <v>9574.5</v>
      </c>
      <c r="G27">
        <f t="shared" si="2"/>
        <v>0.006977000004553702</v>
      </c>
      <c r="K27">
        <f t="shared" si="3"/>
        <v>0.006977000004553702</v>
      </c>
      <c r="O27">
        <f t="shared" si="4"/>
        <v>0.008401375248349247</v>
      </c>
      <c r="Q27" s="2">
        <f t="shared" si="5"/>
        <v>40833.1137</v>
      </c>
    </row>
    <row r="28" spans="1:17" ht="12.75">
      <c r="A28" s="43" t="s">
        <v>49</v>
      </c>
      <c r="B28" s="44"/>
      <c r="C28" s="43">
        <v>56933.4513</v>
      </c>
      <c r="D28" s="43">
        <v>0.0004</v>
      </c>
      <c r="E28">
        <f t="shared" si="0"/>
        <v>11975.11017321493</v>
      </c>
      <c r="F28">
        <f t="shared" si="1"/>
        <v>11975</v>
      </c>
      <c r="G28">
        <f t="shared" si="2"/>
        <v>0.04965000000083819</v>
      </c>
      <c r="K28">
        <f t="shared" si="3"/>
        <v>0.04965000000083819</v>
      </c>
      <c r="O28">
        <f t="shared" si="4"/>
        <v>0.04914156281562665</v>
      </c>
      <c r="Q28" s="2">
        <f t="shared" si="5"/>
        <v>41914.9513</v>
      </c>
    </row>
    <row r="29" spans="1:17" ht="12.75">
      <c r="A29" s="43" t="s">
        <v>49</v>
      </c>
      <c r="B29" s="44"/>
      <c r="C29" s="43">
        <v>56935.2564</v>
      </c>
      <c r="D29" s="43">
        <v>0.0004</v>
      </c>
      <c r="E29">
        <f t="shared" si="0"/>
        <v>11979.115685204168</v>
      </c>
      <c r="F29">
        <f t="shared" si="1"/>
        <v>11979</v>
      </c>
      <c r="G29">
        <f t="shared" si="2"/>
        <v>0.052133999997749925</v>
      </c>
      <c r="K29">
        <f t="shared" si="3"/>
        <v>0.052133999997749925</v>
      </c>
      <c r="O29">
        <f t="shared" si="4"/>
        <v>0.04920944898528676</v>
      </c>
      <c r="Q29" s="2">
        <f t="shared" si="5"/>
        <v>41916.7564</v>
      </c>
    </row>
    <row r="30" spans="1:17" ht="12.75">
      <c r="A30" s="45" t="s">
        <v>0</v>
      </c>
      <c r="B30" s="46" t="s">
        <v>50</v>
      </c>
      <c r="C30" s="47">
        <v>57588.4989</v>
      </c>
      <c r="D30" s="47">
        <v>0.0008</v>
      </c>
      <c r="E30">
        <f>+(C30-C$7)/C$8</f>
        <v>13428.659015564044</v>
      </c>
      <c r="F30">
        <f t="shared" si="1"/>
        <v>13428.5</v>
      </c>
      <c r="G30">
        <f>+C30-(C$7+F30*C$8)</f>
        <v>0.07166100000176812</v>
      </c>
      <c r="K30">
        <f>+G30</f>
        <v>0.07166100000176812</v>
      </c>
      <c r="O30">
        <f>+C$11+C$12*$F30</f>
        <v>0.07380969971587145</v>
      </c>
      <c r="Q30" s="2">
        <f>+C30-15018.5</f>
        <v>42569.9989</v>
      </c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hyperlinks>
    <hyperlink ref="H827" r:id="rId1" display="http://vsolj.cetus-net.org/bulletin.html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2022-11-13T23:59:40Z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