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735" windowHeight="1446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<sst xmlns="http://schemas.openxmlformats.org/spreadsheetml/2006/main" count="59" uniqueCount="54">
  <si>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</si>
  <si>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</si>
  <si>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</si>
  <si>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</si>
  <si>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</si>
  <si>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</si>
  <si>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</si>
  <si>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</si>
  <si>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</si>
  <si>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</si>
  <si>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</si>
  <si>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</si>
  <si>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</si>
  <si>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</si>
  <si>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</si>
  <si>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</si>
  <si>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</si>
  <si>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</si>
  <si>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</si>
  <si>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</si>
  <si>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</si>
  <si>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</si>
  <si>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</si>
  <si>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</si>
  <si>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</si>
  <si>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</si>
  <si>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</si>
  <si>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</si>
  <si>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</si>
  <si>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</si>
  <si>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</si>
  <si>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</si>
  <si>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</si>
  <si>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</si>
  <si>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</si>
  <si>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</si>
  <si>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</si>
  <si>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</si>
  <si>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</si>
  <si>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</si>
  <si>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</si>
  <si>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</si>
  <si>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</si>
  <si>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OX Del</t>
  </si>
  <si>
    <t>2017K</t>
  </si>
  <si>
    <t>G1647-1627</t>
  </si>
  <si>
    <t xml:space="preserve">EA        </t>
  </si>
  <si>
    <t>pr_9</t>
  </si>
  <si>
    <t xml:space="preserve">G5       </t>
  </si>
  <si>
    <t>IBVS 5652</t>
  </si>
  <si>
    <t>as of 2017-12-07</t>
  </si>
  <si>
    <t>IBVS 6196</t>
  </si>
  <si>
    <t>I</t>
  </si>
  <si>
    <t>0.0187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</si>
</sst>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17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horizontal="left" vertical="center"/>
      <protection/>
    </xf>
    <xf numFmtId="0" fontId="14" fillId="0" borderId="0" xfId="62" applyFont="1" applyAlignment="1">
      <alignment horizontal="left"/>
      <protection/>
    </xf>
    <xf numFmtId="0" fontId="14" fillId="0" borderId="0" xfId="62" applyFont="1" applyAlignment="1">
      <alignment horizontal="left" wrapText="1"/>
      <protection/>
    </xf>
    <xf numFmtId="0" fontId="0" fillId="25" borderId="0" xfId="0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OX Del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0.0014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4295446"/>
        <c:axId val="17332423"/>
      </c:scatterChart>
      <c:val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32423"/>
        <c:crosses val="autoZero"/>
        <c:crossBetween val="midCat"/>
        <c:dispUnits/>
      </c:valAx>
      <c:valAx>
        <c:axId val="173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9544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27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tr">
        <f>F1&amp;" / GSC "&amp;RIGHT(I1,9)</f>
        <v>OX Del / GSC 1647-1627</v>
      </c>
      <c r="F1" s="37" t="s">
        <v>43</v>
      </c>
      <c r="G1" s="30" t="s">
        <v>44</v>
      </c>
      <c r="H1" s="38"/>
      <c r="I1" s="39" t="s">
        <v>45</v>
      </c>
      <c r="J1" s="37" t="s">
        <v>43</v>
      </c>
      <c r="K1" s="40">
        <v>20.49</v>
      </c>
      <c r="L1" s="32">
        <v>16.13481</v>
      </c>
      <c r="M1" s="33">
        <v>52754.379</v>
      </c>
      <c r="N1" s="33">
        <v>7.125</v>
      </c>
      <c r="O1" s="31" t="s">
        <v>46</v>
      </c>
      <c r="P1" s="41">
        <v>10.96</v>
      </c>
      <c r="Q1" s="41">
        <v>11.47</v>
      </c>
      <c r="R1" s="42" t="s">
        <v>47</v>
      </c>
      <c r="S1" s="31" t="s">
        <v>48</v>
      </c>
    </row>
    <row r="2" spans="1:4" ht="12.75">
      <c r="A2" t="s">
        <v>24</v>
      </c>
      <c r="B2" t="str">
        <f>O1</f>
        <v>EA        </v>
      </c>
      <c r="C2" s="29"/>
      <c r="D2" s="3"/>
    </row>
    <row r="3" ht="13.5" thickBot="1">
      <c r="C3" t="s">
        <v>50</v>
      </c>
    </row>
    <row r="4" spans="1:4" ht="14.25" thickBot="1" thickTop="1">
      <c r="A4" s="5" t="s">
        <v>1</v>
      </c>
      <c r="C4" s="26" t="s">
        <v>38</v>
      </c>
      <c r="D4" s="27" t="s">
        <v>38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52754.379</v>
      </c>
      <c r="D7" s="31" t="s">
        <v>49</v>
      </c>
    </row>
    <row r="8" spans="1:4" ht="12.75">
      <c r="A8" t="s">
        <v>4</v>
      </c>
      <c r="C8" s="8">
        <f>N1</f>
        <v>7.125</v>
      </c>
      <c r="D8" s="28" t="str">
        <f>D7</f>
        <v>IBVS 5652</v>
      </c>
    </row>
    <row r="9" spans="1:4" ht="12.75">
      <c r="A9" s="24" t="s">
        <v>33</v>
      </c>
      <c r="B9" s="36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0.0061710729509592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-0.011475649757757767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57968.598519800515</v>
      </c>
      <c r="E15" s="14" t="s">
        <v>35</v>
      </c>
      <c r="F15" s="34">
        <v>1</v>
      </c>
    </row>
    <row r="16" spans="1:6" ht="12.75">
      <c r="A16" s="16" t="s">
        <v>5</v>
      </c>
      <c r="B16" s="10"/>
      <c r="C16" s="17">
        <f>+C8+C12</f>
        <v>7.113524350242242</v>
      </c>
      <c r="E16" s="14" t="s">
        <v>31</v>
      </c>
      <c r="F16" s="35">
        <f ca="1">NOW()+15018.5+$C$5/24</f>
        <v>59897.76839421296</v>
      </c>
    </row>
    <row r="17" spans="1:6" ht="13.5" thickBot="1">
      <c r="A17" s="14" t="s">
        <v>28</v>
      </c>
      <c r="B17" s="10"/>
      <c r="C17" s="10">
        <f>COUNT(C21:C2191)</f>
        <v>3</v>
      </c>
      <c r="E17" s="14" t="s">
        <v>36</v>
      </c>
      <c r="F17" s="15">
        <f>ROUND(2*(F16-$C$7)/$C$8,0)/2+F15</f>
        <v>1003.5</v>
      </c>
    </row>
    <row r="18" spans="1:6" ht="14.25" thickBot="1" thickTop="1">
      <c r="A18" s="16" t="s">
        <v>6</v>
      </c>
      <c r="B18" s="10"/>
      <c r="C18" s="19">
        <f>+C15</f>
        <v>57968.598519800515</v>
      </c>
      <c r="D18" s="20">
        <f>+C16</f>
        <v>7.113524350242242</v>
      </c>
      <c r="E18" s="14" t="s">
        <v>37</v>
      </c>
      <c r="F18" s="23">
        <f>ROUND(2*(F16-$C$15)/$C$16,0)/2+F15</f>
        <v>272</v>
      </c>
    </row>
    <row r="19" spans="5:6" ht="13.5" thickTop="1">
      <c r="E19" s="14" t="s">
        <v>32</v>
      </c>
      <c r="F19" s="18">
        <f>+$C$15+$C$16*F18-15018.5-$C$5/24</f>
        <v>44885.37297639974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39</v>
      </c>
      <c r="I20" s="7" t="s">
        <v>40</v>
      </c>
      <c r="J20" s="7" t="s">
        <v>41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34</v>
      </c>
    </row>
    <row r="21" spans="1:17" ht="12.75">
      <c r="A21" t="s">
        <v>49</v>
      </c>
      <c r="C21" s="8">
        <v>52754.379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0.0061710729509592</v>
      </c>
      <c r="Q21" s="2">
        <f>+C21-15018.5</f>
        <v>37735.879</v>
      </c>
    </row>
    <row r="22" spans="1:17" ht="12.75">
      <c r="A22" s="43" t="s">
        <v>51</v>
      </c>
      <c r="B22" s="43" t="s">
        <v>52</v>
      </c>
      <c r="C22" s="44">
        <v>57264.4053</v>
      </c>
      <c r="D22" s="44" t="s">
        <v>53</v>
      </c>
      <c r="E22">
        <f>+(C22-C$7)/C$8</f>
        <v>632.9861473684207</v>
      </c>
      <c r="F22" s="47">
        <f>ROUND(2*E22,0)/2+1</f>
        <v>634</v>
      </c>
      <c r="G22">
        <f>+C22-(C$7+F22*C$8)</f>
        <v>-7.223700000002282</v>
      </c>
      <c r="K22">
        <f>+G22</f>
        <v>-7.223700000002282</v>
      </c>
      <c r="O22">
        <f>+C$11+C$12*$F22</f>
        <v>-7.269390873467465</v>
      </c>
      <c r="Q22" s="2">
        <f>+C22-15018.5</f>
        <v>42245.9053</v>
      </c>
    </row>
    <row r="23" spans="1:17" ht="12.75">
      <c r="A23" s="45" t="s">
        <v>0</v>
      </c>
      <c r="B23" s="46" t="s">
        <v>52</v>
      </c>
      <c r="C23" s="46">
        <v>57968.559</v>
      </c>
      <c r="D23" s="46">
        <v>0.0014</v>
      </c>
      <c r="E23">
        <f>+(C23-C$7)/C$8</f>
        <v>731.8147368421053</v>
      </c>
      <c r="F23" s="47">
        <f>ROUND(2*E23,0)/2+1</f>
        <v>733</v>
      </c>
      <c r="G23">
        <f>+C23-(C$7+F23*C$8)</f>
        <v>-8.444999999999709</v>
      </c>
      <c r="K23">
        <f>+G23</f>
        <v>-8.444999999999709</v>
      </c>
      <c r="O23">
        <f>+C$11+C$12*$F23</f>
        <v>-8.405480199485485</v>
      </c>
      <c r="Q23" s="2">
        <f>+C23-15018.5</f>
        <v>42950.059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H64513" r:id="rId1" display="http://vsolj.cetus-net.org/bulletin.html"/>
    <hyperlink ref="H64506" r:id="rId2" display="https://www.aavso.org/ejaavso"/>
    <hyperlink ref="AP657" r:id="rId3" display="http://cdsbib.u-strasbg.fr/cgi-bin/cdsbib?1990RMxAA..21..381G"/>
    <hyperlink ref="AP661" r:id="rId4" display="http://cdsbib.u-strasbg.fr/cgi-bin/cdsbib?1990RMxAA..21..381G"/>
    <hyperlink ref="AP660" r:id="rId5" display="http://cdsbib.u-strasbg.fr/cgi-bin/cdsbib?1990RMxAA..21..381G"/>
    <hyperlink ref="AP641" r:id="rId6" display="http://cdsbib.u-strasbg.fr/cgi-bin/cdsbib?1990RMxAA..21..381G"/>
    <hyperlink ref="I64513" r:id="rId7" display="http://vsolj.cetus-net.org/bulletin.html"/>
    <hyperlink ref="AQ797" r:id="rId8" display="http://cdsbib.u-strasbg.fr/cgi-bin/cdsbib?1990RMxAA..21..381G"/>
    <hyperlink ref="AQ55563" r:id="rId9" display="http://cdsbib.u-strasbg.fr/cgi-bin/cdsbib?1990RMxAA..21..381G"/>
    <hyperlink ref="AQ798" r:id="rId10" display="http://cdsbib.u-strasbg.fr/cgi-bin/cdsbib?1990RMxAA..21..381G"/>
    <hyperlink ref="H64510" r:id="rId11" display="https://www.aavso.org/ejaavso"/>
    <hyperlink ref="H1683" r:id="rId12" display="http://vsolj.cetus-net.org/bulletin.html"/>
    <hyperlink ref="AP2927" r:id="rId13" display="http://cdsbib.u-strasbg.fr/cgi-bin/cdsbib?1990RMxAA..21..381G"/>
    <hyperlink ref="AP2930" r:id="rId14" display="http://cdsbib.u-strasbg.fr/cgi-bin/cdsbib?1990RMxAA..21..381G"/>
    <hyperlink ref="AP2928" r:id="rId15" display="http://cdsbib.u-strasbg.fr/cgi-bin/cdsbib?1990RMxAA..21..381G"/>
    <hyperlink ref="AP2912" r:id="rId16" display="http://cdsbib.u-strasbg.fr/cgi-bin/cdsbib?1990RMxAA..21..381G"/>
    <hyperlink ref="I1683" r:id="rId17" display="http://vsolj.cetus-net.org/bulletin.html"/>
    <hyperlink ref="AQ3141" r:id="rId18" display="http://cdsbib.u-strasbg.fr/cgi-bin/cdsbib?1990RMxAA..21..381G"/>
    <hyperlink ref="AQ65378" r:id="rId19" display="http://cdsbib.u-strasbg.fr/cgi-bin/cdsbib?1990RMxAA..21..381G"/>
    <hyperlink ref="AQ3145" r:id="rId20" display="http://cdsbib.u-strasbg.fr/cgi-bin/cdsbib?1990RMxAA..21..381G"/>
  </hyperlinks>
  <printOptions/>
  <pageMargins left="0.75" right="0.75" top="1" bottom="1" header="0.5" footer="0.5"/>
  <pageSetup horizontalDpi="300" verticalDpi="300" orientation="portrait" r:id="rId22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2022-11-14T05:26:29Z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