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780" windowHeight="142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<sst xmlns="http://schemas.openxmlformats.org/spreadsheetml/2006/main" count="64" uniqueCount="54">
  <si>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IBVS 6244</t>
  </si>
  <si>
    <t>OEJV 0191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</si>
  <si>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</si>
  <si>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</si>
  <si>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</si>
  <si>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</si>
  <si>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</si>
  <si>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</si>
  <si>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</si>
  <si>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</si>
  <si>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</si>
  <si>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</si>
  <si>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</si>
  <si>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</si>
  <si>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</si>
  <si>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</si>
  <si>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</si>
  <si>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</si>
  <si>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</si>
  <si>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</si>
  <si>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</si>
  <si>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</si>
  <si>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</si>
  <si>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</si>
  <si>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</si>
  <si>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</si>
  <si>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</si>
  <si>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</si>
  <si>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</si>
  <si>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</si>
  <si>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</si>
  <si>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</si>
  <si>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</si>
  <si>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</si>
  <si>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</si>
  <si>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</si>
  <si>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</si>
  <si>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</si>
  <si>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</si>
  <si>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</si>
  <si>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</si>
  <si>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</si>
  <si>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</si>
  <si>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</si>
  <si>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PP Del</t>
  </si>
  <si>
    <t>2017K</t>
  </si>
  <si>
    <t>G1095-0848</t>
  </si>
  <si>
    <t xml:space="preserve">E+RS      </t>
  </si>
  <si>
    <t>pr_8</t>
  </si>
  <si>
    <t xml:space="preserve">           </t>
  </si>
  <si>
    <t>VSX</t>
  </si>
  <si>
    <t>PP Del / GSC 1095-0848</t>
  </si>
  <si>
    <t>IBVS 6196</t>
  </si>
  <si>
    <t>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</si>
</sst>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16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6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5" fillId="24" borderId="11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3" fillId="24" borderId="11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22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>
      <alignment vertical="top"/>
    </xf>
    <xf numFmtId="0" fontId="5" fillId="0" borderId="0" xfId="61" applyFont="1" applyAlignment="1">
      <alignment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0" xfId="61" applyFont="1" applyAlignment="1">
      <alignment horizontal="left" wrapText="1"/>
      <protection/>
    </xf>
    <xf numFmtId="0" fontId="30" fillId="0" borderId="0" xfId="62" applyFont="1" applyAlignment="1">
      <alignment horizontal="left"/>
      <protection/>
    </xf>
    <xf numFmtId="0" fontId="30" fillId="0" borderId="0" xfId="62" applyFont="1" applyAlignment="1">
      <alignment horizontal="left" wrapText="1"/>
      <protection/>
    </xf>
    <xf numFmtId="0" fontId="8" fillId="0" borderId="0" xfId="62" applyFont="1" applyAlignment="1">
      <alignment horizontal="left"/>
      <protection/>
    </xf>
    <xf numFmtId="0" fontId="30" fillId="0" borderId="0" xfId="62" applyFont="1" applyAlignment="1">
      <alignment horizontal="center" wrapText="1"/>
      <protection/>
    </xf>
    <xf numFmtId="0" fontId="8" fillId="0" borderId="0" xfId="62" applyFont="1" applyAlignment="1">
      <alignment horizontal="center"/>
      <protection/>
    </xf>
    <xf numFmtId="0" fontId="0" fillId="25" borderId="0" xfId="0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A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PP Del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0.0113</c:v>
                  </c:pt>
                  <c:pt idx="2">
                    <c:v>0.0046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0.0113</c:v>
                  </c:pt>
                  <c:pt idx="2">
                    <c:v>0.0046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0.0113</c:v>
                  </c:pt>
                  <c:pt idx="2">
                    <c:v>0.0046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0.0113</c:v>
                  </c:pt>
                  <c:pt idx="2">
                    <c:v>0.0046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0.0113</c:v>
                  </c:pt>
                  <c:pt idx="2">
                    <c:v>0.0046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0.0113</c:v>
                  </c:pt>
                  <c:pt idx="2">
                    <c:v>0.0046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0.0113</c:v>
                  </c:pt>
                  <c:pt idx="2">
                    <c:v>0.0046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0.0113</c:v>
                  </c:pt>
                  <c:pt idx="2">
                    <c:v>0.0046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0.0113</c:v>
                  </c:pt>
                  <c:pt idx="2">
                    <c:v>0.0046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0.0113</c:v>
                  </c:pt>
                  <c:pt idx="2">
                    <c:v>0.0046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0.0113</c:v>
                  </c:pt>
                  <c:pt idx="2">
                    <c:v>0.0046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0.0113</c:v>
                  </c:pt>
                  <c:pt idx="2">
                    <c:v>0.0046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0.0113</c:v>
                  </c:pt>
                  <c:pt idx="2">
                    <c:v>0.0046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0.0113</c:v>
                  </c:pt>
                  <c:pt idx="2">
                    <c:v>0.0046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24065052"/>
        <c:axId val="15258877"/>
      </c:scatterChart>
      <c:valAx>
        <c:axId val="24065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8877"/>
        <c:crosses val="autoZero"/>
        <c:crossBetween val="midCat"/>
        <c:dispUnits/>
      </c:valAx>
      <c:valAx>
        <c:axId val="15258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6505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hyperlink" Target="http://vsolj.cetus-net.org/bulletin.html" TargetMode="External" /><Relationship Id="rId13" Type="http://schemas.openxmlformats.org/officeDocument/2006/relationships/hyperlink" Target="http://cdsbib.u-strasbg.fr/cgi-bin/cdsbib?1990RMxAA..21..381G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vsolj.cetus-net.org/bulletin.html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51</v>
      </c>
      <c r="F1" s="34" t="s">
        <v>44</v>
      </c>
      <c r="G1" s="30" t="s">
        <v>45</v>
      </c>
      <c r="H1" s="35"/>
      <c r="I1" s="36" t="s">
        <v>46</v>
      </c>
      <c r="J1" s="37" t="s">
        <v>44</v>
      </c>
      <c r="K1" s="38">
        <v>20.2823</v>
      </c>
      <c r="L1" s="38">
        <v>11.3111</v>
      </c>
      <c r="M1" s="39">
        <v>55049.72</v>
      </c>
      <c r="N1" s="39">
        <v>1.0209</v>
      </c>
      <c r="O1" s="40" t="s">
        <v>47</v>
      </c>
      <c r="P1" s="40">
        <v>9.6</v>
      </c>
      <c r="Q1" s="40">
        <v>10</v>
      </c>
      <c r="R1" s="41" t="s">
        <v>48</v>
      </c>
      <c r="S1" s="42" t="s">
        <v>49</v>
      </c>
    </row>
    <row r="2" spans="1:4" ht="12.75">
      <c r="A2" t="s">
        <v>25</v>
      </c>
      <c r="B2" t="s">
        <v>47</v>
      </c>
      <c r="C2" s="29"/>
      <c r="D2" s="3"/>
    </row>
    <row r="3" ht="13.5" thickBot="1"/>
    <row r="4" spans="1:4" ht="14.25" thickBot="1" thickTop="1">
      <c r="A4" s="5" t="s">
        <v>2</v>
      </c>
      <c r="C4" s="26" t="s">
        <v>39</v>
      </c>
      <c r="D4" s="27" t="s">
        <v>39</v>
      </c>
    </row>
    <row r="5" spans="1:5" ht="13.5" thickTop="1">
      <c r="A5" s="9" t="s">
        <v>30</v>
      </c>
      <c r="B5" s="10"/>
      <c r="C5" s="11">
        <v>-9.5</v>
      </c>
      <c r="D5" s="10" t="s">
        <v>31</v>
      </c>
      <c r="E5" s="10"/>
    </row>
    <row r="6" ht="12.75">
      <c r="A6" s="5" t="s">
        <v>3</v>
      </c>
    </row>
    <row r="7" spans="1:4" ht="12.75">
      <c r="A7" t="s">
        <v>4</v>
      </c>
      <c r="C7" s="8">
        <v>55049.72</v>
      </c>
      <c r="D7" s="28" t="s">
        <v>50</v>
      </c>
    </row>
    <row r="8" spans="1:4" ht="12.75">
      <c r="A8" t="s">
        <v>5</v>
      </c>
      <c r="C8" s="8">
        <v>1.0209</v>
      </c>
      <c r="D8" s="28" t="s">
        <v>50</v>
      </c>
    </row>
    <row r="9" spans="1:4" ht="12.75">
      <c r="A9" s="24" t="s">
        <v>34</v>
      </c>
      <c r="B9" s="33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21</v>
      </c>
      <c r="D10" s="4" t="s">
        <v>22</v>
      </c>
      <c r="E10" s="10"/>
    </row>
    <row r="11" spans="1:5" ht="12.75">
      <c r="A11" s="10" t="s">
        <v>17</v>
      </c>
      <c r="B11" s="10"/>
      <c r="C11" s="21">
        <f ca="1">INTERCEPT(INDIRECT($D$9):G992,INDIRECT($C$9):F992)</f>
        <v>0.0007106258588700509</v>
      </c>
      <c r="D11" s="3"/>
      <c r="E11" s="10"/>
    </row>
    <row r="12" spans="1:5" ht="12.75">
      <c r="A12" s="10" t="s">
        <v>18</v>
      </c>
      <c r="B12" s="10"/>
      <c r="C12" s="21">
        <f ca="1">SLOPE(INDIRECT($D$9):G992,INDIRECT($C$9):F992)</f>
        <v>-0.00022967380405143655</v>
      </c>
      <c r="D12" s="3"/>
      <c r="E12" s="10"/>
    </row>
    <row r="13" spans="1:3" ht="12.75">
      <c r="A13" s="10" t="s">
        <v>20</v>
      </c>
      <c r="B13" s="10"/>
      <c r="C13" s="3" t="s">
        <v>15</v>
      </c>
    </row>
    <row r="14" spans="1:3" ht="12.75">
      <c r="A14" s="10"/>
      <c r="B14" s="10"/>
      <c r="C14" s="10"/>
    </row>
    <row r="15" spans="1:6" ht="12.75">
      <c r="A15" s="12" t="s">
        <v>19</v>
      </c>
      <c r="B15" s="10"/>
      <c r="C15" s="13">
        <f>(C7+C11)+(C8+C12)*INT(MAX(F21:F3533))</f>
        <v>58346.48586423877</v>
      </c>
      <c r="E15" s="14" t="s">
        <v>36</v>
      </c>
      <c r="F15" s="31">
        <v>1</v>
      </c>
    </row>
    <row r="16" spans="1:6" ht="12.75">
      <c r="A16" s="16" t="s">
        <v>6</v>
      </c>
      <c r="B16" s="10"/>
      <c r="C16" s="17">
        <f>+C8+C12</f>
        <v>1.0206703261959484</v>
      </c>
      <c r="E16" s="14" t="s">
        <v>32</v>
      </c>
      <c r="F16" s="32">
        <f ca="1">NOW()+15018.5+$C$5/24</f>
        <v>59897.76876550926</v>
      </c>
    </row>
    <row r="17" spans="1:6" ht="13.5" thickBot="1">
      <c r="A17" s="14" t="s">
        <v>29</v>
      </c>
      <c r="B17" s="10"/>
      <c r="C17" s="10">
        <f>COUNT(C21:C2191)</f>
        <v>5</v>
      </c>
      <c r="E17" s="14" t="s">
        <v>37</v>
      </c>
      <c r="F17" s="15">
        <f>ROUND(2*(F16-$C$7)/$C$8,0)/2+F15</f>
        <v>4750</v>
      </c>
    </row>
    <row r="18" spans="1:6" ht="14.25" thickBot="1" thickTop="1">
      <c r="A18" s="16" t="s">
        <v>7</v>
      </c>
      <c r="B18" s="10"/>
      <c r="C18" s="19">
        <f>+C15</f>
        <v>58346.48586423877</v>
      </c>
      <c r="D18" s="20">
        <f>+C16</f>
        <v>1.0206703261959484</v>
      </c>
      <c r="E18" s="14" t="s">
        <v>38</v>
      </c>
      <c r="F18" s="23">
        <f>ROUND(2*(F16-$C$15)/$C$16,0)/2+F15</f>
        <v>1521</v>
      </c>
    </row>
    <row r="19" spans="5:6" ht="13.5" thickTop="1">
      <c r="E19" s="14" t="s">
        <v>33</v>
      </c>
      <c r="F19" s="18">
        <f>+$C$15+$C$16*F18-15018.5-$C$5/24</f>
        <v>44880.82126371614</v>
      </c>
    </row>
    <row r="20" spans="1:21" ht="13.5" thickBot="1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40</v>
      </c>
      <c r="I20" s="7" t="s">
        <v>41</v>
      </c>
      <c r="J20" s="7" t="s">
        <v>42</v>
      </c>
      <c r="K20" s="7" t="s">
        <v>43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25" t="s">
        <v>35</v>
      </c>
    </row>
    <row r="21" spans="1:17" ht="12.75">
      <c r="A21" t="s">
        <v>50</v>
      </c>
      <c r="C21" s="8">
        <v>55049.72</v>
      </c>
      <c r="D21" s="8" t="s">
        <v>15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0.0007106258588700509</v>
      </c>
      <c r="Q21" s="2">
        <f>+C21-15018.5</f>
        <v>40031.22</v>
      </c>
    </row>
    <row r="22" spans="1:17" ht="12.75">
      <c r="A22" s="43" t="s">
        <v>52</v>
      </c>
      <c r="B22" s="44" t="s">
        <v>53</v>
      </c>
      <c r="C22" s="45">
        <v>57260.4946</v>
      </c>
      <c r="D22" s="45">
        <v>0.0113</v>
      </c>
      <c r="E22">
        <f>+(C22-C$7)/C$8</f>
        <v>2165.515329611125</v>
      </c>
      <c r="F22" s="51">
        <f>ROUND(2*E22,0)/2+0.5</f>
        <v>2166</v>
      </c>
      <c r="G22">
        <f>+C22-(C$7+F22*C$8)</f>
        <v>-0.4948000000003958</v>
      </c>
      <c r="K22">
        <f>+G22</f>
        <v>-0.4948000000003958</v>
      </c>
      <c r="O22">
        <f>+C$11+C$12*$F22</f>
        <v>-0.4967628337165415</v>
      </c>
      <c r="Q22" s="2">
        <f>+C22-15018.5</f>
        <v>42241.9946</v>
      </c>
    </row>
    <row r="23" spans="1:17" ht="12.75">
      <c r="A23" s="46" t="s">
        <v>0</v>
      </c>
      <c r="B23" s="49" t="s">
        <v>53</v>
      </c>
      <c r="C23" s="47">
        <v>58001.4952</v>
      </c>
      <c r="D23" s="47">
        <v>0.0046</v>
      </c>
      <c r="E23">
        <f>+(C23-C$7)/C$8</f>
        <v>2891.3460671956086</v>
      </c>
      <c r="F23" s="51">
        <f>ROUND(2*E23,0)/2+0.5</f>
        <v>2892</v>
      </c>
      <c r="G23">
        <f>+C23-(C$7+F23*C$8)</f>
        <v>-0.6676000000006752</v>
      </c>
      <c r="K23">
        <f>+G23</f>
        <v>-0.6676000000006752</v>
      </c>
      <c r="O23">
        <f>+C$11+C$12*$F23</f>
        <v>-0.6635060154578845</v>
      </c>
      <c r="Q23" s="2">
        <f>+C23-15018.5</f>
        <v>42982.9952</v>
      </c>
    </row>
    <row r="24" spans="1:17" ht="12.75">
      <c r="A24" s="48" t="s">
        <v>1</v>
      </c>
      <c r="B24" s="50" t="s">
        <v>53</v>
      </c>
      <c r="C24" s="46">
        <v>58001.504</v>
      </c>
      <c r="D24" s="46">
        <v>0.01</v>
      </c>
      <c r="E24">
        <f>+(C24-C$7)/C$8</f>
        <v>2891.3546870408463</v>
      </c>
      <c r="F24" s="51">
        <f>ROUND(2*E24,0)/2+0.5</f>
        <v>2892</v>
      </c>
      <c r="G24">
        <f>+C24-(C$7+F24*C$8)</f>
        <v>-0.6587999999974272</v>
      </c>
      <c r="K24">
        <f>+G24</f>
        <v>-0.6587999999974272</v>
      </c>
      <c r="O24">
        <f>+C$11+C$12*$F24</f>
        <v>-0.6635060154578845</v>
      </c>
      <c r="Q24" s="2">
        <f>+C24-15018.5</f>
        <v>42983.004</v>
      </c>
    </row>
    <row r="25" spans="1:17" ht="12.75">
      <c r="A25" s="48" t="s">
        <v>1</v>
      </c>
      <c r="B25" s="50" t="s">
        <v>53</v>
      </c>
      <c r="C25" s="46">
        <v>58346.484</v>
      </c>
      <c r="D25" s="46">
        <v>0.01</v>
      </c>
      <c r="E25">
        <f>+(C25-C$7)/C$8</f>
        <v>3229.2722107943932</v>
      </c>
      <c r="F25" s="51">
        <f>ROUND(2*E25,0)/2+0.5</f>
        <v>3230</v>
      </c>
      <c r="G25">
        <f>+C25-(C$7+F25*C$8)</f>
        <v>-0.7430000000022119</v>
      </c>
      <c r="K25">
        <f>+G25</f>
        <v>-0.7430000000022119</v>
      </c>
      <c r="O25">
        <f>+C$11+C$12*$F25</f>
        <v>-0.74113576122727</v>
      </c>
      <c r="Q25" s="2">
        <f>+C25-15018.5</f>
        <v>43327.984</v>
      </c>
    </row>
    <row r="26" spans="2:17" ht="12.75">
      <c r="B26" s="3"/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64511" r:id="rId1" display="http://vsolj.cetus-net.org/bulletin.html"/>
    <hyperlink ref="H64504" r:id="rId2" display="https://www.aavso.org/ejaavso"/>
    <hyperlink ref="AP655" r:id="rId3" display="http://cdsbib.u-strasbg.fr/cgi-bin/cdsbib?1990RMxAA..21..381G"/>
    <hyperlink ref="AP659" r:id="rId4" display="http://cdsbib.u-strasbg.fr/cgi-bin/cdsbib?1990RMxAA..21..381G"/>
    <hyperlink ref="AP658" r:id="rId5" display="http://cdsbib.u-strasbg.fr/cgi-bin/cdsbib?1990RMxAA..21..381G"/>
    <hyperlink ref="AP639" r:id="rId6" display="http://cdsbib.u-strasbg.fr/cgi-bin/cdsbib?1990RMxAA..21..381G"/>
    <hyperlink ref="I64511" r:id="rId7" display="http://vsolj.cetus-net.org/bulletin.html"/>
    <hyperlink ref="AQ795" r:id="rId8" display="http://cdsbib.u-strasbg.fr/cgi-bin/cdsbib?1990RMxAA..21..381G"/>
    <hyperlink ref="AQ55561" r:id="rId9" display="http://cdsbib.u-strasbg.fr/cgi-bin/cdsbib?1990RMxAA..21..381G"/>
    <hyperlink ref="AQ796" r:id="rId10" display="http://cdsbib.u-strasbg.fr/cgi-bin/cdsbib?1990RMxAA..21..381G"/>
    <hyperlink ref="H64508" r:id="rId11" display="https://www.aavso.org/ejaavso"/>
    <hyperlink ref="H1681" r:id="rId12" display="http://vsolj.cetus-net.org/bulletin.html"/>
    <hyperlink ref="AP2925" r:id="rId13" display="http://cdsbib.u-strasbg.fr/cgi-bin/cdsbib?1990RMxAA..21..381G"/>
    <hyperlink ref="AP2928" r:id="rId14" display="http://cdsbib.u-strasbg.fr/cgi-bin/cdsbib?1990RMxAA..21..381G"/>
    <hyperlink ref="AP2926" r:id="rId15" display="http://cdsbib.u-strasbg.fr/cgi-bin/cdsbib?1990RMxAA..21..381G"/>
    <hyperlink ref="AP2910" r:id="rId16" display="http://cdsbib.u-strasbg.fr/cgi-bin/cdsbib?1990RMxAA..21..381G"/>
    <hyperlink ref="I1681" r:id="rId17" display="http://vsolj.cetus-net.org/bulletin.html"/>
    <hyperlink ref="AQ3139" r:id="rId18" display="http://cdsbib.u-strasbg.fr/cgi-bin/cdsbib?1990RMxAA..21..381G"/>
    <hyperlink ref="AQ65376" r:id="rId19" display="http://cdsbib.u-strasbg.fr/cgi-bin/cdsbib?1990RMxAA..21..381G"/>
    <hyperlink ref="AQ3143" r:id="rId20" display="http://cdsbib.u-strasbg.fr/cgi-bin/cdsbib?1990RMxAA..21..381G"/>
  </hyperlinks>
  <printOptions/>
  <pageMargins left="0.75" right="0.75" top="1" bottom="1" header="0.5" footer="0.5"/>
  <pageSetup horizontalDpi="300" verticalDpi="300" orientation="portrait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2022-11-14T05:27:01Z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