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4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<sst xmlns="http://schemas.openxmlformats.org/spreadsheetml/2006/main" count="828" uniqueCount="316">
  <si>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</si>
  <si>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</si>
  <si>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</si>
  <si>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</si>
  <si>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</si>
  <si>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</si>
  <si>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</si>
  <si>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</si>
  <si>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</si>
  <si>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</si>
  <si>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</si>
  <si>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</si>
  <si>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</si>
  <si>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</si>
  <si>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</si>
  <si>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</si>
  <si>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</si>
  <si>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</si>
  <si>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</si>
  <si>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</si>
  <si>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</si>
  <si>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</si>
  <si>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</si>
  <si>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</si>
  <si>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</si>
  <si>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</si>
  <si>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</si>
  <si>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</si>
  <si>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pg</t>
  </si>
  <si>
    <t>AC 1162</t>
  </si>
  <si>
    <t>K</t>
  </si>
  <si>
    <t>Locher K</t>
  </si>
  <si>
    <t>BBSAG Bull.7</t>
  </si>
  <si>
    <t>B</t>
  </si>
  <si>
    <t>v</t>
  </si>
  <si>
    <t>BAAVSS 60,15</t>
  </si>
  <si>
    <t>BAAVSS 61,14</t>
  </si>
  <si>
    <t>BAAVSS 64,21</t>
  </si>
  <si>
    <t>BBSAG Bull.85</t>
  </si>
  <si>
    <t>BBSAG Bull.93</t>
  </si>
  <si>
    <t>BBSAG Bull.96</t>
  </si>
  <si>
    <t># of data points:</t>
  </si>
  <si>
    <t>RR Del / GSC 01101-00107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</si>
  <si>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</si>
  <si>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</si>
  <si>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</si>
  <si>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</si>
  <si>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</si>
  <si>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</si>
  <si>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0107</t>
  </si>
  <si>
    <t>I</t>
  </si>
  <si>
    <t>EA/SD</t>
  </si>
  <si>
    <t>Add cycle</t>
  </si>
  <si>
    <t>Old Cycle</t>
  </si>
  <si>
    <t>IBVS 0035</t>
  </si>
  <si>
    <t>vis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</si>
  <si>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</si>
  <si>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</si>
  <si>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</si>
  <si>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</si>
  <si>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</si>
  <si>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</si>
  <si>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</si>
  <si>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</si>
  <si>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</si>
  <si>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 -0.003 </t>
  </si>
  <si>
    <t>F </t>
  </si>
  <si>
    <t>2417415.302 </t>
  </si>
  <si>
    <t> 23.07.1906 19:14 </t>
  </si>
  <si>
    <t> 0.002 </t>
  </si>
  <si>
    <t>V </t>
  </si>
  <si>
    <t> A.A.Nijland </t>
  </si>
  <si>
    <t> BAN 2.128 </t>
  </si>
  <si>
    <t>2417424.518 </t>
  </si>
  <si>
    <t> 02.08.1906 00:25 </t>
  </si>
  <si>
    <t> 0.019 </t>
  </si>
  <si>
    <t>2417438.313 </t>
  </si>
  <si>
    <t> 15.08.1906 19:30 </t>
  </si>
  <si>
    <t> 0.016 </t>
  </si>
  <si>
    <t> AN 176.173 </t>
  </si>
  <si>
    <t>2417447.519 </t>
  </si>
  <si>
    <t> 25.08.1906 00:27 </t>
  </si>
  <si>
    <t> 0.023 </t>
  </si>
  <si>
    <t>2417493.485 </t>
  </si>
  <si>
    <t> 09.10.1906 23:38 </t>
  </si>
  <si>
    <t> -0.007 </t>
  </si>
  <si>
    <t>2417507.302 </t>
  </si>
  <si>
    <t> 23.10.1906 19:14 </t>
  </si>
  <si>
    <t> 0.012 </t>
  </si>
  <si>
    <t>2417700.494 </t>
  </si>
  <si>
    <t> 04.05.1907 23:51 </t>
  </si>
  <si>
    <t>2417778.663 </t>
  </si>
  <si>
    <t> 22.07.1907 03:54 </t>
  </si>
  <si>
    <t> 0.000 </t>
  </si>
  <si>
    <t>2417783.286 </t>
  </si>
  <si>
    <t> 26.07.1907 18:51 </t>
  </si>
  <si>
    <t> 0.024 </t>
  </si>
  <si>
    <t>2417792.448 </t>
  </si>
  <si>
    <t> 04.08.1907 22:45 </t>
  </si>
  <si>
    <t> -0.014 </t>
  </si>
  <si>
    <t>2417815.469 </t>
  </si>
  <si>
    <t> 27.08.1907 23:15 </t>
  </si>
  <si>
    <t> 0.010 </t>
  </si>
  <si>
    <t>2417829.260 </t>
  </si>
  <si>
    <t> 10.09.1907 18:14 </t>
  </si>
  <si>
    <t>2417838.441 </t>
  </si>
  <si>
    <t> 19.09.1907 22:35 </t>
  </si>
  <si>
    <t> -0.016 </t>
  </si>
  <si>
    <t>2417861.459 </t>
  </si>
  <si>
    <t> 12.10.1907 23:00 </t>
  </si>
  <si>
    <t> 0.004 </t>
  </si>
  <si>
    <t>2417884.468 </t>
  </si>
  <si>
    <t> 04.11.1907 23:13 </t>
  </si>
  <si>
    <t>2417921.258 </t>
  </si>
  <si>
    <t> 11.12.1907 18:11 </t>
  </si>
  <si>
    <t> 0.009 </t>
  </si>
  <si>
    <t>2418146.626 </t>
  </si>
  <si>
    <t> 24.07.1908 03:01 </t>
  </si>
  <si>
    <t>2418169.596 </t>
  </si>
  <si>
    <t> 16.08.1908 02:18 </t>
  </si>
  <si>
    <t> -0.027 </t>
  </si>
  <si>
    <t>2418183.414 </t>
  </si>
  <si>
    <t> 29.08.1908 21:56 </t>
  </si>
  <si>
    <t> -0.008 </t>
  </si>
  <si>
    <t>2418192.643 </t>
  </si>
  <si>
    <t> 08.09.1908 03:25 </t>
  </si>
  <si>
    <t> 0.022 </t>
  </si>
  <si>
    <t>2418206.417 </t>
  </si>
  <si>
    <t> 21.09.1908 22:00 </t>
  </si>
  <si>
    <t>2418215.599 </t>
  </si>
  <si>
    <t> 01.10.1908 02:22 </t>
  </si>
  <si>
    <t> -0.020 </t>
  </si>
  <si>
    <t>2418505.381 </t>
  </si>
  <si>
    <t> 17.07.1909 21:08 </t>
  </si>
  <si>
    <t>2418514.584 </t>
  </si>
  <si>
    <t> 27.07.1909 02:00 </t>
  </si>
  <si>
    <t> -0.005 </t>
  </si>
  <si>
    <t>2418528.379 </t>
  </si>
  <si>
    <t> 09.08.1909 21:05 </t>
  </si>
  <si>
    <t>2418560.575 </t>
  </si>
  <si>
    <t> 11.09.1909 01:48 </t>
  </si>
  <si>
    <t> -0.009 </t>
  </si>
  <si>
    <t>2418574.386 </t>
  </si>
  <si>
    <t> 24.09.1909 21:15 </t>
  </si>
  <si>
    <t>2418882.539 </t>
  </si>
  <si>
    <t> 30.07.1910 00:56 </t>
  </si>
  <si>
    <t> -0.012 </t>
  </si>
  <si>
    <t>2418951.544 </t>
  </si>
  <si>
    <t> 07.10.1910 01:03 </t>
  </si>
  <si>
    <t> -0.000 </t>
  </si>
  <si>
    <t>2418997.519 </t>
  </si>
  <si>
    <t> 22.11.1910 00:27 </t>
  </si>
  <si>
    <t> -0.021 </t>
  </si>
  <si>
    <t>2419034.340 </t>
  </si>
  <si>
    <t> 28.12.1910 20:09 </t>
  </si>
  <si>
    <t>2425096.555 </t>
  </si>
  <si>
    <t> 04.08.1927 01:19 </t>
  </si>
  <si>
    <t> 0.032 </t>
  </si>
  <si>
    <t> W.Zessewitsch </t>
  </si>
  <si>
    <t> IODE 4.2.6 </t>
  </si>
  <si>
    <t>2428072.379 </t>
  </si>
  <si>
    <t> 26.09.1935 21:05 </t>
  </si>
  <si>
    <t> -0.043 </t>
  </si>
  <si>
    <t>P </t>
  </si>
  <si>
    <t> P.Ahnert </t>
  </si>
  <si>
    <t> MVS 36 </t>
  </si>
  <si>
    <t>2429898.391 </t>
  </si>
  <si>
    <t> 25.09.1940 21:23 </t>
  </si>
  <si>
    <t> -0.047 </t>
  </si>
  <si>
    <t>2430197.449 </t>
  </si>
  <si>
    <t> 21.07.1941 22:46 </t>
  </si>
  <si>
    <t> 0.042 </t>
  </si>
  <si>
    <t>2430266.462 </t>
  </si>
  <si>
    <t> 28.09.1941 23:05 </t>
  </si>
  <si>
    <t> 0.062 </t>
  </si>
  <si>
    <t>2430280.335 </t>
  </si>
  <si>
    <t> 12.10.1941 20:02 </t>
  </si>
  <si>
    <t> 0.136 </t>
  </si>
  <si>
    <t>2430289.328 </t>
  </si>
  <si>
    <t> 21.10.1941 19:52 </t>
  </si>
  <si>
    <t> -0.070 </t>
  </si>
  <si>
    <t>2430528.496 </t>
  </si>
  <si>
    <t> 17.06.1942 23:54 </t>
  </si>
  <si>
    <t> -0.078 </t>
  </si>
  <si>
    <t>2430666.623 </t>
  </si>
  <si>
    <t> 03.11.1942 02:57 </t>
  </si>
  <si>
    <t> 0.063 </t>
  </si>
  <si>
    <t> B.S.Whitney </t>
  </si>
  <si>
    <t> AJ 64.261 </t>
  </si>
  <si>
    <t>2431204.711 </t>
  </si>
  <si>
    <t> 24.04.1944 05:03 </t>
  </si>
  <si>
    <t> 0.005 </t>
  </si>
  <si>
    <t>2431673.856 </t>
  </si>
  <si>
    <t> 06.08.1945 08:32 </t>
  </si>
  <si>
    <t> -0.002 </t>
  </si>
  <si>
    <t>2432115.419 </t>
  </si>
  <si>
    <t> 21.10.1946 22:03 </t>
  </si>
  <si>
    <t>2432437.398 </t>
  </si>
  <si>
    <t> 08.09.1947 21:33 </t>
  </si>
  <si>
    <t> 0.017 </t>
  </si>
  <si>
    <t>2432800.758 </t>
  </si>
  <si>
    <t> 06.09.1948 06:11 </t>
  </si>
  <si>
    <t> 0.014 </t>
  </si>
  <si>
    <t>2433145.708 </t>
  </si>
  <si>
    <t> 17.08.1949 04:59 </t>
  </si>
  <si>
    <t> -0.001 </t>
  </si>
  <si>
    <t>2435344.309 </t>
  </si>
  <si>
    <t> 24.08.1955 19:24 </t>
  </si>
  <si>
    <t> AC 174.17 </t>
  </si>
  <si>
    <t>2435698.485 </t>
  </si>
  <si>
    <t> 12.08.1956 23:38 </t>
  </si>
  <si>
    <t> 0.034 </t>
  </si>
  <si>
    <t> H.Huth </t>
  </si>
  <si>
    <t> MVS 3.120 </t>
  </si>
  <si>
    <t>2435753.650 </t>
  </si>
  <si>
    <t> 07.10.1956 03:36 </t>
  </si>
  <si>
    <t>2435781.318 </t>
  </si>
  <si>
    <t> 03.11.1956 19:37 </t>
  </si>
  <si>
    <t> 0.075 </t>
  </si>
  <si>
    <t>2436075.634 </t>
  </si>
  <si>
    <t> 25.08.1957 03:12 </t>
  </si>
  <si>
    <t> 0.021 </t>
  </si>
  <si>
    <t>2436112.432 </t>
  </si>
  <si>
    <t> 30.09.1957 22:22 </t>
  </si>
  <si>
    <t>2436397.524 </t>
  </si>
  <si>
    <t> 13.07.1958 00:34 </t>
  </si>
  <si>
    <t> -0.057 </t>
  </si>
  <si>
    <t>2436434.480 </t>
  </si>
  <si>
    <t> 18.08.1958 23:31 </t>
  </si>
  <si>
    <t> 0.103 </t>
  </si>
  <si>
    <t>2436788.445 </t>
  </si>
  <si>
    <t> 07.08.1959 22:40 </t>
  </si>
  <si>
    <t> -0.096 </t>
  </si>
  <si>
    <t>2436848.437 </t>
  </si>
  <si>
    <t> 06.10.1959 22:29 </t>
  </si>
  <si>
    <t> 0.102 </t>
  </si>
  <si>
    <t> K.Häussler </t>
  </si>
  <si>
    <t> HABZ 7 </t>
  </si>
  <si>
    <t>2436894.288 </t>
  </si>
  <si>
    <t> 21.11.1959 18:54 </t>
  </si>
  <si>
    <t> -0.042 </t>
  </si>
  <si>
    <t>2436894.323 </t>
  </si>
  <si>
    <t> 21.11.1959 19:45 </t>
  </si>
  <si>
    <t>2437110.518 </t>
  </si>
  <si>
    <t> 25.06.1960 00:25 </t>
  </si>
  <si>
    <t>2437202.424 </t>
  </si>
  <si>
    <t> 24.09.1960 22:10 </t>
  </si>
  <si>
    <t> -0.075 </t>
  </si>
  <si>
    <t>2437202.498 </t>
  </si>
  <si>
    <t> 24.09.1960 23:57 </t>
  </si>
  <si>
    <t> HABZ 72 </t>
  </si>
  <si>
    <t>2437924.663 </t>
  </si>
  <si>
    <t> 17.09.1962 03:54 </t>
  </si>
  <si>
    <t> 0.037 </t>
  </si>
  <si>
    <t> V.G.Karetnikov </t>
  </si>
  <si>
    <t> AC 1162.5 </t>
  </si>
  <si>
    <t>2438044.229 </t>
  </si>
  <si>
    <t> 14.01.1963 17:29 </t>
  </si>
  <si>
    <t> 0.015 </t>
  </si>
  <si>
    <t>2438237.533 </t>
  </si>
  <si>
    <t> 27.07.1963 00:47 </t>
  </si>
  <si>
    <t> 0.138 </t>
  </si>
  <si>
    <t>2438425.993 </t>
  </si>
  <si>
    <t> 31.01.1964 11:49 </t>
  </si>
  <si>
    <t>2438467.429 </t>
  </si>
  <si>
    <t> 12.03.1964 22:17 </t>
  </si>
  <si>
    <t> 0.058 </t>
  </si>
  <si>
    <t>2438697.305 </t>
  </si>
  <si>
    <t> 28.10.1964 19:19 </t>
  </si>
  <si>
    <t>2441673.243 </t>
  </si>
  <si>
    <t> 21.12.1972 17:49 </t>
  </si>
  <si>
    <t> -0.004 </t>
  </si>
  <si>
    <t> K.Locher </t>
  </si>
  <si>
    <t> BBS 5 </t>
  </si>
  <si>
    <t>2445923.407 </t>
  </si>
  <si>
    <t> 10.08.1984 21:46 </t>
  </si>
  <si>
    <t> 0.189 </t>
  </si>
  <si>
    <t> T.Brelstaff </t>
  </si>
  <si>
    <t> VSSC 61.18 </t>
  </si>
  <si>
    <t>2446383.348 </t>
  </si>
  <si>
    <t> 13.11.1985 20:21 </t>
  </si>
  <si>
    <t> 0.177 </t>
  </si>
  <si>
    <t> VSSC 64.23 </t>
  </si>
  <si>
    <t>2447050.326 </t>
  </si>
  <si>
    <t> 11.09.1987 19:49 </t>
  </si>
  <si>
    <t> 0.222 </t>
  </si>
  <si>
    <t> BBS 85 </t>
  </si>
  <si>
    <t>2447855.276 </t>
  </si>
  <si>
    <t> 24.11.1989 18:37 </t>
  </si>
  <si>
    <t> 0.254 </t>
  </si>
  <si>
    <t> BBS 93 </t>
  </si>
  <si>
    <t>2448163.427 </t>
  </si>
  <si>
    <t> 28.09.1990 22:14 </t>
  </si>
  <si>
    <t> 0.236 </t>
  </si>
  <si>
    <t> BBS 96 </t>
  </si>
  <si>
    <t>2454308.4971 </t>
  </si>
  <si>
    <t> 26.07.2007 23:55 </t>
  </si>
  <si>
    <t> 0.3272 </t>
  </si>
  <si>
    <t>C </t>
  </si>
  <si>
    <t>-I</t>
  </si>
  <si>
    <t> F.Agerer </t>
  </si>
  <si>
    <t>BAVM 193 </t>
  </si>
  <si>
    <t>2454681.0708 </t>
  </si>
  <si>
    <t> 02.08.2008 13:41 </t>
  </si>
  <si>
    <t>7935</t>
  </si>
  <si>
    <t> 0.3386 </t>
  </si>
  <si>
    <t> H.Itoh </t>
  </si>
  <si>
    <t>VSB 48 </t>
  </si>
  <si>
    <t>2454782.2596 </t>
  </si>
  <si>
    <t> 11.11.2008 18:13 </t>
  </si>
  <si>
    <t>7957</t>
  </si>
  <si>
    <t> 0.3376 </t>
  </si>
  <si>
    <t>R</t>
  </si>
  <si>
    <t> H.Kucáková </t>
  </si>
  <si>
    <t>OEJV 0107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</si>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</sst>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RR Del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525"/>
          <c:w val="0.914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0.0002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0.0002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NaN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45420032"/>
        <c:axId val="6127105"/>
      </c:scatterChart>
      <c:valAx>
        <c:axId val="4542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105"/>
        <c:crosses val="autoZero"/>
        <c:crossBetween val="midCat"/>
        <c:dispUnits/>
      </c:valAx>
      <c:valAx>
        <c:axId val="612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00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305"/>
          <c:w val="0.719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371475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33900" y="0"/>
        <a:ext cx="6591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93" TargetMode="External" /><Relationship Id="rId2" Type="http://schemas.openxmlformats.org/officeDocument/2006/relationships/hyperlink" Target="http://vsolj.cetus-net.org/no48.pdf" TargetMode="External" /><Relationship Id="rId3" Type="http://schemas.openxmlformats.org/officeDocument/2006/relationships/hyperlink" Target="http://var.astro.cz/oejv/issues/oejv01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8" sqref="E8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2" ht="12.75">
      <c r="A2" t="s">
        <v>24</v>
      </c>
      <c r="B2" s="48" t="s">
        <v>51</v>
      </c>
    </row>
    <row r="4" spans="1:4" ht="14.25" thickBot="1" thickTop="1">
      <c r="A4" s="7" t="s">
        <v>0</v>
      </c>
      <c r="C4" s="3">
        <v>18183.422</v>
      </c>
      <c r="D4" s="4">
        <v>4.599535</v>
      </c>
    </row>
    <row r="5" spans="1:4" ht="13.5" thickTop="1">
      <c r="A5" s="12" t="s">
        <v>43</v>
      </c>
      <c r="B5" s="49"/>
      <c r="C5" s="14">
        <v>-9.5</v>
      </c>
      <c r="D5" s="13" t="s">
        <v>44</v>
      </c>
    </row>
    <row r="6" ht="12.75">
      <c r="A6" s="7" t="s">
        <v>1</v>
      </c>
    </row>
    <row r="7" spans="1:3" ht="12.75">
      <c r="A7" t="s">
        <v>2</v>
      </c>
      <c r="C7">
        <f>+C4</f>
        <v>18183.422</v>
      </c>
    </row>
    <row r="8" spans="1:3" ht="12.75">
      <c r="A8" t="s">
        <v>3</v>
      </c>
      <c r="C8">
        <f>+D4</f>
        <v>4.599535</v>
      </c>
    </row>
    <row r="9" spans="1:4" ht="12.75">
      <c r="A9" s="26" t="s">
        <v>48</v>
      </c>
      <c r="B9" s="27">
        <v>90</v>
      </c>
      <c r="C9" s="16" t="str">
        <f>"F"&amp;B9</f>
        <v>F90</v>
      </c>
      <c r="D9" s="10" t="str">
        <f>"G"&amp;B9</f>
        <v>G90</v>
      </c>
    </row>
    <row r="10" spans="1:5" ht="13.5" thickBot="1">
      <c r="A10" s="13"/>
      <c r="B10" s="49"/>
      <c r="C10" s="6" t="s">
        <v>20</v>
      </c>
      <c r="D10" s="6" t="s">
        <v>21</v>
      </c>
      <c r="E10" s="13"/>
    </row>
    <row r="11" spans="1:5" ht="12.75">
      <c r="A11" s="13" t="s">
        <v>16</v>
      </c>
      <c r="B11" s="49"/>
      <c r="C11" s="15">
        <f ca="1">INTERCEPT(INDIRECT($D$9):G992,INDIRECT($C$9):F992)</f>
        <v>-0.46914493585939365</v>
      </c>
      <c r="D11" s="5"/>
      <c r="E11" s="13"/>
    </row>
    <row r="12" spans="1:5" ht="12.75">
      <c r="A12" s="13" t="s">
        <v>17</v>
      </c>
      <c r="B12" s="49"/>
      <c r="C12" s="15">
        <f ca="1">SLOPE(INDIRECT($D$9):G992,INDIRECT($C$9):F992)</f>
        <v>0.00010341729695211568</v>
      </c>
      <c r="D12" s="5"/>
      <c r="E12" s="13"/>
    </row>
    <row r="13" spans="1:3" ht="12.75">
      <c r="A13" s="13" t="s">
        <v>19</v>
      </c>
      <c r="B13" s="49"/>
      <c r="C13" s="5" t="s">
        <v>14</v>
      </c>
    </row>
    <row r="14" spans="1:3" ht="12.75">
      <c r="A14" s="13"/>
      <c r="B14" s="49"/>
      <c r="C14" s="13"/>
    </row>
    <row r="15" spans="1:6" ht="12.75">
      <c r="A15" s="17" t="s">
        <v>18</v>
      </c>
      <c r="B15" s="49"/>
      <c r="C15" s="18">
        <f>(C7+C11)+(C8+C12)*INT(MAX(F21:F3533))</f>
        <v>54782.27574149599</v>
      </c>
      <c r="E15" s="19" t="s">
        <v>52</v>
      </c>
      <c r="F15" s="14">
        <v>1</v>
      </c>
    </row>
    <row r="16" spans="1:6" ht="12.75">
      <c r="A16" s="21" t="s">
        <v>4</v>
      </c>
      <c r="B16" s="49"/>
      <c r="C16" s="22">
        <f>+C8+C12</f>
        <v>4.599638417296952</v>
      </c>
      <c r="E16" s="19" t="s">
        <v>45</v>
      </c>
      <c r="F16" s="20">
        <f ca="1">NOW()+15018.5+$C$5/24</f>
        <v>59897.76997673611</v>
      </c>
    </row>
    <row r="17" spans="1:6" ht="13.5" thickBot="1">
      <c r="A17" s="19" t="s">
        <v>41</v>
      </c>
      <c r="B17" s="49"/>
      <c r="C17" s="13">
        <f>COUNT(C21:C2191)</f>
        <v>80</v>
      </c>
      <c r="E17" s="19" t="s">
        <v>53</v>
      </c>
      <c r="F17" s="20">
        <f>ROUND(2*(F16-$C$7)/$C$8,0)/2+F15</f>
        <v>9070.5</v>
      </c>
    </row>
    <row r="18" spans="1:6" ht="14.25" thickBot="1" thickTop="1">
      <c r="A18" s="21" t="s">
        <v>5</v>
      </c>
      <c r="B18" s="49"/>
      <c r="C18" s="24">
        <f>+C15</f>
        <v>54782.27574149599</v>
      </c>
      <c r="D18" s="25">
        <f>+C16</f>
        <v>4.599638417296952</v>
      </c>
      <c r="E18" s="19" t="s">
        <v>46</v>
      </c>
      <c r="F18" s="10">
        <f>ROUND(2*(F16-$C$15)/$C$16,0)/2+F15</f>
        <v>1113</v>
      </c>
    </row>
    <row r="19" spans="5:6" ht="13.5" thickTop="1">
      <c r="E19" s="19" t="s">
        <v>47</v>
      </c>
      <c r="F19" s="23">
        <f>+$C$15+$C$16*F18-15018.5-$C$5/24</f>
        <v>44883.569133280835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28</v>
      </c>
      <c r="I20" s="9" t="s">
        <v>55</v>
      </c>
      <c r="J20" s="9" t="s">
        <v>60</v>
      </c>
      <c r="K20" s="9" t="s">
        <v>58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51" t="s">
        <v>315</v>
      </c>
    </row>
    <row r="21" spans="1:17" ht="12.75" customHeight="1">
      <c r="A21" s="47" t="s">
        <v>72</v>
      </c>
      <c r="B21" s="50" t="s">
        <v>50</v>
      </c>
      <c r="C21" s="47">
        <v>17415.302</v>
      </c>
      <c r="D21" s="47" t="s">
        <v>55</v>
      </c>
      <c r="E21">
        <f aca="true" t="shared" si="0" ref="E21:E52">+(C21-C$7)/C$8</f>
        <v>-166.9994901658535</v>
      </c>
      <c r="F21">
        <f aca="true" t="shared" si="1" ref="F21:F52">ROUND(2*E21,0)/2</f>
        <v>-167</v>
      </c>
      <c r="G21">
        <f aca="true" t="shared" si="2" ref="G21:G39">+C21-(C$7+F21*C$8)</f>
        <v>0.0023450000007869676</v>
      </c>
      <c r="I21">
        <f aca="true" t="shared" si="3" ref="I21:I39">+G21</f>
        <v>0.0023450000007869676</v>
      </c>
      <c r="Q21" s="2">
        <f aca="true" t="shared" si="4" ref="Q21:Q52">+C21-15018.5</f>
        <v>2396.8019999999997</v>
      </c>
    </row>
    <row r="22" spans="1:17" ht="12.75" customHeight="1">
      <c r="A22" s="47" t="s">
        <v>72</v>
      </c>
      <c r="B22" s="50" t="s">
        <v>50</v>
      </c>
      <c r="C22" s="47">
        <v>17424.518</v>
      </c>
      <c r="D22" s="47" t="s">
        <v>55</v>
      </c>
      <c r="E22">
        <f t="shared" si="0"/>
        <v>-164.99580935898925</v>
      </c>
      <c r="F22">
        <f t="shared" si="1"/>
        <v>-165</v>
      </c>
      <c r="G22">
        <f t="shared" si="2"/>
        <v>0.019275000002380693</v>
      </c>
      <c r="I22">
        <f t="shared" si="3"/>
        <v>0.019275000002380693</v>
      </c>
      <c r="Q22" s="2">
        <f t="shared" si="4"/>
        <v>2406.018</v>
      </c>
    </row>
    <row r="23" spans="1:17" ht="12.75" customHeight="1">
      <c r="A23" s="47" t="s">
        <v>79</v>
      </c>
      <c r="B23" s="50" t="s">
        <v>50</v>
      </c>
      <c r="C23" s="47">
        <v>17438.313</v>
      </c>
      <c r="D23" s="47" t="s">
        <v>55</v>
      </c>
      <c r="E23">
        <f t="shared" si="0"/>
        <v>-161.99659313387122</v>
      </c>
      <c r="F23">
        <f t="shared" si="1"/>
        <v>-162</v>
      </c>
      <c r="G23">
        <f t="shared" si="2"/>
        <v>0.015670000000682194</v>
      </c>
      <c r="I23">
        <f t="shared" si="3"/>
        <v>0.015670000000682194</v>
      </c>
      <c r="Q23" s="2">
        <f t="shared" si="4"/>
        <v>2419.8129999999983</v>
      </c>
    </row>
    <row r="24" spans="1:17" ht="12.75" customHeight="1">
      <c r="A24" s="47" t="s">
        <v>79</v>
      </c>
      <c r="B24" s="50" t="s">
        <v>50</v>
      </c>
      <c r="C24" s="47">
        <v>17447.519</v>
      </c>
      <c r="D24" s="47" t="s">
        <v>55</v>
      </c>
      <c r="E24">
        <f t="shared" si="0"/>
        <v>-159.99508645982655</v>
      </c>
      <c r="F24">
        <f t="shared" si="1"/>
        <v>-160</v>
      </c>
      <c r="G24">
        <f t="shared" si="2"/>
        <v>0.02260000000023865</v>
      </c>
      <c r="I24">
        <f t="shared" si="3"/>
        <v>0.02260000000023865</v>
      </c>
      <c r="Q24" s="2">
        <f t="shared" si="4"/>
        <v>2429.0190000000002</v>
      </c>
    </row>
    <row r="25" spans="1:17" ht="12.75" customHeight="1">
      <c r="A25" s="47" t="s">
        <v>72</v>
      </c>
      <c r="B25" s="50" t="s">
        <v>50</v>
      </c>
      <c r="C25" s="47">
        <v>17493.485</v>
      </c>
      <c r="D25" s="47" t="s">
        <v>55</v>
      </c>
      <c r="E25">
        <f t="shared" si="0"/>
        <v>-150.00146753965305</v>
      </c>
      <c r="F25">
        <f t="shared" si="1"/>
        <v>-150</v>
      </c>
      <c r="G25">
        <f t="shared" si="2"/>
        <v>-0.0067499999968276825</v>
      </c>
      <c r="I25">
        <f t="shared" si="3"/>
        <v>-0.0067499999968276825</v>
      </c>
      <c r="Q25" s="2">
        <f t="shared" si="4"/>
        <v>2474.9850000000006</v>
      </c>
    </row>
    <row r="26" spans="1:17" ht="12.75" customHeight="1">
      <c r="A26" s="47" t="s">
        <v>72</v>
      </c>
      <c r="B26" s="50" t="s">
        <v>50</v>
      </c>
      <c r="C26" s="47">
        <v>17507.302</v>
      </c>
      <c r="D26" s="47" t="s">
        <v>55</v>
      </c>
      <c r="E26">
        <f t="shared" si="0"/>
        <v>-146.99746822233092</v>
      </c>
      <c r="F26">
        <f t="shared" si="1"/>
        <v>-147</v>
      </c>
      <c r="G26">
        <f t="shared" si="2"/>
        <v>0.011645000002317829</v>
      </c>
      <c r="I26">
        <f t="shared" si="3"/>
        <v>0.011645000002317829</v>
      </c>
      <c r="Q26" s="2">
        <f t="shared" si="4"/>
        <v>2488.8019999999997</v>
      </c>
    </row>
    <row r="27" spans="1:17" ht="12.75" customHeight="1">
      <c r="A27" s="47" t="s">
        <v>72</v>
      </c>
      <c r="B27" s="50" t="s">
        <v>50</v>
      </c>
      <c r="C27" s="47">
        <v>17700.494</v>
      </c>
      <c r="D27" s="47" t="s">
        <v>55</v>
      </c>
      <c r="E27">
        <f t="shared" si="0"/>
        <v>-104.99496144718974</v>
      </c>
      <c r="F27">
        <f t="shared" si="1"/>
        <v>-105</v>
      </c>
      <c r="G27">
        <f t="shared" si="2"/>
        <v>0.023174999998445855</v>
      </c>
      <c r="I27">
        <f t="shared" si="3"/>
        <v>0.023174999998445855</v>
      </c>
      <c r="Q27" s="2">
        <f t="shared" si="4"/>
        <v>2681.993999999999</v>
      </c>
    </row>
    <row r="28" spans="1:17" ht="12.75" customHeight="1">
      <c r="A28" s="47" t="s">
        <v>72</v>
      </c>
      <c r="B28" s="50" t="s">
        <v>50</v>
      </c>
      <c r="C28" s="47">
        <v>17778.663</v>
      </c>
      <c r="D28" s="47" t="s">
        <v>55</v>
      </c>
      <c r="E28">
        <f t="shared" si="0"/>
        <v>-87.99998260693704</v>
      </c>
      <c r="F28">
        <f t="shared" si="1"/>
        <v>-88</v>
      </c>
      <c r="G28">
        <f t="shared" si="2"/>
        <v>8.000000161700882E-05</v>
      </c>
      <c r="I28">
        <f t="shared" si="3"/>
        <v>8.000000161700882E-05</v>
      </c>
      <c r="Q28" s="2">
        <f t="shared" si="4"/>
        <v>2760.1630000000005</v>
      </c>
    </row>
    <row r="29" spans="1:17" ht="12.75">
      <c r="A29" s="47" t="s">
        <v>72</v>
      </c>
      <c r="B29" s="50" t="s">
        <v>50</v>
      </c>
      <c r="C29" s="47">
        <v>17783.286</v>
      </c>
      <c r="D29" s="47" t="s">
        <v>55</v>
      </c>
      <c r="E29">
        <f t="shared" si="0"/>
        <v>-86.99488100427511</v>
      </c>
      <c r="F29">
        <f t="shared" si="1"/>
        <v>-87</v>
      </c>
      <c r="G29">
        <f t="shared" si="2"/>
        <v>0.023545000000012806</v>
      </c>
      <c r="I29">
        <f t="shared" si="3"/>
        <v>0.023545000000012806</v>
      </c>
      <c r="Q29" s="2">
        <f t="shared" si="4"/>
        <v>2764.786</v>
      </c>
    </row>
    <row r="30" spans="1:17" ht="12.75">
      <c r="A30" s="47" t="s">
        <v>72</v>
      </c>
      <c r="B30" s="50" t="s">
        <v>50</v>
      </c>
      <c r="C30" s="47">
        <v>17792.448</v>
      </c>
      <c r="D30" s="47" t="s">
        <v>55</v>
      </c>
      <c r="E30">
        <f t="shared" si="0"/>
        <v>-85.00294051463861</v>
      </c>
      <c r="F30">
        <f t="shared" si="1"/>
        <v>-85</v>
      </c>
      <c r="G30">
        <f t="shared" si="2"/>
        <v>-0.01352499999848078</v>
      </c>
      <c r="I30">
        <f t="shared" si="3"/>
        <v>-0.01352499999848078</v>
      </c>
      <c r="Q30" s="2">
        <f t="shared" si="4"/>
        <v>2773.9480000000003</v>
      </c>
    </row>
    <row r="31" spans="1:17" ht="12.75">
      <c r="A31" s="47" t="s">
        <v>72</v>
      </c>
      <c r="B31" s="50" t="s">
        <v>50</v>
      </c>
      <c r="C31" s="47">
        <v>17815.469</v>
      </c>
      <c r="D31" s="47" t="s">
        <v>55</v>
      </c>
      <c r="E31">
        <f t="shared" si="0"/>
        <v>-79.99786934983594</v>
      </c>
      <c r="F31">
        <f t="shared" si="1"/>
        <v>-80</v>
      </c>
      <c r="G31">
        <f t="shared" si="2"/>
        <v>0.009800000003451714</v>
      </c>
      <c r="I31">
        <f t="shared" si="3"/>
        <v>0.009800000003451714</v>
      </c>
      <c r="Q31" s="2">
        <f t="shared" si="4"/>
        <v>2796.969000000001</v>
      </c>
    </row>
    <row r="32" spans="1:17" ht="12.75">
      <c r="A32" s="47" t="s">
        <v>72</v>
      </c>
      <c r="B32" s="50" t="s">
        <v>50</v>
      </c>
      <c r="C32" s="47">
        <v>17829.26</v>
      </c>
      <c r="D32" s="47" t="s">
        <v>55</v>
      </c>
      <c r="E32">
        <f t="shared" si="0"/>
        <v>-76.99952277784607</v>
      </c>
      <c r="F32">
        <f t="shared" si="1"/>
        <v>-77</v>
      </c>
      <c r="G32">
        <f t="shared" si="2"/>
        <v>0.0021950000009383075</v>
      </c>
      <c r="I32">
        <f t="shared" si="3"/>
        <v>0.0021950000009383075</v>
      </c>
      <c r="Q32" s="2">
        <f t="shared" si="4"/>
        <v>2810.7599999999984</v>
      </c>
    </row>
    <row r="33" spans="1:17" ht="12.75">
      <c r="A33" s="47" t="s">
        <v>72</v>
      </c>
      <c r="B33" s="50" t="s">
        <v>50</v>
      </c>
      <c r="C33" s="47">
        <v>17838.441</v>
      </c>
      <c r="D33" s="47" t="s">
        <v>55</v>
      </c>
      <c r="E33">
        <f t="shared" si="0"/>
        <v>-75.00345143585162</v>
      </c>
      <c r="F33">
        <f t="shared" si="1"/>
        <v>-75</v>
      </c>
      <c r="G33">
        <f t="shared" si="2"/>
        <v>-0.015875000000960426</v>
      </c>
      <c r="I33">
        <f t="shared" si="3"/>
        <v>-0.015875000000960426</v>
      </c>
      <c r="Q33" s="2">
        <f t="shared" si="4"/>
        <v>2819.940999999999</v>
      </c>
    </row>
    <row r="34" spans="1:17" ht="12.75">
      <c r="A34" s="47" t="s">
        <v>72</v>
      </c>
      <c r="B34" s="50" t="s">
        <v>50</v>
      </c>
      <c r="C34" s="47">
        <v>17861.459</v>
      </c>
      <c r="D34" s="47" t="s">
        <v>55</v>
      </c>
      <c r="E34">
        <f t="shared" si="0"/>
        <v>-69.99903251089506</v>
      </c>
      <c r="F34">
        <f t="shared" si="1"/>
        <v>-70</v>
      </c>
      <c r="G34">
        <f t="shared" si="2"/>
        <v>0.0044500000003608875</v>
      </c>
      <c r="I34">
        <f t="shared" si="3"/>
        <v>0.0044500000003608875</v>
      </c>
      <c r="Q34" s="2">
        <f t="shared" si="4"/>
        <v>2842.958999999999</v>
      </c>
    </row>
    <row r="35" spans="1:17" ht="12.75">
      <c r="A35" s="47" t="s">
        <v>72</v>
      </c>
      <c r="B35" s="50" t="s">
        <v>50</v>
      </c>
      <c r="C35" s="47">
        <v>17884.468</v>
      </c>
      <c r="D35" s="47" t="s">
        <v>55</v>
      </c>
      <c r="E35">
        <f t="shared" si="0"/>
        <v>-64.99657030547607</v>
      </c>
      <c r="F35">
        <f t="shared" si="1"/>
        <v>-65</v>
      </c>
      <c r="G35">
        <f t="shared" si="2"/>
        <v>0.01577500000348664</v>
      </c>
      <c r="I35">
        <f t="shared" si="3"/>
        <v>0.01577500000348664</v>
      </c>
      <c r="Q35" s="2">
        <f t="shared" si="4"/>
        <v>2865.9680000000008</v>
      </c>
    </row>
    <row r="36" spans="1:17" ht="12.75">
      <c r="A36" s="47" t="s">
        <v>72</v>
      </c>
      <c r="B36" s="50" t="s">
        <v>50</v>
      </c>
      <c r="C36" s="47">
        <v>17921.258</v>
      </c>
      <c r="D36" s="47" t="s">
        <v>55</v>
      </c>
      <c r="E36">
        <f t="shared" si="0"/>
        <v>-56.99793566088681</v>
      </c>
      <c r="F36">
        <f t="shared" si="1"/>
        <v>-57</v>
      </c>
      <c r="G36">
        <f t="shared" si="2"/>
        <v>0.009495000002061715</v>
      </c>
      <c r="I36">
        <f t="shared" si="3"/>
        <v>0.009495000002061715</v>
      </c>
      <c r="Q36" s="2">
        <f t="shared" si="4"/>
        <v>2902.7580000000016</v>
      </c>
    </row>
    <row r="37" spans="1:17" ht="12.75">
      <c r="A37" s="47" t="s">
        <v>72</v>
      </c>
      <c r="B37" s="50" t="s">
        <v>50</v>
      </c>
      <c r="C37" s="47">
        <v>18146.626</v>
      </c>
      <c r="D37" s="47" t="s">
        <v>55</v>
      </c>
      <c r="E37">
        <f t="shared" si="0"/>
        <v>-7.999939124280705</v>
      </c>
      <c r="F37">
        <f t="shared" si="1"/>
        <v>-8</v>
      </c>
      <c r="G37">
        <f t="shared" si="2"/>
        <v>0.00028000000020256266</v>
      </c>
      <c r="I37">
        <f t="shared" si="3"/>
        <v>0.00028000000020256266</v>
      </c>
      <c r="Q37" s="2">
        <f t="shared" si="4"/>
        <v>3128.126</v>
      </c>
    </row>
    <row r="38" spans="1:17" ht="12.75">
      <c r="A38" s="47" t="s">
        <v>72</v>
      </c>
      <c r="B38" s="50" t="s">
        <v>50</v>
      </c>
      <c r="C38" s="47">
        <v>18169.596</v>
      </c>
      <c r="D38" s="47" t="s">
        <v>55</v>
      </c>
      <c r="E38">
        <f t="shared" si="0"/>
        <v>-3.005956036859659</v>
      </c>
      <c r="F38">
        <f t="shared" si="1"/>
        <v>-3</v>
      </c>
      <c r="G38">
        <f t="shared" si="2"/>
        <v>-0.027394999997341074</v>
      </c>
      <c r="I38">
        <f t="shared" si="3"/>
        <v>-0.027394999997341074</v>
      </c>
      <c r="Q38" s="2">
        <f t="shared" si="4"/>
        <v>3151.0960000000014</v>
      </c>
    </row>
    <row r="39" spans="1:17" ht="12.75">
      <c r="A39" s="47" t="s">
        <v>72</v>
      </c>
      <c r="B39" s="50" t="s">
        <v>50</v>
      </c>
      <c r="C39" s="47">
        <v>18183.414</v>
      </c>
      <c r="D39" s="47" t="s">
        <v>55</v>
      </c>
      <c r="E39">
        <f t="shared" si="0"/>
        <v>-0.001739306255521881</v>
      </c>
      <c r="F39">
        <f t="shared" si="1"/>
        <v>0</v>
      </c>
      <c r="G39">
        <f t="shared" si="2"/>
        <v>-0.007999999997991836</v>
      </c>
      <c r="I39">
        <f t="shared" si="3"/>
        <v>-0.007999999997991836</v>
      </c>
      <c r="Q39" s="2">
        <f t="shared" si="4"/>
        <v>3164.9140000000007</v>
      </c>
    </row>
    <row r="40" spans="1:17" ht="12.75" customHeight="1">
      <c r="A40" t="s">
        <v>12</v>
      </c>
      <c r="C40" s="11">
        <v>18183.422</v>
      </c>
      <c r="D40" s="11" t="s">
        <v>14</v>
      </c>
      <c r="E40">
        <f t="shared" si="0"/>
        <v>0</v>
      </c>
      <c r="F40">
        <f t="shared" si="1"/>
        <v>0</v>
      </c>
      <c r="H40" s="10">
        <v>0</v>
      </c>
      <c r="Q40" s="2">
        <f t="shared" si="4"/>
        <v>3164.9219999999987</v>
      </c>
    </row>
    <row r="41" spans="1:17" ht="12.75">
      <c r="A41" s="47" t="s">
        <v>72</v>
      </c>
      <c r="B41" s="50" t="s">
        <v>50</v>
      </c>
      <c r="C41" s="47">
        <v>18192.643</v>
      </c>
      <c r="D41" s="47" t="s">
        <v>55</v>
      </c>
      <c r="E41">
        <f t="shared" si="0"/>
        <v>2.0047678732744436</v>
      </c>
      <c r="F41">
        <f t="shared" si="1"/>
        <v>2</v>
      </c>
      <c r="G41">
        <f aca="true" t="shared" si="5" ref="G41:G85">+C41-(C$7+F41*C$8)</f>
        <v>0.02193000000261236</v>
      </c>
      <c r="I41">
        <f aca="true" t="shared" si="6" ref="I41:I82">+G41</f>
        <v>0.02193000000261236</v>
      </c>
      <c r="Q41" s="2">
        <f t="shared" si="4"/>
        <v>3174.143</v>
      </c>
    </row>
    <row r="42" spans="1:17" ht="12.75">
      <c r="A42" s="47" t="s">
        <v>72</v>
      </c>
      <c r="B42" s="50" t="s">
        <v>50</v>
      </c>
      <c r="C42" s="47">
        <v>18206.417</v>
      </c>
      <c r="D42" s="47" t="s">
        <v>55</v>
      </c>
      <c r="E42">
        <f t="shared" si="0"/>
        <v>4.999418419471233</v>
      </c>
      <c r="F42">
        <f t="shared" si="1"/>
        <v>5</v>
      </c>
      <c r="G42">
        <f t="shared" si="5"/>
        <v>-0.002674999996088445</v>
      </c>
      <c r="I42">
        <f t="shared" si="6"/>
        <v>-0.002674999996088445</v>
      </c>
      <c r="Q42" s="2">
        <f t="shared" si="4"/>
        <v>3187.9170000000013</v>
      </c>
    </row>
    <row r="43" spans="1:17" ht="12.75">
      <c r="A43" s="47" t="s">
        <v>72</v>
      </c>
      <c r="B43" s="50" t="s">
        <v>50</v>
      </c>
      <c r="C43" s="47">
        <v>18215.599</v>
      </c>
      <c r="D43" s="47" t="s">
        <v>55</v>
      </c>
      <c r="E43">
        <f t="shared" si="0"/>
        <v>6.995707174746943</v>
      </c>
      <c r="F43">
        <f t="shared" si="1"/>
        <v>7</v>
      </c>
      <c r="G43">
        <f t="shared" si="5"/>
        <v>-0.01974500000142143</v>
      </c>
      <c r="I43">
        <f t="shared" si="6"/>
        <v>-0.01974500000142143</v>
      </c>
      <c r="Q43" s="2">
        <f t="shared" si="4"/>
        <v>3197.0989999999983</v>
      </c>
    </row>
    <row r="44" spans="1:17" ht="12.75">
      <c r="A44" s="47" t="s">
        <v>72</v>
      </c>
      <c r="B44" s="50" t="s">
        <v>50</v>
      </c>
      <c r="C44" s="47">
        <v>18505.381</v>
      </c>
      <c r="D44" s="47" t="s">
        <v>55</v>
      </c>
      <c r="E44">
        <f t="shared" si="0"/>
        <v>69.9981628577677</v>
      </c>
      <c r="F44">
        <f t="shared" si="1"/>
        <v>70</v>
      </c>
      <c r="G44">
        <f t="shared" si="5"/>
        <v>-0.008449999997537816</v>
      </c>
      <c r="I44">
        <f t="shared" si="6"/>
        <v>-0.008449999997537816</v>
      </c>
      <c r="Q44" s="2">
        <f t="shared" si="4"/>
        <v>3486.881000000001</v>
      </c>
    </row>
    <row r="45" spans="1:17" ht="12.75">
      <c r="A45" s="47" t="s">
        <v>72</v>
      </c>
      <c r="B45" s="50" t="s">
        <v>50</v>
      </c>
      <c r="C45" s="47">
        <v>18514.584</v>
      </c>
      <c r="D45" s="47" t="s">
        <v>55</v>
      </c>
      <c r="E45">
        <f t="shared" si="0"/>
        <v>71.99901729196543</v>
      </c>
      <c r="F45">
        <f t="shared" si="1"/>
        <v>72</v>
      </c>
      <c r="G45">
        <f t="shared" si="5"/>
        <v>-0.004519999998592539</v>
      </c>
      <c r="I45">
        <f t="shared" si="6"/>
        <v>-0.004519999998592539</v>
      </c>
      <c r="Q45" s="2">
        <f t="shared" si="4"/>
        <v>3496.083999999999</v>
      </c>
    </row>
    <row r="46" spans="1:17" ht="12.75">
      <c r="A46" s="47" t="s">
        <v>72</v>
      </c>
      <c r="B46" s="50" t="s">
        <v>50</v>
      </c>
      <c r="C46" s="47">
        <v>18528.379</v>
      </c>
      <c r="D46" s="47" t="s">
        <v>55</v>
      </c>
      <c r="E46">
        <f t="shared" si="0"/>
        <v>74.99823351708426</v>
      </c>
      <c r="F46">
        <f t="shared" si="1"/>
        <v>75</v>
      </c>
      <c r="G46">
        <f t="shared" si="5"/>
        <v>-0.00812499999665306</v>
      </c>
      <c r="I46">
        <f t="shared" si="6"/>
        <v>-0.00812499999665306</v>
      </c>
      <c r="Q46" s="2">
        <f t="shared" si="4"/>
        <v>3509.879000000001</v>
      </c>
    </row>
    <row r="47" spans="1:17" ht="12.75">
      <c r="A47" s="47" t="s">
        <v>72</v>
      </c>
      <c r="B47" s="50" t="s">
        <v>50</v>
      </c>
      <c r="C47" s="47">
        <v>18560.575</v>
      </c>
      <c r="D47" s="47" t="s">
        <v>55</v>
      </c>
      <c r="E47">
        <f t="shared" si="0"/>
        <v>81.99807154418914</v>
      </c>
      <c r="F47">
        <f t="shared" si="1"/>
        <v>82</v>
      </c>
      <c r="G47">
        <f t="shared" si="5"/>
        <v>-0.00886999999784166</v>
      </c>
      <c r="I47">
        <f t="shared" si="6"/>
        <v>-0.00886999999784166</v>
      </c>
      <c r="Q47" s="2">
        <f t="shared" si="4"/>
        <v>3542.0750000000007</v>
      </c>
    </row>
    <row r="48" spans="1:17" ht="12.75">
      <c r="A48" s="47" t="s">
        <v>72</v>
      </c>
      <c r="B48" s="50" t="s">
        <v>50</v>
      </c>
      <c r="C48" s="47">
        <v>18574.386</v>
      </c>
      <c r="D48" s="47" t="s">
        <v>55</v>
      </c>
      <c r="E48">
        <f t="shared" si="0"/>
        <v>85.000766381819</v>
      </c>
      <c r="F48">
        <f t="shared" si="1"/>
        <v>85</v>
      </c>
      <c r="G48">
        <f t="shared" si="5"/>
        <v>0.0035250000000814907</v>
      </c>
      <c r="I48">
        <f t="shared" si="6"/>
        <v>0.0035250000000814907</v>
      </c>
      <c r="Q48" s="2">
        <f t="shared" si="4"/>
        <v>3555.8859999999986</v>
      </c>
    </row>
    <row r="49" spans="1:17" ht="12.75">
      <c r="A49" s="47" t="s">
        <v>72</v>
      </c>
      <c r="B49" s="50" t="s">
        <v>50</v>
      </c>
      <c r="C49" s="47">
        <v>18882.539</v>
      </c>
      <c r="D49" s="47" t="s">
        <v>55</v>
      </c>
      <c r="E49">
        <f t="shared" si="0"/>
        <v>151.99732146836624</v>
      </c>
      <c r="F49">
        <f t="shared" si="1"/>
        <v>152</v>
      </c>
      <c r="G49">
        <f t="shared" si="5"/>
        <v>-0.01231999999799882</v>
      </c>
      <c r="I49">
        <f t="shared" si="6"/>
        <v>-0.01231999999799882</v>
      </c>
      <c r="Q49" s="2">
        <f t="shared" si="4"/>
        <v>3864.0390000000007</v>
      </c>
    </row>
    <row r="50" spans="1:17" ht="12.75">
      <c r="A50" s="47" t="s">
        <v>72</v>
      </c>
      <c r="B50" s="50" t="s">
        <v>50</v>
      </c>
      <c r="C50" s="47">
        <v>18951.544</v>
      </c>
      <c r="D50" s="47" t="s">
        <v>55</v>
      </c>
      <c r="E50">
        <f t="shared" si="0"/>
        <v>166.99992499241836</v>
      </c>
      <c r="F50">
        <f t="shared" si="1"/>
        <v>167</v>
      </c>
      <c r="G50">
        <f t="shared" si="5"/>
        <v>-0.00034499999674153514</v>
      </c>
      <c r="I50">
        <f t="shared" si="6"/>
        <v>-0.00034499999674153514</v>
      </c>
      <c r="Q50" s="2">
        <f t="shared" si="4"/>
        <v>3933.0440000000017</v>
      </c>
    </row>
    <row r="51" spans="1:17" ht="12.75">
      <c r="A51" s="47" t="s">
        <v>72</v>
      </c>
      <c r="B51" s="50" t="s">
        <v>50</v>
      </c>
      <c r="C51" s="47">
        <v>18997.519</v>
      </c>
      <c r="D51" s="47" t="s">
        <v>55</v>
      </c>
      <c r="E51">
        <f t="shared" si="0"/>
        <v>176.99550063212945</v>
      </c>
      <c r="F51">
        <f t="shared" si="1"/>
        <v>177</v>
      </c>
      <c r="G51">
        <f t="shared" si="5"/>
        <v>-0.020694999999250285</v>
      </c>
      <c r="I51">
        <f t="shared" si="6"/>
        <v>-0.020694999999250285</v>
      </c>
      <c r="Q51" s="2">
        <f t="shared" si="4"/>
        <v>3979.0190000000002</v>
      </c>
    </row>
    <row r="52" spans="1:17" ht="12.75">
      <c r="A52" s="47" t="s">
        <v>72</v>
      </c>
      <c r="B52" s="50" t="s">
        <v>50</v>
      </c>
      <c r="C52" s="47">
        <v>19034.34</v>
      </c>
      <c r="D52" s="47" t="s">
        <v>55</v>
      </c>
      <c r="E52">
        <f t="shared" si="0"/>
        <v>185.00087508846033</v>
      </c>
      <c r="F52">
        <f t="shared" si="1"/>
        <v>185</v>
      </c>
      <c r="G52">
        <f t="shared" si="5"/>
        <v>0.0040250000020023435</v>
      </c>
      <c r="I52">
        <f t="shared" si="6"/>
        <v>0.0040250000020023435</v>
      </c>
      <c r="Q52" s="2">
        <f t="shared" si="4"/>
        <v>4015.84</v>
      </c>
    </row>
    <row r="53" spans="1:17" ht="12.75">
      <c r="A53" s="47" t="s">
        <v>159</v>
      </c>
      <c r="B53" s="50" t="s">
        <v>50</v>
      </c>
      <c r="C53" s="47">
        <v>25096.555</v>
      </c>
      <c r="D53" s="47" t="s">
        <v>55</v>
      </c>
      <c r="E53">
        <f aca="true" t="shared" si="7" ref="E53:E84">+(C53-C$7)/C$8</f>
        <v>1503.0069343966295</v>
      </c>
      <c r="F53">
        <f aca="true" t="shared" si="8" ref="F53:F84">ROUND(2*E53,0)/2</f>
        <v>1503</v>
      </c>
      <c r="G53">
        <f t="shared" si="5"/>
        <v>0.031895000000076834</v>
      </c>
      <c r="I53">
        <f t="shared" si="6"/>
        <v>0.031895000000076834</v>
      </c>
      <c r="Q53" s="2">
        <f aca="true" t="shared" si="9" ref="Q53:Q84">+C53-15018.5</f>
        <v>10078.055</v>
      </c>
    </row>
    <row r="54" spans="1:17" ht="12.75">
      <c r="A54" s="47" t="s">
        <v>165</v>
      </c>
      <c r="B54" s="50" t="s">
        <v>50</v>
      </c>
      <c r="C54" s="47">
        <v>28072.379</v>
      </c>
      <c r="D54" s="47" t="s">
        <v>55</v>
      </c>
      <c r="E54">
        <f t="shared" si="7"/>
        <v>2149.990596875554</v>
      </c>
      <c r="F54">
        <f t="shared" si="8"/>
        <v>2150</v>
      </c>
      <c r="G54">
        <f t="shared" si="5"/>
        <v>-0.04324999999880674</v>
      </c>
      <c r="I54">
        <f t="shared" si="6"/>
        <v>-0.04324999999880674</v>
      </c>
      <c r="Q54" s="2">
        <f t="shared" si="9"/>
        <v>13053.879</v>
      </c>
    </row>
    <row r="55" spans="1:17" ht="12.75">
      <c r="A55" s="47" t="s">
        <v>165</v>
      </c>
      <c r="B55" s="50" t="s">
        <v>50</v>
      </c>
      <c r="C55" s="47">
        <v>29898.391</v>
      </c>
      <c r="D55" s="47" t="s">
        <v>55</v>
      </c>
      <c r="E55">
        <f t="shared" si="7"/>
        <v>2546.989858757461</v>
      </c>
      <c r="F55">
        <f t="shared" si="8"/>
        <v>2547</v>
      </c>
      <c r="G55">
        <f t="shared" si="5"/>
        <v>-0.04664499999853433</v>
      </c>
      <c r="I55">
        <f t="shared" si="6"/>
        <v>-0.04664499999853433</v>
      </c>
      <c r="Q55" s="2">
        <f t="shared" si="9"/>
        <v>14879.891</v>
      </c>
    </row>
    <row r="56" spans="1:17" ht="12.75">
      <c r="A56" s="47" t="s">
        <v>165</v>
      </c>
      <c r="B56" s="50" t="s">
        <v>50</v>
      </c>
      <c r="C56" s="47">
        <v>30197.449</v>
      </c>
      <c r="D56" s="47" t="s">
        <v>55</v>
      </c>
      <c r="E56">
        <f t="shared" si="7"/>
        <v>2612.0090400442655</v>
      </c>
      <c r="F56">
        <f t="shared" si="8"/>
        <v>2612</v>
      </c>
      <c r="G56">
        <f t="shared" si="5"/>
        <v>0.041580000000976725</v>
      </c>
      <c r="I56">
        <f t="shared" si="6"/>
        <v>0.041580000000976725</v>
      </c>
      <c r="Q56" s="2">
        <f t="shared" si="9"/>
        <v>15178.949</v>
      </c>
    </row>
    <row r="57" spans="1:17" ht="12.75">
      <c r="A57" s="47" t="s">
        <v>165</v>
      </c>
      <c r="B57" s="50" t="s">
        <v>50</v>
      </c>
      <c r="C57" s="47">
        <v>30266.462</v>
      </c>
      <c r="D57" s="47" t="s">
        <v>55</v>
      </c>
      <c r="E57">
        <f t="shared" si="7"/>
        <v>2627.0133828745734</v>
      </c>
      <c r="F57">
        <f t="shared" si="8"/>
        <v>2627</v>
      </c>
      <c r="G57">
        <f t="shared" si="5"/>
        <v>0.061555000000225846</v>
      </c>
      <c r="I57">
        <f t="shared" si="6"/>
        <v>0.061555000000225846</v>
      </c>
      <c r="Q57" s="2">
        <f t="shared" si="9"/>
        <v>15247.962</v>
      </c>
    </row>
    <row r="58" spans="1:17" ht="12.75">
      <c r="A58" s="47" t="s">
        <v>165</v>
      </c>
      <c r="B58" s="50" t="s">
        <v>50</v>
      </c>
      <c r="C58" s="47">
        <v>30280.335</v>
      </c>
      <c r="D58" s="47" t="s">
        <v>55</v>
      </c>
      <c r="E58">
        <f t="shared" si="7"/>
        <v>2630.029557335687</v>
      </c>
      <c r="F58">
        <f t="shared" si="8"/>
        <v>2630</v>
      </c>
      <c r="G58">
        <f t="shared" si="5"/>
        <v>0.13594999999986612</v>
      </c>
      <c r="I58">
        <f t="shared" si="6"/>
        <v>0.13594999999986612</v>
      </c>
      <c r="Q58" s="2">
        <f t="shared" si="9"/>
        <v>15261.835</v>
      </c>
    </row>
    <row r="59" spans="1:17" ht="12.75">
      <c r="A59" s="47" t="s">
        <v>165</v>
      </c>
      <c r="B59" s="50" t="s">
        <v>50</v>
      </c>
      <c r="C59" s="47">
        <v>30289.328</v>
      </c>
      <c r="D59" s="47" t="s">
        <v>55</v>
      </c>
      <c r="E59">
        <f t="shared" si="7"/>
        <v>2631.984754980667</v>
      </c>
      <c r="F59">
        <f t="shared" si="8"/>
        <v>2632</v>
      </c>
      <c r="G59">
        <f t="shared" si="5"/>
        <v>-0.0701199999966775</v>
      </c>
      <c r="I59">
        <f t="shared" si="6"/>
        <v>-0.0701199999966775</v>
      </c>
      <c r="Q59" s="2">
        <f t="shared" si="9"/>
        <v>15270.828000000001</v>
      </c>
    </row>
    <row r="60" spans="1:17" ht="12.75">
      <c r="A60" s="47" t="s">
        <v>165</v>
      </c>
      <c r="B60" s="50" t="s">
        <v>50</v>
      </c>
      <c r="C60" s="47">
        <v>30528.496</v>
      </c>
      <c r="D60" s="47" t="s">
        <v>55</v>
      </c>
      <c r="E60">
        <f t="shared" si="7"/>
        <v>2683.983054808801</v>
      </c>
      <c r="F60">
        <f t="shared" si="8"/>
        <v>2684</v>
      </c>
      <c r="G60">
        <f t="shared" si="5"/>
        <v>-0.0779400000028545</v>
      </c>
      <c r="I60">
        <f t="shared" si="6"/>
        <v>-0.0779400000028545</v>
      </c>
      <c r="Q60" s="2">
        <f t="shared" si="9"/>
        <v>15509.996</v>
      </c>
    </row>
    <row r="61" spans="1:17" ht="12.75">
      <c r="A61" s="47" t="s">
        <v>188</v>
      </c>
      <c r="B61" s="50" t="s">
        <v>50</v>
      </c>
      <c r="C61" s="47">
        <v>30666.623</v>
      </c>
      <c r="D61" s="47" t="s">
        <v>55</v>
      </c>
      <c r="E61">
        <f t="shared" si="7"/>
        <v>2714.0136992108983</v>
      </c>
      <c r="F61">
        <f t="shared" si="8"/>
        <v>2714</v>
      </c>
      <c r="G61">
        <f t="shared" si="5"/>
        <v>0.06300999999803025</v>
      </c>
      <c r="I61">
        <f t="shared" si="6"/>
        <v>0.06300999999803025</v>
      </c>
      <c r="Q61" s="2">
        <f t="shared" si="9"/>
        <v>15648.123</v>
      </c>
    </row>
    <row r="62" spans="1:17" ht="12.75">
      <c r="A62" s="47" t="s">
        <v>188</v>
      </c>
      <c r="B62" s="50" t="s">
        <v>50</v>
      </c>
      <c r="C62" s="47">
        <v>31204.711</v>
      </c>
      <c r="D62" s="47" t="s">
        <v>55</v>
      </c>
      <c r="E62">
        <f t="shared" si="7"/>
        <v>2831.001177292922</v>
      </c>
      <c r="F62">
        <f t="shared" si="8"/>
        <v>2831</v>
      </c>
      <c r="G62">
        <f t="shared" si="5"/>
        <v>0.005414999999629799</v>
      </c>
      <c r="I62">
        <f t="shared" si="6"/>
        <v>0.005414999999629799</v>
      </c>
      <c r="Q62" s="2">
        <f t="shared" si="9"/>
        <v>16186.211</v>
      </c>
    </row>
    <row r="63" spans="1:17" ht="12.75">
      <c r="A63" s="47" t="s">
        <v>188</v>
      </c>
      <c r="B63" s="50" t="s">
        <v>50</v>
      </c>
      <c r="C63" s="47">
        <v>31673.856</v>
      </c>
      <c r="D63" s="47" t="s">
        <v>55</v>
      </c>
      <c r="E63">
        <f t="shared" si="7"/>
        <v>2932.9995314743774</v>
      </c>
      <c r="F63">
        <f t="shared" si="8"/>
        <v>2933</v>
      </c>
      <c r="G63">
        <f t="shared" si="5"/>
        <v>-0.0021550000019487925</v>
      </c>
      <c r="I63">
        <f t="shared" si="6"/>
        <v>-0.0021550000019487925</v>
      </c>
      <c r="Q63" s="2">
        <f t="shared" si="9"/>
        <v>16655.356</v>
      </c>
    </row>
    <row r="64" spans="1:17" ht="12.75">
      <c r="A64" s="47" t="s">
        <v>188</v>
      </c>
      <c r="B64" s="50" t="s">
        <v>50</v>
      </c>
      <c r="C64" s="47">
        <v>32115.419</v>
      </c>
      <c r="D64" s="47" t="s">
        <v>55</v>
      </c>
      <c r="E64">
        <f t="shared" si="7"/>
        <v>3029.001192511852</v>
      </c>
      <c r="F64">
        <f t="shared" si="8"/>
        <v>3029</v>
      </c>
      <c r="G64">
        <f t="shared" si="5"/>
        <v>0.005485000001499429</v>
      </c>
      <c r="I64">
        <f t="shared" si="6"/>
        <v>0.005485000001499429</v>
      </c>
      <c r="Q64" s="2">
        <f t="shared" si="9"/>
        <v>17096.919</v>
      </c>
    </row>
    <row r="65" spans="1:17" ht="12.75">
      <c r="A65" s="47" t="s">
        <v>188</v>
      </c>
      <c r="B65" s="50" t="s">
        <v>50</v>
      </c>
      <c r="C65" s="47">
        <v>32437.398</v>
      </c>
      <c r="D65" s="47" t="s">
        <v>55</v>
      </c>
      <c r="E65">
        <f t="shared" si="7"/>
        <v>3099.003703635259</v>
      </c>
      <c r="F65">
        <f t="shared" si="8"/>
        <v>3099</v>
      </c>
      <c r="G65">
        <f t="shared" si="5"/>
        <v>0.017035000000760192</v>
      </c>
      <c r="I65">
        <f t="shared" si="6"/>
        <v>0.017035000000760192</v>
      </c>
      <c r="Q65" s="2">
        <f t="shared" si="9"/>
        <v>17418.898</v>
      </c>
    </row>
    <row r="66" spans="1:17" ht="12.75">
      <c r="A66" s="47" t="s">
        <v>188</v>
      </c>
      <c r="B66" s="50" t="s">
        <v>50</v>
      </c>
      <c r="C66" s="47">
        <v>32800.758</v>
      </c>
      <c r="D66" s="47" t="s">
        <v>55</v>
      </c>
      <c r="E66">
        <f t="shared" si="7"/>
        <v>3178.0029937808936</v>
      </c>
      <c r="F66">
        <f t="shared" si="8"/>
        <v>3178</v>
      </c>
      <c r="G66">
        <f t="shared" si="5"/>
        <v>0.013770000005024485</v>
      </c>
      <c r="I66">
        <f t="shared" si="6"/>
        <v>0.013770000005024485</v>
      </c>
      <c r="Q66" s="2">
        <f t="shared" si="9"/>
        <v>17782.258</v>
      </c>
    </row>
    <row r="67" spans="1:17" ht="12.75">
      <c r="A67" s="47" t="s">
        <v>188</v>
      </c>
      <c r="B67" s="50" t="s">
        <v>50</v>
      </c>
      <c r="C67" s="47">
        <v>33145.708</v>
      </c>
      <c r="D67" s="47" t="s">
        <v>55</v>
      </c>
      <c r="E67">
        <f t="shared" si="7"/>
        <v>3252.9997054050027</v>
      </c>
      <c r="F67">
        <f t="shared" si="8"/>
        <v>3253</v>
      </c>
      <c r="G67">
        <f t="shared" si="5"/>
        <v>-0.0013550000003306195</v>
      </c>
      <c r="I67">
        <f t="shared" si="6"/>
        <v>-0.0013550000003306195</v>
      </c>
      <c r="Q67" s="2">
        <f t="shared" si="9"/>
        <v>18127.208</v>
      </c>
    </row>
    <row r="68" spans="1:17" ht="12.75">
      <c r="A68" s="47" t="s">
        <v>208</v>
      </c>
      <c r="B68" s="50" t="s">
        <v>50</v>
      </c>
      <c r="C68" s="47">
        <v>35344.309</v>
      </c>
      <c r="D68" s="47" t="s">
        <v>55</v>
      </c>
      <c r="E68">
        <f t="shared" si="7"/>
        <v>3731.004764612075</v>
      </c>
      <c r="F68">
        <f t="shared" si="8"/>
        <v>3731</v>
      </c>
      <c r="G68">
        <f t="shared" si="5"/>
        <v>0.021914999997534323</v>
      </c>
      <c r="I68">
        <f t="shared" si="6"/>
        <v>0.021914999997534323</v>
      </c>
      <c r="Q68" s="2">
        <f t="shared" si="9"/>
        <v>20325.809</v>
      </c>
    </row>
    <row r="69" spans="1:17" ht="12.75">
      <c r="A69" s="47" t="s">
        <v>213</v>
      </c>
      <c r="B69" s="50" t="s">
        <v>50</v>
      </c>
      <c r="C69" s="47">
        <v>35698.485</v>
      </c>
      <c r="D69" s="47" t="s">
        <v>55</v>
      </c>
      <c r="E69">
        <f t="shared" si="7"/>
        <v>3808.007331175869</v>
      </c>
      <c r="F69">
        <f t="shared" si="8"/>
        <v>3808</v>
      </c>
      <c r="G69">
        <f t="shared" si="5"/>
        <v>0.03371999999944819</v>
      </c>
      <c r="I69">
        <f t="shared" si="6"/>
        <v>0.03371999999944819</v>
      </c>
      <c r="Q69" s="2">
        <f t="shared" si="9"/>
        <v>20679.985</v>
      </c>
    </row>
    <row r="70" spans="1:17" ht="12.75">
      <c r="A70" s="47" t="s">
        <v>188</v>
      </c>
      <c r="B70" s="50" t="s">
        <v>50</v>
      </c>
      <c r="C70" s="47">
        <v>35753.65</v>
      </c>
      <c r="D70" s="47" t="s">
        <v>55</v>
      </c>
      <c r="E70">
        <f t="shared" si="7"/>
        <v>3820.0009348771127</v>
      </c>
      <c r="F70">
        <f t="shared" si="8"/>
        <v>3820</v>
      </c>
      <c r="G70">
        <f t="shared" si="5"/>
        <v>0.004300000000512227</v>
      </c>
      <c r="I70">
        <f t="shared" si="6"/>
        <v>0.004300000000512227</v>
      </c>
      <c r="Q70" s="2">
        <f t="shared" si="9"/>
        <v>20735.15</v>
      </c>
    </row>
    <row r="71" spans="1:17" ht="12.75">
      <c r="A71" s="47" t="s">
        <v>213</v>
      </c>
      <c r="B71" s="50" t="s">
        <v>50</v>
      </c>
      <c r="C71" s="47">
        <v>35781.318</v>
      </c>
      <c r="D71" s="47" t="s">
        <v>55</v>
      </c>
      <c r="E71">
        <f t="shared" si="7"/>
        <v>3826.0163255633447</v>
      </c>
      <c r="F71">
        <f t="shared" si="8"/>
        <v>3826</v>
      </c>
      <c r="G71">
        <f t="shared" si="5"/>
        <v>0.075089999998454</v>
      </c>
      <c r="I71">
        <f t="shared" si="6"/>
        <v>0.075089999998454</v>
      </c>
      <c r="Q71" s="2">
        <f t="shared" si="9"/>
        <v>20762.818</v>
      </c>
    </row>
    <row r="72" spans="1:17" ht="12.75">
      <c r="A72" s="47" t="s">
        <v>188</v>
      </c>
      <c r="B72" s="50" t="s">
        <v>50</v>
      </c>
      <c r="C72" s="47">
        <v>36075.634</v>
      </c>
      <c r="D72" s="47" t="s">
        <v>55</v>
      </c>
      <c r="E72">
        <f t="shared" si="7"/>
        <v>3890.004533066929</v>
      </c>
      <c r="F72">
        <f t="shared" si="8"/>
        <v>3890</v>
      </c>
      <c r="G72">
        <f t="shared" si="5"/>
        <v>0.020849999993515667</v>
      </c>
      <c r="I72">
        <f t="shared" si="6"/>
        <v>0.020849999993515667</v>
      </c>
      <c r="O72">
        <f aca="true" t="shared" si="10" ref="O72:O100">+C$11+C$12*$F72</f>
        <v>-0.06685165071566368</v>
      </c>
      <c r="Q72" s="2">
        <f t="shared" si="9"/>
        <v>21057.134</v>
      </c>
    </row>
    <row r="73" spans="1:17" ht="12.75">
      <c r="A73" s="47" t="s">
        <v>213</v>
      </c>
      <c r="B73" s="50" t="s">
        <v>50</v>
      </c>
      <c r="C73" s="47">
        <v>36112.432</v>
      </c>
      <c r="D73" s="47" t="s">
        <v>55</v>
      </c>
      <c r="E73">
        <f t="shared" si="7"/>
        <v>3898.0049070177747</v>
      </c>
      <c r="F73">
        <f t="shared" si="8"/>
        <v>3898</v>
      </c>
      <c r="G73">
        <f t="shared" si="5"/>
        <v>0.022570000000996515</v>
      </c>
      <c r="I73">
        <f t="shared" si="6"/>
        <v>0.022570000000996515</v>
      </c>
      <c r="O73">
        <f t="shared" si="10"/>
        <v>-0.06602431234004674</v>
      </c>
      <c r="Q73" s="2">
        <f t="shared" si="9"/>
        <v>21093.932</v>
      </c>
    </row>
    <row r="74" spans="1:17" ht="12.75">
      <c r="A74" s="47" t="s">
        <v>213</v>
      </c>
      <c r="B74" s="50" t="s">
        <v>50</v>
      </c>
      <c r="C74" s="47">
        <v>36397.524</v>
      </c>
      <c r="D74" s="47" t="s">
        <v>55</v>
      </c>
      <c r="E74">
        <f t="shared" si="7"/>
        <v>3959.9876944082384</v>
      </c>
      <c r="F74">
        <f t="shared" si="8"/>
        <v>3960</v>
      </c>
      <c r="G74">
        <f t="shared" si="5"/>
        <v>-0.056600000003527384</v>
      </c>
      <c r="I74">
        <f t="shared" si="6"/>
        <v>-0.056600000003527384</v>
      </c>
      <c r="O74">
        <f t="shared" si="10"/>
        <v>-0.05961243992901555</v>
      </c>
      <c r="Q74" s="2">
        <f t="shared" si="9"/>
        <v>21379.023999999998</v>
      </c>
    </row>
    <row r="75" spans="1:17" ht="12.75">
      <c r="A75" s="47" t="s">
        <v>213</v>
      </c>
      <c r="B75" s="50" t="s">
        <v>50</v>
      </c>
      <c r="C75" s="47">
        <v>36434.48</v>
      </c>
      <c r="D75" s="47" t="s">
        <v>55</v>
      </c>
      <c r="E75">
        <f t="shared" si="7"/>
        <v>3968.02241965764</v>
      </c>
      <c r="F75">
        <f t="shared" si="8"/>
        <v>3968</v>
      </c>
      <c r="G75">
        <f t="shared" si="5"/>
        <v>0.10312000000703847</v>
      </c>
      <c r="I75">
        <f t="shared" si="6"/>
        <v>0.10312000000703847</v>
      </c>
      <c r="O75">
        <f t="shared" si="10"/>
        <v>-0.058785101553398666</v>
      </c>
      <c r="Q75" s="2">
        <f t="shared" si="9"/>
        <v>21415.980000000003</v>
      </c>
    </row>
    <row r="76" spans="1:17" ht="12.75">
      <c r="A76" s="47" t="s">
        <v>213</v>
      </c>
      <c r="B76" s="50" t="s">
        <v>50</v>
      </c>
      <c r="C76" s="47">
        <v>36788.445</v>
      </c>
      <c r="D76" s="47" t="s">
        <v>55</v>
      </c>
      <c r="E76">
        <f t="shared" si="7"/>
        <v>4044.979112018932</v>
      </c>
      <c r="F76">
        <f t="shared" si="8"/>
        <v>4045</v>
      </c>
      <c r="G76">
        <f t="shared" si="5"/>
        <v>-0.09607500000129221</v>
      </c>
      <c r="I76">
        <f t="shared" si="6"/>
        <v>-0.09607500000129221</v>
      </c>
      <c r="O76">
        <f t="shared" si="10"/>
        <v>-0.05082196968808572</v>
      </c>
      <c r="Q76" s="2">
        <f t="shared" si="9"/>
        <v>21769.945</v>
      </c>
    </row>
    <row r="77" spans="1:17" ht="12.75">
      <c r="A77" s="47" t="s">
        <v>237</v>
      </c>
      <c r="B77" s="50" t="s">
        <v>50</v>
      </c>
      <c r="C77" s="47">
        <v>36848.437</v>
      </c>
      <c r="D77" s="47" t="s">
        <v>55</v>
      </c>
      <c r="E77">
        <f t="shared" si="7"/>
        <v>4058.0221696323647</v>
      </c>
      <c r="F77">
        <f t="shared" si="8"/>
        <v>4058</v>
      </c>
      <c r="G77">
        <f t="shared" si="5"/>
        <v>0.10196999999607215</v>
      </c>
      <c r="I77">
        <f t="shared" si="6"/>
        <v>0.10196999999607215</v>
      </c>
      <c r="O77">
        <f t="shared" si="10"/>
        <v>-0.04947754482770822</v>
      </c>
      <c r="Q77" s="2">
        <f t="shared" si="9"/>
        <v>21829.936999999998</v>
      </c>
    </row>
    <row r="78" spans="1:17" ht="12.75">
      <c r="A78" s="47" t="s">
        <v>237</v>
      </c>
      <c r="B78" s="50" t="s">
        <v>50</v>
      </c>
      <c r="C78" s="47">
        <v>36894.288</v>
      </c>
      <c r="D78" s="47" t="s">
        <v>55</v>
      </c>
      <c r="E78">
        <f t="shared" si="7"/>
        <v>4067.990786025109</v>
      </c>
      <c r="F78">
        <f t="shared" si="8"/>
        <v>4068</v>
      </c>
      <c r="G78">
        <f t="shared" si="5"/>
        <v>-0.04237999999895692</v>
      </c>
      <c r="I78">
        <f t="shared" si="6"/>
        <v>-0.04237999999895692</v>
      </c>
      <c r="O78">
        <f t="shared" si="10"/>
        <v>-0.04844337185818709</v>
      </c>
      <c r="Q78" s="2">
        <f t="shared" si="9"/>
        <v>21875.788</v>
      </c>
    </row>
    <row r="79" spans="1:17" ht="12.75">
      <c r="A79" s="47" t="s">
        <v>237</v>
      </c>
      <c r="B79" s="50" t="s">
        <v>50</v>
      </c>
      <c r="C79" s="47">
        <v>36894.323</v>
      </c>
      <c r="D79" s="47" t="s">
        <v>55</v>
      </c>
      <c r="E79">
        <f t="shared" si="7"/>
        <v>4067.998395489978</v>
      </c>
      <c r="F79">
        <f t="shared" si="8"/>
        <v>4068</v>
      </c>
      <c r="G79">
        <f t="shared" si="5"/>
        <v>-0.007380000002740417</v>
      </c>
      <c r="I79">
        <f t="shared" si="6"/>
        <v>-0.007380000002740417</v>
      </c>
      <c r="O79">
        <f t="shared" si="10"/>
        <v>-0.04844337185818709</v>
      </c>
      <c r="Q79" s="2">
        <f t="shared" si="9"/>
        <v>21875.822999999997</v>
      </c>
    </row>
    <row r="80" spans="1:17" ht="12.75">
      <c r="A80" s="47" t="s">
        <v>213</v>
      </c>
      <c r="B80" s="50" t="s">
        <v>50</v>
      </c>
      <c r="C80" s="47">
        <v>37110.518</v>
      </c>
      <c r="D80" s="47" t="s">
        <v>55</v>
      </c>
      <c r="E80">
        <f t="shared" si="7"/>
        <v>4115.002059990846</v>
      </c>
      <c r="F80">
        <f t="shared" si="8"/>
        <v>4115</v>
      </c>
      <c r="G80">
        <f t="shared" si="5"/>
        <v>0.009474999998928979</v>
      </c>
      <c r="I80">
        <f t="shared" si="6"/>
        <v>0.009474999998928979</v>
      </c>
      <c r="O80">
        <f t="shared" si="10"/>
        <v>-0.043582758901437646</v>
      </c>
      <c r="Q80" s="2">
        <f t="shared" si="9"/>
        <v>22092.017999999996</v>
      </c>
    </row>
    <row r="81" spans="1:17" ht="12.75">
      <c r="A81" s="47" t="s">
        <v>213</v>
      </c>
      <c r="B81" s="50" t="s">
        <v>50</v>
      </c>
      <c r="C81" s="47">
        <v>37202.424</v>
      </c>
      <c r="D81" s="47" t="s">
        <v>55</v>
      </c>
      <c r="E81">
        <f t="shared" si="7"/>
        <v>4134.983645085862</v>
      </c>
      <c r="F81">
        <f t="shared" si="8"/>
        <v>4135</v>
      </c>
      <c r="G81">
        <f t="shared" si="5"/>
        <v>-0.07522500000050059</v>
      </c>
      <c r="I81">
        <f t="shared" si="6"/>
        <v>-0.07522500000050059</v>
      </c>
      <c r="O81">
        <f t="shared" si="10"/>
        <v>-0.04151441296239533</v>
      </c>
      <c r="Q81" s="2">
        <f t="shared" si="9"/>
        <v>22183.924</v>
      </c>
    </row>
    <row r="82" spans="1:17" ht="12.75">
      <c r="A82" s="47" t="s">
        <v>250</v>
      </c>
      <c r="B82" s="50" t="s">
        <v>50</v>
      </c>
      <c r="C82" s="47">
        <v>37202.498</v>
      </c>
      <c r="D82" s="47" t="s">
        <v>55</v>
      </c>
      <c r="E82">
        <f t="shared" si="7"/>
        <v>4134.999733668729</v>
      </c>
      <c r="F82">
        <f t="shared" si="8"/>
        <v>4135</v>
      </c>
      <c r="G82">
        <f t="shared" si="5"/>
        <v>-0.001224999999976717</v>
      </c>
      <c r="I82">
        <f t="shared" si="6"/>
        <v>-0.001224999999976717</v>
      </c>
      <c r="O82">
        <f t="shared" si="10"/>
        <v>-0.04151441296239533</v>
      </c>
      <c r="Q82" s="2">
        <f t="shared" si="9"/>
        <v>22183.998</v>
      </c>
    </row>
    <row r="83" spans="1:31" ht="12.75" customHeight="1">
      <c r="A83" t="s">
        <v>29</v>
      </c>
      <c r="C83" s="11">
        <v>37924.663</v>
      </c>
      <c r="D83" s="11"/>
      <c r="E83">
        <f t="shared" si="7"/>
        <v>4292.007996460512</v>
      </c>
      <c r="F83">
        <f t="shared" si="8"/>
        <v>4292</v>
      </c>
      <c r="G83">
        <f t="shared" si="5"/>
        <v>0.036779999994905666</v>
      </c>
      <c r="N83">
        <f>+G83</f>
        <v>0.036779999994905666</v>
      </c>
      <c r="O83">
        <f t="shared" si="10"/>
        <v>-0.02527789734091318</v>
      </c>
      <c r="Q83" s="2">
        <f t="shared" si="9"/>
        <v>22906.163</v>
      </c>
      <c r="AA83" t="s">
        <v>28</v>
      </c>
      <c r="AE83" t="s">
        <v>30</v>
      </c>
    </row>
    <row r="84" spans="1:17" ht="12.75">
      <c r="A84" s="47" t="s">
        <v>213</v>
      </c>
      <c r="B84" s="50" t="s">
        <v>50</v>
      </c>
      <c r="C84" s="47">
        <v>38044.229</v>
      </c>
      <c r="D84" s="47" t="s">
        <v>55</v>
      </c>
      <c r="E84">
        <f t="shared" si="7"/>
        <v>4318.003232935503</v>
      </c>
      <c r="F84">
        <f t="shared" si="8"/>
        <v>4318</v>
      </c>
      <c r="G84">
        <f t="shared" si="5"/>
        <v>0.01486999999906402</v>
      </c>
      <c r="I84">
        <f>+G84</f>
        <v>0.01486999999906402</v>
      </c>
      <c r="O84">
        <f t="shared" si="10"/>
        <v>-0.022589047620158176</v>
      </c>
      <c r="Q84" s="2">
        <f t="shared" si="9"/>
        <v>23025.729</v>
      </c>
    </row>
    <row r="85" spans="1:17" ht="12.75">
      <c r="A85" s="47" t="s">
        <v>213</v>
      </c>
      <c r="B85" s="50" t="s">
        <v>50</v>
      </c>
      <c r="C85" s="47">
        <v>38237.533</v>
      </c>
      <c r="D85" s="47" t="s">
        <v>55</v>
      </c>
      <c r="E85">
        <f aca="true" t="shared" si="11" ref="E85:E100">+(C85-C$7)/C$8</f>
        <v>4360.0300899982285</v>
      </c>
      <c r="F85">
        <f aca="true" t="shared" si="12" ref="F85:F100">ROUND(2*E85,0)/2</f>
        <v>4360</v>
      </c>
      <c r="G85">
        <f t="shared" si="5"/>
        <v>0.13840000000345754</v>
      </c>
      <c r="I85">
        <f>+G85</f>
        <v>0.13840000000345754</v>
      </c>
      <c r="O85">
        <f t="shared" si="10"/>
        <v>-0.018245521148169297</v>
      </c>
      <c r="Q85" s="2">
        <f aca="true" t="shared" si="13" ref="Q85:Q100">+C85-15018.5</f>
        <v>23219.033000000003</v>
      </c>
    </row>
    <row r="86" spans="1:21" ht="12.75" customHeight="1">
      <c r="A86" s="31" t="s">
        <v>54</v>
      </c>
      <c r="B86" s="32" t="s">
        <v>14</v>
      </c>
      <c r="C86" s="31">
        <v>38288.493</v>
      </c>
      <c r="D86" s="31" t="s">
        <v>55</v>
      </c>
      <c r="E86">
        <f t="shared" si="11"/>
        <v>4371.109470848684</v>
      </c>
      <c r="F86">
        <f t="shared" si="12"/>
        <v>4371</v>
      </c>
      <c r="O86">
        <f t="shared" si="10"/>
        <v>-0.017107930881696043</v>
      </c>
      <c r="Q86" s="2">
        <f t="shared" si="13"/>
        <v>23269.993000000002</v>
      </c>
      <c r="U86">
        <f>+C86-(C$7+F86*C$8)</f>
        <v>0.5035150000039721</v>
      </c>
    </row>
    <row r="87" spans="1:31" ht="12.75" customHeight="1">
      <c r="A87" t="s">
        <v>29</v>
      </c>
      <c r="C87" s="11">
        <v>38425.993</v>
      </c>
      <c r="D87" s="11"/>
      <c r="E87">
        <f t="shared" si="11"/>
        <v>4401.00379712297</v>
      </c>
      <c r="F87">
        <f t="shared" si="12"/>
        <v>4401</v>
      </c>
      <c r="G87">
        <f aca="true" t="shared" si="14" ref="G87:G100">+C87-(C$7+F87*C$8)</f>
        <v>0.017464999997173436</v>
      </c>
      <c r="N87">
        <f>+G87</f>
        <v>0.017464999997173436</v>
      </c>
      <c r="O87">
        <f t="shared" si="10"/>
        <v>-0.014005411973132542</v>
      </c>
      <c r="Q87" s="2">
        <f t="shared" si="13"/>
        <v>23407.493000000002</v>
      </c>
      <c r="AA87" t="s">
        <v>28</v>
      </c>
      <c r="AE87" t="s">
        <v>30</v>
      </c>
    </row>
    <row r="88" spans="1:31" ht="12.75" customHeight="1">
      <c r="A88" t="s">
        <v>29</v>
      </c>
      <c r="C88" s="11">
        <v>38467.429</v>
      </c>
      <c r="D88" s="11"/>
      <c r="E88">
        <f t="shared" si="11"/>
        <v>4410.012533875706</v>
      </c>
      <c r="F88">
        <f t="shared" si="12"/>
        <v>4410</v>
      </c>
      <c r="G88">
        <f t="shared" si="14"/>
        <v>0.05764999999519205</v>
      </c>
      <c r="N88">
        <f>+G88</f>
        <v>0.05764999999519205</v>
      </c>
      <c r="O88">
        <f t="shared" si="10"/>
        <v>-0.013074656300563536</v>
      </c>
      <c r="Q88" s="2">
        <f t="shared" si="13"/>
        <v>23448.928999999996</v>
      </c>
      <c r="AA88" t="s">
        <v>28</v>
      </c>
      <c r="AE88" t="s">
        <v>30</v>
      </c>
    </row>
    <row r="89" spans="1:17" ht="12.75">
      <c r="A89" s="47" t="s">
        <v>213</v>
      </c>
      <c r="B89" s="50" t="s">
        <v>50</v>
      </c>
      <c r="C89" s="47">
        <v>38697.305</v>
      </c>
      <c r="D89" s="47" t="s">
        <v>55</v>
      </c>
      <c r="E89">
        <f t="shared" si="11"/>
        <v>4459.990629487546</v>
      </c>
      <c r="F89">
        <f t="shared" si="12"/>
        <v>4460</v>
      </c>
      <c r="G89">
        <f t="shared" si="14"/>
        <v>-0.04310000000259606</v>
      </c>
      <c r="I89">
        <f>+G89</f>
        <v>-0.04310000000259606</v>
      </c>
      <c r="O89">
        <f t="shared" si="10"/>
        <v>-0.00790379145295772</v>
      </c>
      <c r="Q89" s="2">
        <f t="shared" si="13"/>
        <v>23678.805</v>
      </c>
    </row>
    <row r="90" spans="1:31" ht="12.75" customHeight="1">
      <c r="A90" t="s">
        <v>32</v>
      </c>
      <c r="C90" s="11">
        <v>41673.243</v>
      </c>
      <c r="D90" s="11"/>
      <c r="E90">
        <f t="shared" si="11"/>
        <v>5106.999077080618</v>
      </c>
      <c r="F90">
        <f t="shared" si="12"/>
        <v>5107</v>
      </c>
      <c r="G90">
        <f t="shared" si="14"/>
        <v>-0.004245000003720634</v>
      </c>
      <c r="I90">
        <f>+G90</f>
        <v>-0.004245000003720634</v>
      </c>
      <c r="O90">
        <f t="shared" si="10"/>
        <v>0.05900719967506107</v>
      </c>
      <c r="Q90" s="2">
        <f t="shared" si="13"/>
        <v>26654.743000000002</v>
      </c>
      <c r="AB90">
        <v>5</v>
      </c>
      <c r="AC90" t="s">
        <v>31</v>
      </c>
      <c r="AE90" t="s">
        <v>33</v>
      </c>
    </row>
    <row r="91" spans="1:31" ht="12.75" customHeight="1">
      <c r="A91" t="s">
        <v>35</v>
      </c>
      <c r="C91" s="11">
        <v>45293.17</v>
      </c>
      <c r="D91" s="11"/>
      <c r="E91">
        <f t="shared" si="11"/>
        <v>5894.019286732245</v>
      </c>
      <c r="F91">
        <f t="shared" si="12"/>
        <v>5894</v>
      </c>
      <c r="G91">
        <f t="shared" si="14"/>
        <v>0.08870999999635387</v>
      </c>
      <c r="N91">
        <f>+G91</f>
        <v>0.08870999999635387</v>
      </c>
      <c r="O91">
        <f t="shared" si="10"/>
        <v>0.14039661237637613</v>
      </c>
      <c r="Q91" s="2">
        <f t="shared" si="13"/>
        <v>30274.67</v>
      </c>
      <c r="AA91" t="s">
        <v>34</v>
      </c>
      <c r="AE91" t="s">
        <v>30</v>
      </c>
    </row>
    <row r="92" spans="1:31" ht="12.75" customHeight="1">
      <c r="A92" t="s">
        <v>36</v>
      </c>
      <c r="C92" s="11">
        <v>45923.407</v>
      </c>
      <c r="D92" s="11"/>
      <c r="E92">
        <f t="shared" si="11"/>
        <v>6031.041181336809</v>
      </c>
      <c r="F92">
        <f t="shared" si="12"/>
        <v>6031</v>
      </c>
      <c r="G92">
        <f t="shared" si="14"/>
        <v>0.1894149999934598</v>
      </c>
      <c r="N92">
        <f>+G92</f>
        <v>0.1894149999934598</v>
      </c>
      <c r="O92">
        <f t="shared" si="10"/>
        <v>0.15456478205881596</v>
      </c>
      <c r="Q92" s="2">
        <f t="shared" si="13"/>
        <v>30904.907</v>
      </c>
      <c r="AA92" t="s">
        <v>34</v>
      </c>
      <c r="AE92" t="s">
        <v>30</v>
      </c>
    </row>
    <row r="93" spans="1:31" ht="12.75" customHeight="1">
      <c r="A93" t="s">
        <v>37</v>
      </c>
      <c r="C93" s="11">
        <v>46383.348</v>
      </c>
      <c r="D93" s="11"/>
      <c r="E93">
        <f t="shared" si="11"/>
        <v>6131.038463670783</v>
      </c>
      <c r="F93">
        <f t="shared" si="12"/>
        <v>6131</v>
      </c>
      <c r="G93">
        <f t="shared" si="14"/>
        <v>0.17691499999637017</v>
      </c>
      <c r="N93">
        <f>+G93</f>
        <v>0.17691499999637017</v>
      </c>
      <c r="O93">
        <f t="shared" si="10"/>
        <v>0.1649065117540276</v>
      </c>
      <c r="Q93" s="2">
        <f t="shared" si="13"/>
        <v>31364.847999999998</v>
      </c>
      <c r="AA93" t="s">
        <v>34</v>
      </c>
      <c r="AE93" t="s">
        <v>30</v>
      </c>
    </row>
    <row r="94" spans="1:31" ht="12.75" customHeight="1">
      <c r="A94" t="s">
        <v>38</v>
      </c>
      <c r="C94" s="11">
        <v>47050.326</v>
      </c>
      <c r="D94" s="11"/>
      <c r="E94">
        <f t="shared" si="11"/>
        <v>6276.048339669119</v>
      </c>
      <c r="F94">
        <f t="shared" si="12"/>
        <v>6276</v>
      </c>
      <c r="G94">
        <f t="shared" si="14"/>
        <v>0.22234000000025844</v>
      </c>
      <c r="I94">
        <f>+G94</f>
        <v>0.22234000000025844</v>
      </c>
      <c r="O94">
        <f t="shared" si="10"/>
        <v>0.1799020198120843</v>
      </c>
      <c r="Q94" s="2">
        <f t="shared" si="13"/>
        <v>32031.826</v>
      </c>
      <c r="AA94" t="s">
        <v>34</v>
      </c>
      <c r="AB94">
        <v>6</v>
      </c>
      <c r="AC94" t="s">
        <v>31</v>
      </c>
      <c r="AE94" t="s">
        <v>33</v>
      </c>
    </row>
    <row r="95" spans="1:31" ht="12.75" customHeight="1">
      <c r="A95" t="s">
        <v>39</v>
      </c>
      <c r="C95" s="11">
        <v>47855.276</v>
      </c>
      <c r="D95" s="11"/>
      <c r="E95">
        <f t="shared" si="11"/>
        <v>6451.0551610108405</v>
      </c>
      <c r="F95">
        <f t="shared" si="12"/>
        <v>6451</v>
      </c>
      <c r="G95">
        <f t="shared" si="14"/>
        <v>0.25371499999891967</v>
      </c>
      <c r="I95">
        <f>+G95</f>
        <v>0.25371499999891967</v>
      </c>
      <c r="O95">
        <f t="shared" si="10"/>
        <v>0.19800004677870453</v>
      </c>
      <c r="Q95" s="2">
        <f t="shared" si="13"/>
        <v>32836.776</v>
      </c>
      <c r="AA95" t="s">
        <v>34</v>
      </c>
      <c r="AB95">
        <v>6</v>
      </c>
      <c r="AC95" t="s">
        <v>31</v>
      </c>
      <c r="AE95" t="s">
        <v>33</v>
      </c>
    </row>
    <row r="96" spans="1:31" ht="12.75" customHeight="1">
      <c r="A96" t="s">
        <v>40</v>
      </c>
      <c r="C96" s="11">
        <v>48163.427</v>
      </c>
      <c r="D96" s="11"/>
      <c r="E96">
        <f t="shared" si="11"/>
        <v>6518.051281270825</v>
      </c>
      <c r="F96">
        <f t="shared" si="12"/>
        <v>6518</v>
      </c>
      <c r="G96">
        <f t="shared" si="14"/>
        <v>0.23586999999679392</v>
      </c>
      <c r="I96">
        <f>+G96</f>
        <v>0.23586999999679392</v>
      </c>
      <c r="O96">
        <f t="shared" si="10"/>
        <v>0.20492900567449635</v>
      </c>
      <c r="Q96" s="2">
        <f t="shared" si="13"/>
        <v>33144.927</v>
      </c>
      <c r="AA96" t="s">
        <v>34</v>
      </c>
      <c r="AB96">
        <v>8</v>
      </c>
      <c r="AC96" t="s">
        <v>31</v>
      </c>
      <c r="AE96" t="s">
        <v>33</v>
      </c>
    </row>
    <row r="97" spans="1:17" ht="12.75">
      <c r="A97" s="47" t="s">
        <v>301</v>
      </c>
      <c r="B97" s="50" t="s">
        <v>50</v>
      </c>
      <c r="C97" s="47">
        <v>54308.4971</v>
      </c>
      <c r="D97" s="47" t="s">
        <v>55</v>
      </c>
      <c r="E97">
        <f t="shared" si="11"/>
        <v>7854.071139800001</v>
      </c>
      <c r="F97">
        <f t="shared" si="12"/>
        <v>7854</v>
      </c>
      <c r="G97">
        <f t="shared" si="14"/>
        <v>0.32720999999583</v>
      </c>
      <c r="K97">
        <f>+G97</f>
        <v>0.32720999999583</v>
      </c>
      <c r="O97">
        <f t="shared" si="10"/>
        <v>0.3430945144025229</v>
      </c>
      <c r="Q97" s="2">
        <f t="shared" si="13"/>
        <v>39289.9971</v>
      </c>
    </row>
    <row r="98" spans="1:17" ht="12.75">
      <c r="A98" s="47" t="s">
        <v>307</v>
      </c>
      <c r="B98" s="50" t="s">
        <v>50</v>
      </c>
      <c r="C98" s="47">
        <v>54681.0708</v>
      </c>
      <c r="D98" s="47" t="s">
        <v>55</v>
      </c>
      <c r="E98">
        <f t="shared" si="11"/>
        <v>7935.073610701951</v>
      </c>
      <c r="F98">
        <f t="shared" si="12"/>
        <v>7935</v>
      </c>
      <c r="G98">
        <f t="shared" si="14"/>
        <v>0.33857500000158325</v>
      </c>
      <c r="K98">
        <f>+G98</f>
        <v>0.33857500000158325</v>
      </c>
      <c r="O98">
        <f t="shared" si="10"/>
        <v>0.35147131545564425</v>
      </c>
      <c r="Q98" s="2">
        <f t="shared" si="13"/>
        <v>39662.5708</v>
      </c>
    </row>
    <row r="99" spans="1:17" ht="12.75">
      <c r="A99" s="47" t="s">
        <v>314</v>
      </c>
      <c r="B99" s="50" t="s">
        <v>50</v>
      </c>
      <c r="C99" s="47">
        <v>54782.2596</v>
      </c>
      <c r="D99" s="47" t="s">
        <v>55</v>
      </c>
      <c r="E99">
        <f t="shared" si="11"/>
        <v>7957.073399811067</v>
      </c>
      <c r="F99">
        <f t="shared" si="12"/>
        <v>7957</v>
      </c>
      <c r="G99">
        <f t="shared" si="14"/>
        <v>0.3376049999933457</v>
      </c>
      <c r="K99">
        <f>+G99</f>
        <v>0.3376049999933457</v>
      </c>
      <c r="O99">
        <f t="shared" si="10"/>
        <v>0.35374649598859076</v>
      </c>
      <c r="Q99" s="2">
        <f t="shared" si="13"/>
        <v>39763.7596</v>
      </c>
    </row>
    <row r="100" spans="1:17" ht="12.75" customHeight="1">
      <c r="A100" s="28" t="s">
        <v>49</v>
      </c>
      <c r="B100" s="29" t="s">
        <v>50</v>
      </c>
      <c r="C100" s="30">
        <v>54782.25965</v>
      </c>
      <c r="D100" s="30">
        <v>0.0002</v>
      </c>
      <c r="E100">
        <f t="shared" si="11"/>
        <v>7957.073410681732</v>
      </c>
      <c r="F100">
        <f t="shared" si="12"/>
        <v>7957</v>
      </c>
      <c r="G100">
        <f t="shared" si="14"/>
        <v>0.3376549999957206</v>
      </c>
      <c r="K100">
        <f>+G100</f>
        <v>0.3376549999957206</v>
      </c>
      <c r="O100">
        <f t="shared" si="10"/>
        <v>0.35374649598859076</v>
      </c>
      <c r="Q100" s="2">
        <f t="shared" si="13"/>
        <v>39763.75965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3"/>
  <sheetViews>
    <sheetView zoomScalePageLayoutView="0" workbookViewId="0" topLeftCell="A39">
      <selection activeCell="A20" sqref="A20:D86"/>
    </sheetView>
  </sheetViews>
  <sheetFormatPr defaultColWidth="9.140625" defaultRowHeight="12.75"/>
  <cols>
    <col min="1" max="1" width="19.7109375" style="34" customWidth="1"/>
    <col min="2" max="2" width="4.421875" style="13" customWidth="1"/>
    <col min="3" max="3" width="12.7109375" style="34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34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3" t="s">
        <v>56</v>
      </c>
      <c r="I1" s="35" t="s">
        <v>57</v>
      </c>
      <c r="J1" s="36" t="s">
        <v>58</v>
      </c>
    </row>
    <row r="2" spans="9:10" ht="12.75">
      <c r="I2" s="37" t="s">
        <v>59</v>
      </c>
      <c r="J2" s="38" t="s">
        <v>60</v>
      </c>
    </row>
    <row r="3" spans="1:10" ht="12.75">
      <c r="A3" s="39" t="s">
        <v>61</v>
      </c>
      <c r="I3" s="37" t="s">
        <v>62</v>
      </c>
      <c r="J3" s="38" t="s">
        <v>28</v>
      </c>
    </row>
    <row r="4" spans="9:10" ht="12.75">
      <c r="I4" s="37" t="s">
        <v>63</v>
      </c>
      <c r="J4" s="38" t="s">
        <v>28</v>
      </c>
    </row>
    <row r="5" spans="9:10" ht="13.5" thickBot="1">
      <c r="I5" s="40" t="s">
        <v>64</v>
      </c>
      <c r="J5" s="41" t="s">
        <v>55</v>
      </c>
    </row>
    <row r="10" ht="13.5" thickBot="1"/>
    <row r="11" spans="1:16" ht="12.75" customHeight="1" thickBot="1">
      <c r="A11" s="34" t="str">
        <f aca="true" t="shared" si="0" ref="A11:A42">P11</f>
        <v> AC 1162.5 </v>
      </c>
      <c r="B11" s="5" t="str">
        <f aca="true" t="shared" si="1" ref="B11:B42">IF(H11=INT(H11),"I","II")</f>
        <v>I</v>
      </c>
      <c r="C11" s="34">
        <f aca="true" t="shared" si="2" ref="C11:C42">1*G11</f>
        <v>37924.663</v>
      </c>
      <c r="D11" s="13" t="str">
        <f aca="true" t="shared" si="3" ref="D11:D42">VLOOKUP(F11,I$1:J$5,2,FALSE)</f>
        <v>vis</v>
      </c>
      <c r="E11" s="42">
        <f>VLOOKUP(C11,A!C$21:E$973,3,FALSE)</f>
        <v>4292.007996460512</v>
      </c>
      <c r="F11" s="5" t="s">
        <v>64</v>
      </c>
      <c r="G11" s="13" t="str">
        <f aca="true" t="shared" si="4" ref="G11:G42">MID(I11,3,LEN(I11)-3)</f>
        <v>37924.663</v>
      </c>
      <c r="H11" s="34">
        <f aca="true" t="shared" si="5" ref="H11:H42">1*K11</f>
        <v>4292</v>
      </c>
      <c r="I11" s="43" t="s">
        <v>251</v>
      </c>
      <c r="J11" s="44" t="s">
        <v>252</v>
      </c>
      <c r="K11" s="43">
        <v>4292</v>
      </c>
      <c r="L11" s="43" t="s">
        <v>253</v>
      </c>
      <c r="M11" s="44" t="s">
        <v>66</v>
      </c>
      <c r="N11" s="44"/>
      <c r="O11" s="45" t="s">
        <v>254</v>
      </c>
      <c r="P11" s="45" t="s">
        <v>255</v>
      </c>
    </row>
    <row r="12" spans="1:16" ht="12.75" customHeight="1" thickBot="1">
      <c r="A12" s="34" t="str">
        <f t="shared" si="0"/>
        <v> AC 1162.5 </v>
      </c>
      <c r="B12" s="5" t="str">
        <f t="shared" si="1"/>
        <v>I</v>
      </c>
      <c r="C12" s="34">
        <f t="shared" si="2"/>
        <v>38425.993</v>
      </c>
      <c r="D12" s="13" t="str">
        <f t="shared" si="3"/>
        <v>vis</v>
      </c>
      <c r="E12" s="42">
        <f>VLOOKUP(C12,A!C$21:E$973,3,FALSE)</f>
        <v>4401.00379712297</v>
      </c>
      <c r="F12" s="5" t="s">
        <v>64</v>
      </c>
      <c r="G12" s="13" t="str">
        <f t="shared" si="4"/>
        <v>38425.993</v>
      </c>
      <c r="H12" s="34">
        <f t="shared" si="5"/>
        <v>4401</v>
      </c>
      <c r="I12" s="43" t="s">
        <v>262</v>
      </c>
      <c r="J12" s="44" t="s">
        <v>263</v>
      </c>
      <c r="K12" s="43">
        <v>4401</v>
      </c>
      <c r="L12" s="43" t="s">
        <v>199</v>
      </c>
      <c r="M12" s="44" t="s">
        <v>66</v>
      </c>
      <c r="N12" s="44"/>
      <c r="O12" s="45" t="s">
        <v>254</v>
      </c>
      <c r="P12" s="45" t="s">
        <v>255</v>
      </c>
    </row>
    <row r="13" spans="1:16" ht="12.75" customHeight="1" thickBot="1">
      <c r="A13" s="34" t="str">
        <f t="shared" si="0"/>
        <v> AC 1162.5 </v>
      </c>
      <c r="B13" s="5" t="str">
        <f t="shared" si="1"/>
        <v>I</v>
      </c>
      <c r="C13" s="34">
        <f t="shared" si="2"/>
        <v>38467.429</v>
      </c>
      <c r="D13" s="13" t="str">
        <f t="shared" si="3"/>
        <v>vis</v>
      </c>
      <c r="E13" s="42">
        <f>VLOOKUP(C13,A!C$21:E$973,3,FALSE)</f>
        <v>4410.012533875706</v>
      </c>
      <c r="F13" s="5" t="s">
        <v>64</v>
      </c>
      <c r="G13" s="13" t="str">
        <f t="shared" si="4"/>
        <v>38467.429</v>
      </c>
      <c r="H13" s="34">
        <f t="shared" si="5"/>
        <v>4410</v>
      </c>
      <c r="I13" s="43" t="s">
        <v>264</v>
      </c>
      <c r="J13" s="44" t="s">
        <v>265</v>
      </c>
      <c r="K13" s="43">
        <v>4410</v>
      </c>
      <c r="L13" s="43" t="s">
        <v>266</v>
      </c>
      <c r="M13" s="44" t="s">
        <v>66</v>
      </c>
      <c r="N13" s="44"/>
      <c r="O13" s="45" t="s">
        <v>254</v>
      </c>
      <c r="P13" s="45" t="s">
        <v>255</v>
      </c>
    </row>
    <row r="14" spans="1:16" ht="12.75" customHeight="1" thickBot="1">
      <c r="A14" s="34" t="str">
        <f t="shared" si="0"/>
        <v> BBS 5 </v>
      </c>
      <c r="B14" s="5" t="str">
        <f t="shared" si="1"/>
        <v>I</v>
      </c>
      <c r="C14" s="34">
        <f t="shared" si="2"/>
        <v>41673.243</v>
      </c>
      <c r="D14" s="13" t="str">
        <f t="shared" si="3"/>
        <v>vis</v>
      </c>
      <c r="E14" s="42">
        <f>VLOOKUP(C14,A!C$21:E$973,3,FALSE)</f>
        <v>5106.999077080618</v>
      </c>
      <c r="F14" s="5" t="str">
        <f>LEFT(M14,1)</f>
        <v>V</v>
      </c>
      <c r="G14" s="13" t="str">
        <f t="shared" si="4"/>
        <v>41673.243</v>
      </c>
      <c r="H14" s="34">
        <f t="shared" si="5"/>
        <v>5107</v>
      </c>
      <c r="I14" s="43" t="s">
        <v>269</v>
      </c>
      <c r="J14" s="44" t="s">
        <v>270</v>
      </c>
      <c r="K14" s="43">
        <v>5107</v>
      </c>
      <c r="L14" s="43" t="s">
        <v>271</v>
      </c>
      <c r="M14" s="44" t="s">
        <v>70</v>
      </c>
      <c r="N14" s="44"/>
      <c r="O14" s="45" t="s">
        <v>272</v>
      </c>
      <c r="P14" s="45" t="s">
        <v>273</v>
      </c>
    </row>
    <row r="15" spans="1:16" ht="12.75" customHeight="1" thickBot="1">
      <c r="A15" s="34" t="str">
        <f t="shared" si="0"/>
        <v> VSSC 61.18 </v>
      </c>
      <c r="B15" s="5" t="str">
        <f t="shared" si="1"/>
        <v>I</v>
      </c>
      <c r="C15" s="34">
        <f t="shared" si="2"/>
        <v>45923.407</v>
      </c>
      <c r="D15" s="13" t="str">
        <f t="shared" si="3"/>
        <v>vis</v>
      </c>
      <c r="E15" s="42">
        <f>VLOOKUP(C15,A!C$21:E$973,3,FALSE)</f>
        <v>6031.041181336809</v>
      </c>
      <c r="F15" s="5" t="str">
        <f>LEFT(M15,1)</f>
        <v>V</v>
      </c>
      <c r="G15" s="13" t="str">
        <f t="shared" si="4"/>
        <v>45923.407</v>
      </c>
      <c r="H15" s="34">
        <f t="shared" si="5"/>
        <v>6031</v>
      </c>
      <c r="I15" s="43" t="s">
        <v>274</v>
      </c>
      <c r="J15" s="44" t="s">
        <v>275</v>
      </c>
      <c r="K15" s="43">
        <v>6031</v>
      </c>
      <c r="L15" s="43" t="s">
        <v>276</v>
      </c>
      <c r="M15" s="44" t="s">
        <v>70</v>
      </c>
      <c r="N15" s="44"/>
      <c r="O15" s="45" t="s">
        <v>277</v>
      </c>
      <c r="P15" s="45" t="s">
        <v>278</v>
      </c>
    </row>
    <row r="16" spans="1:16" ht="12.75" customHeight="1" thickBot="1">
      <c r="A16" s="34" t="str">
        <f t="shared" si="0"/>
        <v> VSSC 64.23 </v>
      </c>
      <c r="B16" s="5" t="str">
        <f t="shared" si="1"/>
        <v>I</v>
      </c>
      <c r="C16" s="34">
        <f t="shared" si="2"/>
        <v>46383.348</v>
      </c>
      <c r="D16" s="13" t="str">
        <f t="shared" si="3"/>
        <v>vis</v>
      </c>
      <c r="E16" s="42">
        <f>VLOOKUP(C16,A!C$21:E$973,3,FALSE)</f>
        <v>6131.038463670783</v>
      </c>
      <c r="F16" s="5" t="str">
        <f>LEFT(M16,1)</f>
        <v>V</v>
      </c>
      <c r="G16" s="13" t="str">
        <f t="shared" si="4"/>
        <v>46383.348</v>
      </c>
      <c r="H16" s="34">
        <f t="shared" si="5"/>
        <v>6131</v>
      </c>
      <c r="I16" s="43" t="s">
        <v>279</v>
      </c>
      <c r="J16" s="44" t="s">
        <v>280</v>
      </c>
      <c r="K16" s="43">
        <v>6131</v>
      </c>
      <c r="L16" s="43" t="s">
        <v>281</v>
      </c>
      <c r="M16" s="44" t="s">
        <v>70</v>
      </c>
      <c r="N16" s="44"/>
      <c r="O16" s="45" t="s">
        <v>277</v>
      </c>
      <c r="P16" s="45" t="s">
        <v>282</v>
      </c>
    </row>
    <row r="17" spans="1:16" ht="12.75" customHeight="1" thickBot="1">
      <c r="A17" s="34" t="str">
        <f t="shared" si="0"/>
        <v> BBS 85 </v>
      </c>
      <c r="B17" s="5" t="str">
        <f t="shared" si="1"/>
        <v>I</v>
      </c>
      <c r="C17" s="34">
        <f t="shared" si="2"/>
        <v>47050.326</v>
      </c>
      <c r="D17" s="13" t="str">
        <f t="shared" si="3"/>
        <v>vis</v>
      </c>
      <c r="E17" s="42">
        <f>VLOOKUP(C17,A!C$21:E$973,3,FALSE)</f>
        <v>6276.048339669119</v>
      </c>
      <c r="F17" s="5" t="str">
        <f>LEFT(M17,1)</f>
        <v>V</v>
      </c>
      <c r="G17" s="13" t="str">
        <f t="shared" si="4"/>
        <v>47050.326</v>
      </c>
      <c r="H17" s="34">
        <f t="shared" si="5"/>
        <v>6276</v>
      </c>
      <c r="I17" s="43" t="s">
        <v>283</v>
      </c>
      <c r="J17" s="44" t="s">
        <v>284</v>
      </c>
      <c r="K17" s="43">
        <v>6276</v>
      </c>
      <c r="L17" s="43" t="s">
        <v>285</v>
      </c>
      <c r="M17" s="44" t="s">
        <v>70</v>
      </c>
      <c r="N17" s="44"/>
      <c r="O17" s="45" t="s">
        <v>272</v>
      </c>
      <c r="P17" s="45" t="s">
        <v>286</v>
      </c>
    </row>
    <row r="18" spans="1:16" ht="12.75" customHeight="1" thickBot="1">
      <c r="A18" s="34" t="str">
        <f t="shared" si="0"/>
        <v> BBS 93 </v>
      </c>
      <c r="B18" s="5" t="str">
        <f t="shared" si="1"/>
        <v>I</v>
      </c>
      <c r="C18" s="34">
        <f t="shared" si="2"/>
        <v>47855.276</v>
      </c>
      <c r="D18" s="13" t="str">
        <f t="shared" si="3"/>
        <v>vis</v>
      </c>
      <c r="E18" s="42">
        <f>VLOOKUP(C18,A!C$21:E$973,3,FALSE)</f>
        <v>6451.0551610108405</v>
      </c>
      <c r="F18" s="5" t="str">
        <f>LEFT(M18,1)</f>
        <v>V</v>
      </c>
      <c r="G18" s="13" t="str">
        <f t="shared" si="4"/>
        <v>47855.276</v>
      </c>
      <c r="H18" s="34">
        <f t="shared" si="5"/>
        <v>6451</v>
      </c>
      <c r="I18" s="43" t="s">
        <v>287</v>
      </c>
      <c r="J18" s="44" t="s">
        <v>288</v>
      </c>
      <c r="K18" s="43">
        <v>6451</v>
      </c>
      <c r="L18" s="43" t="s">
        <v>289</v>
      </c>
      <c r="M18" s="44" t="s">
        <v>70</v>
      </c>
      <c r="N18" s="44"/>
      <c r="O18" s="45" t="s">
        <v>272</v>
      </c>
      <c r="P18" s="45" t="s">
        <v>290</v>
      </c>
    </row>
    <row r="19" spans="1:16" ht="12.75" customHeight="1" thickBot="1">
      <c r="A19" s="34" t="str">
        <f t="shared" si="0"/>
        <v> BBS 96 </v>
      </c>
      <c r="B19" s="5" t="str">
        <f t="shared" si="1"/>
        <v>I</v>
      </c>
      <c r="C19" s="34">
        <f t="shared" si="2"/>
        <v>48163.427</v>
      </c>
      <c r="D19" s="13" t="str">
        <f t="shared" si="3"/>
        <v>vis</v>
      </c>
      <c r="E19" s="42">
        <f>VLOOKUP(C19,A!C$21:E$973,3,FALSE)</f>
        <v>6518.051281270825</v>
      </c>
      <c r="F19" s="5" t="s">
        <v>64</v>
      </c>
      <c r="G19" s="13" t="str">
        <f t="shared" si="4"/>
        <v>48163.427</v>
      </c>
      <c r="H19" s="34">
        <f t="shared" si="5"/>
        <v>6518</v>
      </c>
      <c r="I19" s="43" t="s">
        <v>291</v>
      </c>
      <c r="J19" s="44" t="s">
        <v>292</v>
      </c>
      <c r="K19" s="43">
        <v>6518</v>
      </c>
      <c r="L19" s="43" t="s">
        <v>293</v>
      </c>
      <c r="M19" s="44" t="s">
        <v>70</v>
      </c>
      <c r="N19" s="44"/>
      <c r="O19" s="45" t="s">
        <v>272</v>
      </c>
      <c r="P19" s="45" t="s">
        <v>294</v>
      </c>
    </row>
    <row r="20" spans="1:16" ht="12.75" customHeight="1" thickBot="1">
      <c r="A20" s="34" t="str">
        <f t="shared" si="0"/>
        <v> BAN 2.128 </v>
      </c>
      <c r="B20" s="5" t="str">
        <f t="shared" si="1"/>
        <v>I</v>
      </c>
      <c r="C20" s="34">
        <f t="shared" si="2"/>
        <v>17415.302</v>
      </c>
      <c r="D20" s="13" t="str">
        <f t="shared" si="3"/>
        <v>vis</v>
      </c>
      <c r="E20" s="42">
        <f>VLOOKUP(C20,A!C$21:E$973,3,FALSE)</f>
        <v>-166.9994901658535</v>
      </c>
      <c r="F20" s="5" t="s">
        <v>64</v>
      </c>
      <c r="G20" s="13" t="str">
        <f t="shared" si="4"/>
        <v>17415.302</v>
      </c>
      <c r="H20" s="34">
        <f t="shared" si="5"/>
        <v>-167</v>
      </c>
      <c r="I20" s="43" t="s">
        <v>67</v>
      </c>
      <c r="J20" s="44" t="s">
        <v>68</v>
      </c>
      <c r="K20" s="43">
        <v>-167</v>
      </c>
      <c r="L20" s="43" t="s">
        <v>69</v>
      </c>
      <c r="M20" s="44" t="s">
        <v>70</v>
      </c>
      <c r="N20" s="44"/>
      <c r="O20" s="45" t="s">
        <v>71</v>
      </c>
      <c r="P20" s="45" t="s">
        <v>72</v>
      </c>
    </row>
    <row r="21" spans="1:16" ht="12.75" customHeight="1" thickBot="1">
      <c r="A21" s="34" t="str">
        <f t="shared" si="0"/>
        <v> BAN 2.128 </v>
      </c>
      <c r="B21" s="5" t="str">
        <f t="shared" si="1"/>
        <v>I</v>
      </c>
      <c r="C21" s="34">
        <f t="shared" si="2"/>
        <v>17424.518</v>
      </c>
      <c r="D21" s="13" t="str">
        <f t="shared" si="3"/>
        <v>vis</v>
      </c>
      <c r="E21" s="42">
        <f>VLOOKUP(C21,A!C$21:E$973,3,FALSE)</f>
        <v>-164.99580935898925</v>
      </c>
      <c r="F21" s="5" t="s">
        <v>64</v>
      </c>
      <c r="G21" s="13" t="str">
        <f t="shared" si="4"/>
        <v>17424.518</v>
      </c>
      <c r="H21" s="34">
        <f t="shared" si="5"/>
        <v>-165</v>
      </c>
      <c r="I21" s="43" t="s">
        <v>73</v>
      </c>
      <c r="J21" s="44" t="s">
        <v>74</v>
      </c>
      <c r="K21" s="43">
        <v>-165</v>
      </c>
      <c r="L21" s="43" t="s">
        <v>75</v>
      </c>
      <c r="M21" s="44" t="s">
        <v>70</v>
      </c>
      <c r="N21" s="44"/>
      <c r="O21" s="45" t="s">
        <v>71</v>
      </c>
      <c r="P21" s="45" t="s">
        <v>72</v>
      </c>
    </row>
    <row r="22" spans="1:16" ht="12.75" customHeight="1" thickBot="1">
      <c r="A22" s="34" t="str">
        <f t="shared" si="0"/>
        <v> AN 176.173 </v>
      </c>
      <c r="B22" s="5" t="str">
        <f t="shared" si="1"/>
        <v>I</v>
      </c>
      <c r="C22" s="34">
        <f t="shared" si="2"/>
        <v>17438.313</v>
      </c>
      <c r="D22" s="13" t="str">
        <f t="shared" si="3"/>
        <v>vis</v>
      </c>
      <c r="E22" s="42">
        <f>VLOOKUP(C22,A!C$21:E$973,3,FALSE)</f>
        <v>-161.99659313387122</v>
      </c>
      <c r="F22" s="5" t="s">
        <v>64</v>
      </c>
      <c r="G22" s="13" t="str">
        <f t="shared" si="4"/>
        <v>17438.313</v>
      </c>
      <c r="H22" s="34">
        <f t="shared" si="5"/>
        <v>-162</v>
      </c>
      <c r="I22" s="43" t="s">
        <v>76</v>
      </c>
      <c r="J22" s="44" t="s">
        <v>77</v>
      </c>
      <c r="K22" s="43">
        <v>-162</v>
      </c>
      <c r="L22" s="43" t="s">
        <v>78</v>
      </c>
      <c r="M22" s="44" t="s">
        <v>70</v>
      </c>
      <c r="N22" s="44"/>
      <c r="O22" s="45" t="s">
        <v>71</v>
      </c>
      <c r="P22" s="45" t="s">
        <v>79</v>
      </c>
    </row>
    <row r="23" spans="1:16" ht="12.75" customHeight="1" thickBot="1">
      <c r="A23" s="34" t="str">
        <f t="shared" si="0"/>
        <v> AN 176.173 </v>
      </c>
      <c r="B23" s="5" t="str">
        <f t="shared" si="1"/>
        <v>I</v>
      </c>
      <c r="C23" s="34">
        <f t="shared" si="2"/>
        <v>17447.519</v>
      </c>
      <c r="D23" s="13" t="str">
        <f t="shared" si="3"/>
        <v>vis</v>
      </c>
      <c r="E23" s="42">
        <f>VLOOKUP(C23,A!C$21:E$973,3,FALSE)</f>
        <v>-159.99508645982655</v>
      </c>
      <c r="F23" s="5" t="s">
        <v>64</v>
      </c>
      <c r="G23" s="13" t="str">
        <f t="shared" si="4"/>
        <v>17447.519</v>
      </c>
      <c r="H23" s="34">
        <f t="shared" si="5"/>
        <v>-160</v>
      </c>
      <c r="I23" s="43" t="s">
        <v>80</v>
      </c>
      <c r="J23" s="44" t="s">
        <v>81</v>
      </c>
      <c r="K23" s="43">
        <v>-160</v>
      </c>
      <c r="L23" s="43" t="s">
        <v>82</v>
      </c>
      <c r="M23" s="44" t="s">
        <v>70</v>
      </c>
      <c r="N23" s="44"/>
      <c r="O23" s="45" t="s">
        <v>71</v>
      </c>
      <c r="P23" s="45" t="s">
        <v>79</v>
      </c>
    </row>
    <row r="24" spans="1:16" ht="12.75" customHeight="1" thickBot="1">
      <c r="A24" s="34" t="str">
        <f t="shared" si="0"/>
        <v> BAN 2.128 </v>
      </c>
      <c r="B24" s="5" t="str">
        <f t="shared" si="1"/>
        <v>I</v>
      </c>
      <c r="C24" s="34">
        <f t="shared" si="2"/>
        <v>17493.485</v>
      </c>
      <c r="D24" s="13" t="str">
        <f t="shared" si="3"/>
        <v>vis</v>
      </c>
      <c r="E24" s="42">
        <f>VLOOKUP(C24,A!C$21:E$973,3,FALSE)</f>
        <v>-150.00146753965305</v>
      </c>
      <c r="F24" s="5" t="s">
        <v>64</v>
      </c>
      <c r="G24" s="13" t="str">
        <f t="shared" si="4"/>
        <v>17493.485</v>
      </c>
      <c r="H24" s="34">
        <f t="shared" si="5"/>
        <v>-150</v>
      </c>
      <c r="I24" s="43" t="s">
        <v>83</v>
      </c>
      <c r="J24" s="44" t="s">
        <v>84</v>
      </c>
      <c r="K24" s="43">
        <v>-150</v>
      </c>
      <c r="L24" s="43" t="s">
        <v>85</v>
      </c>
      <c r="M24" s="44" t="s">
        <v>70</v>
      </c>
      <c r="N24" s="44"/>
      <c r="O24" s="45" t="s">
        <v>71</v>
      </c>
      <c r="P24" s="45" t="s">
        <v>72</v>
      </c>
    </row>
    <row r="25" spans="1:16" ht="12.75" customHeight="1" thickBot="1">
      <c r="A25" s="34" t="str">
        <f t="shared" si="0"/>
        <v> BAN 2.128 </v>
      </c>
      <c r="B25" s="5" t="str">
        <f t="shared" si="1"/>
        <v>I</v>
      </c>
      <c r="C25" s="34">
        <f t="shared" si="2"/>
        <v>17507.302</v>
      </c>
      <c r="D25" s="13" t="str">
        <f t="shared" si="3"/>
        <v>vis</v>
      </c>
      <c r="E25" s="42">
        <f>VLOOKUP(C25,A!C$21:E$973,3,FALSE)</f>
        <v>-146.99746822233092</v>
      </c>
      <c r="F25" s="5" t="s">
        <v>64</v>
      </c>
      <c r="G25" s="13" t="str">
        <f t="shared" si="4"/>
        <v>17507.302</v>
      </c>
      <c r="H25" s="34">
        <f t="shared" si="5"/>
        <v>-147</v>
      </c>
      <c r="I25" s="43" t="s">
        <v>86</v>
      </c>
      <c r="J25" s="44" t="s">
        <v>87</v>
      </c>
      <c r="K25" s="43">
        <v>-147</v>
      </c>
      <c r="L25" s="43" t="s">
        <v>88</v>
      </c>
      <c r="M25" s="44" t="s">
        <v>70</v>
      </c>
      <c r="N25" s="44"/>
      <c r="O25" s="45" t="s">
        <v>71</v>
      </c>
      <c r="P25" s="45" t="s">
        <v>72</v>
      </c>
    </row>
    <row r="26" spans="1:16" ht="12.75" customHeight="1" thickBot="1">
      <c r="A26" s="34" t="str">
        <f t="shared" si="0"/>
        <v> BAN 2.128 </v>
      </c>
      <c r="B26" s="5" t="str">
        <f t="shared" si="1"/>
        <v>I</v>
      </c>
      <c r="C26" s="34">
        <f t="shared" si="2"/>
        <v>17700.494</v>
      </c>
      <c r="D26" s="13" t="str">
        <f t="shared" si="3"/>
        <v>vis</v>
      </c>
      <c r="E26" s="42">
        <f>VLOOKUP(C26,A!C$21:E$973,3,FALSE)</f>
        <v>-104.99496144718974</v>
      </c>
      <c r="F26" s="5" t="s">
        <v>64</v>
      </c>
      <c r="G26" s="13" t="str">
        <f t="shared" si="4"/>
        <v>17700.494</v>
      </c>
      <c r="H26" s="34">
        <f t="shared" si="5"/>
        <v>-105</v>
      </c>
      <c r="I26" s="43" t="s">
        <v>89</v>
      </c>
      <c r="J26" s="44" t="s">
        <v>90</v>
      </c>
      <c r="K26" s="43">
        <v>-105</v>
      </c>
      <c r="L26" s="43" t="s">
        <v>82</v>
      </c>
      <c r="M26" s="44" t="s">
        <v>70</v>
      </c>
      <c r="N26" s="44"/>
      <c r="O26" s="45" t="s">
        <v>71</v>
      </c>
      <c r="P26" s="45" t="s">
        <v>72</v>
      </c>
    </row>
    <row r="27" spans="1:16" ht="12.75" customHeight="1" thickBot="1">
      <c r="A27" s="34" t="str">
        <f t="shared" si="0"/>
        <v> BAN 2.128 </v>
      </c>
      <c r="B27" s="5" t="str">
        <f t="shared" si="1"/>
        <v>I</v>
      </c>
      <c r="C27" s="34">
        <f t="shared" si="2"/>
        <v>17778.663</v>
      </c>
      <c r="D27" s="13" t="str">
        <f t="shared" si="3"/>
        <v>vis</v>
      </c>
      <c r="E27" s="42">
        <f>VLOOKUP(C27,A!C$21:E$973,3,FALSE)</f>
        <v>-87.99998260693704</v>
      </c>
      <c r="F27" s="5" t="s">
        <v>64</v>
      </c>
      <c r="G27" s="13" t="str">
        <f t="shared" si="4"/>
        <v>17778.663</v>
      </c>
      <c r="H27" s="34">
        <f t="shared" si="5"/>
        <v>-88</v>
      </c>
      <c r="I27" s="43" t="s">
        <v>91</v>
      </c>
      <c r="J27" s="44" t="s">
        <v>92</v>
      </c>
      <c r="K27" s="43">
        <v>-88</v>
      </c>
      <c r="L27" s="43" t="s">
        <v>93</v>
      </c>
      <c r="M27" s="44" t="s">
        <v>70</v>
      </c>
      <c r="N27" s="44"/>
      <c r="O27" s="45" t="s">
        <v>71</v>
      </c>
      <c r="P27" s="45" t="s">
        <v>72</v>
      </c>
    </row>
    <row r="28" spans="1:16" ht="12.75" customHeight="1" thickBot="1">
      <c r="A28" s="34" t="str">
        <f t="shared" si="0"/>
        <v> BAN 2.128 </v>
      </c>
      <c r="B28" s="5" t="str">
        <f t="shared" si="1"/>
        <v>I</v>
      </c>
      <c r="C28" s="34">
        <f t="shared" si="2"/>
        <v>17783.286</v>
      </c>
      <c r="D28" s="13" t="str">
        <f t="shared" si="3"/>
        <v>vis</v>
      </c>
      <c r="E28" s="42">
        <f>VLOOKUP(C28,A!C$21:E$973,3,FALSE)</f>
        <v>-86.99488100427511</v>
      </c>
      <c r="F28" s="5" t="s">
        <v>64</v>
      </c>
      <c r="G28" s="13" t="str">
        <f t="shared" si="4"/>
        <v>17783.286</v>
      </c>
      <c r="H28" s="34">
        <f t="shared" si="5"/>
        <v>-87</v>
      </c>
      <c r="I28" s="43" t="s">
        <v>94</v>
      </c>
      <c r="J28" s="44" t="s">
        <v>95</v>
      </c>
      <c r="K28" s="43">
        <v>-87</v>
      </c>
      <c r="L28" s="43" t="s">
        <v>96</v>
      </c>
      <c r="M28" s="44" t="s">
        <v>70</v>
      </c>
      <c r="N28" s="44"/>
      <c r="O28" s="45" t="s">
        <v>71</v>
      </c>
      <c r="P28" s="45" t="s">
        <v>72</v>
      </c>
    </row>
    <row r="29" spans="1:16" ht="12.75" customHeight="1" thickBot="1">
      <c r="A29" s="34" t="str">
        <f t="shared" si="0"/>
        <v> BAN 2.128 </v>
      </c>
      <c r="B29" s="5" t="str">
        <f t="shared" si="1"/>
        <v>I</v>
      </c>
      <c r="C29" s="34">
        <f t="shared" si="2"/>
        <v>17792.448</v>
      </c>
      <c r="D29" s="13" t="str">
        <f t="shared" si="3"/>
        <v>vis</v>
      </c>
      <c r="E29" s="42">
        <f>VLOOKUP(C29,A!C$21:E$973,3,FALSE)</f>
        <v>-85.00294051463861</v>
      </c>
      <c r="F29" s="5" t="s">
        <v>64</v>
      </c>
      <c r="G29" s="13" t="str">
        <f t="shared" si="4"/>
        <v>17792.448</v>
      </c>
      <c r="H29" s="34">
        <f t="shared" si="5"/>
        <v>-85</v>
      </c>
      <c r="I29" s="43" t="s">
        <v>97</v>
      </c>
      <c r="J29" s="44" t="s">
        <v>98</v>
      </c>
      <c r="K29" s="43">
        <v>-85</v>
      </c>
      <c r="L29" s="43" t="s">
        <v>99</v>
      </c>
      <c r="M29" s="44" t="s">
        <v>70</v>
      </c>
      <c r="N29" s="44"/>
      <c r="O29" s="45" t="s">
        <v>71</v>
      </c>
      <c r="P29" s="45" t="s">
        <v>72</v>
      </c>
    </row>
    <row r="30" spans="1:16" ht="12.75" customHeight="1" thickBot="1">
      <c r="A30" s="34" t="str">
        <f t="shared" si="0"/>
        <v> BAN 2.128 </v>
      </c>
      <c r="B30" s="5" t="str">
        <f t="shared" si="1"/>
        <v>I</v>
      </c>
      <c r="C30" s="34">
        <f t="shared" si="2"/>
        <v>17815.469</v>
      </c>
      <c r="D30" s="13" t="str">
        <f t="shared" si="3"/>
        <v>vis</v>
      </c>
      <c r="E30" s="42">
        <f>VLOOKUP(C30,A!C$21:E$973,3,FALSE)</f>
        <v>-79.99786934983594</v>
      </c>
      <c r="F30" s="5" t="s">
        <v>64</v>
      </c>
      <c r="G30" s="13" t="str">
        <f t="shared" si="4"/>
        <v>17815.469</v>
      </c>
      <c r="H30" s="34">
        <f t="shared" si="5"/>
        <v>-80</v>
      </c>
      <c r="I30" s="43" t="s">
        <v>100</v>
      </c>
      <c r="J30" s="44" t="s">
        <v>101</v>
      </c>
      <c r="K30" s="43">
        <v>-80</v>
      </c>
      <c r="L30" s="43" t="s">
        <v>102</v>
      </c>
      <c r="M30" s="44" t="s">
        <v>70</v>
      </c>
      <c r="N30" s="44"/>
      <c r="O30" s="45" t="s">
        <v>71</v>
      </c>
      <c r="P30" s="45" t="s">
        <v>72</v>
      </c>
    </row>
    <row r="31" spans="1:16" ht="12.75" customHeight="1" thickBot="1">
      <c r="A31" s="34" t="str">
        <f t="shared" si="0"/>
        <v> BAN 2.128 </v>
      </c>
      <c r="B31" s="5" t="str">
        <f t="shared" si="1"/>
        <v>I</v>
      </c>
      <c r="C31" s="34">
        <f t="shared" si="2"/>
        <v>17829.26</v>
      </c>
      <c r="D31" s="13" t="str">
        <f t="shared" si="3"/>
        <v>vis</v>
      </c>
      <c r="E31" s="42">
        <f>VLOOKUP(C31,A!C$21:E$973,3,FALSE)</f>
        <v>-76.99952277784607</v>
      </c>
      <c r="F31" s="5" t="s">
        <v>64</v>
      </c>
      <c r="G31" s="13" t="str">
        <f t="shared" si="4"/>
        <v>17829.260</v>
      </c>
      <c r="H31" s="34">
        <f t="shared" si="5"/>
        <v>-77</v>
      </c>
      <c r="I31" s="43" t="s">
        <v>103</v>
      </c>
      <c r="J31" s="44" t="s">
        <v>104</v>
      </c>
      <c r="K31" s="43">
        <v>-77</v>
      </c>
      <c r="L31" s="43" t="s">
        <v>69</v>
      </c>
      <c r="M31" s="44" t="s">
        <v>70</v>
      </c>
      <c r="N31" s="44"/>
      <c r="O31" s="45" t="s">
        <v>71</v>
      </c>
      <c r="P31" s="45" t="s">
        <v>72</v>
      </c>
    </row>
    <row r="32" spans="1:16" ht="12.75" customHeight="1" thickBot="1">
      <c r="A32" s="34" t="str">
        <f t="shared" si="0"/>
        <v> BAN 2.128 </v>
      </c>
      <c r="B32" s="5" t="str">
        <f t="shared" si="1"/>
        <v>I</v>
      </c>
      <c r="C32" s="34">
        <f t="shared" si="2"/>
        <v>17838.441</v>
      </c>
      <c r="D32" s="13" t="str">
        <f t="shared" si="3"/>
        <v>vis</v>
      </c>
      <c r="E32" s="42">
        <f>VLOOKUP(C32,A!C$21:E$973,3,FALSE)</f>
        <v>-75.00345143585162</v>
      </c>
      <c r="F32" s="5" t="s">
        <v>64</v>
      </c>
      <c r="G32" s="13" t="str">
        <f t="shared" si="4"/>
        <v>17838.441</v>
      </c>
      <c r="H32" s="34">
        <f t="shared" si="5"/>
        <v>-75</v>
      </c>
      <c r="I32" s="43" t="s">
        <v>105</v>
      </c>
      <c r="J32" s="44" t="s">
        <v>106</v>
      </c>
      <c r="K32" s="43">
        <v>-75</v>
      </c>
      <c r="L32" s="43" t="s">
        <v>107</v>
      </c>
      <c r="M32" s="44" t="s">
        <v>70</v>
      </c>
      <c r="N32" s="44"/>
      <c r="O32" s="45" t="s">
        <v>71</v>
      </c>
      <c r="P32" s="45" t="s">
        <v>72</v>
      </c>
    </row>
    <row r="33" spans="1:16" ht="12.75" customHeight="1" thickBot="1">
      <c r="A33" s="34" t="str">
        <f t="shared" si="0"/>
        <v> BAN 2.128 </v>
      </c>
      <c r="B33" s="5" t="str">
        <f t="shared" si="1"/>
        <v>I</v>
      </c>
      <c r="C33" s="34">
        <f t="shared" si="2"/>
        <v>17861.459</v>
      </c>
      <c r="D33" s="13" t="str">
        <f t="shared" si="3"/>
        <v>vis</v>
      </c>
      <c r="E33" s="42">
        <f>VLOOKUP(C33,A!C$21:E$973,3,FALSE)</f>
        <v>-69.99903251089506</v>
      </c>
      <c r="F33" s="5" t="s">
        <v>64</v>
      </c>
      <c r="G33" s="13" t="str">
        <f t="shared" si="4"/>
        <v>17861.459</v>
      </c>
      <c r="H33" s="34">
        <f t="shared" si="5"/>
        <v>-70</v>
      </c>
      <c r="I33" s="43" t="s">
        <v>108</v>
      </c>
      <c r="J33" s="44" t="s">
        <v>109</v>
      </c>
      <c r="K33" s="43">
        <v>-70</v>
      </c>
      <c r="L33" s="43" t="s">
        <v>110</v>
      </c>
      <c r="M33" s="44" t="s">
        <v>70</v>
      </c>
      <c r="N33" s="44"/>
      <c r="O33" s="45" t="s">
        <v>71</v>
      </c>
      <c r="P33" s="45" t="s">
        <v>72</v>
      </c>
    </row>
    <row r="34" spans="1:16" ht="12.75" customHeight="1" thickBot="1">
      <c r="A34" s="34" t="str">
        <f t="shared" si="0"/>
        <v> BAN 2.128 </v>
      </c>
      <c r="B34" s="5" t="str">
        <f t="shared" si="1"/>
        <v>I</v>
      </c>
      <c r="C34" s="34">
        <f t="shared" si="2"/>
        <v>17884.468</v>
      </c>
      <c r="D34" s="13" t="str">
        <f t="shared" si="3"/>
        <v>vis</v>
      </c>
      <c r="E34" s="42">
        <f>VLOOKUP(C34,A!C$21:E$973,3,FALSE)</f>
        <v>-64.99657030547607</v>
      </c>
      <c r="F34" s="5" t="s">
        <v>64</v>
      </c>
      <c r="G34" s="13" t="str">
        <f t="shared" si="4"/>
        <v>17884.468</v>
      </c>
      <c r="H34" s="34">
        <f t="shared" si="5"/>
        <v>-65</v>
      </c>
      <c r="I34" s="43" t="s">
        <v>111</v>
      </c>
      <c r="J34" s="44" t="s">
        <v>112</v>
      </c>
      <c r="K34" s="43">
        <v>-65</v>
      </c>
      <c r="L34" s="43" t="s">
        <v>78</v>
      </c>
      <c r="M34" s="44" t="s">
        <v>70</v>
      </c>
      <c r="N34" s="44"/>
      <c r="O34" s="45" t="s">
        <v>71</v>
      </c>
      <c r="P34" s="45" t="s">
        <v>72</v>
      </c>
    </row>
    <row r="35" spans="1:16" ht="12.75" customHeight="1" thickBot="1">
      <c r="A35" s="34" t="str">
        <f t="shared" si="0"/>
        <v> BAN 2.128 </v>
      </c>
      <c r="B35" s="5" t="str">
        <f t="shared" si="1"/>
        <v>I</v>
      </c>
      <c r="C35" s="34">
        <f t="shared" si="2"/>
        <v>17921.258</v>
      </c>
      <c r="D35" s="13" t="str">
        <f t="shared" si="3"/>
        <v>vis</v>
      </c>
      <c r="E35" s="42">
        <f>VLOOKUP(C35,A!C$21:E$973,3,FALSE)</f>
        <v>-56.99793566088681</v>
      </c>
      <c r="F35" s="5" t="s">
        <v>64</v>
      </c>
      <c r="G35" s="13" t="str">
        <f t="shared" si="4"/>
        <v>17921.258</v>
      </c>
      <c r="H35" s="34">
        <f t="shared" si="5"/>
        <v>-57</v>
      </c>
      <c r="I35" s="43" t="s">
        <v>113</v>
      </c>
      <c r="J35" s="44" t="s">
        <v>114</v>
      </c>
      <c r="K35" s="43">
        <v>-57</v>
      </c>
      <c r="L35" s="43" t="s">
        <v>115</v>
      </c>
      <c r="M35" s="44" t="s">
        <v>70</v>
      </c>
      <c r="N35" s="44"/>
      <c r="O35" s="45" t="s">
        <v>71</v>
      </c>
      <c r="P35" s="45" t="s">
        <v>72</v>
      </c>
    </row>
    <row r="36" spans="1:16" ht="12.75" customHeight="1" thickBot="1">
      <c r="A36" s="34" t="str">
        <f t="shared" si="0"/>
        <v> BAN 2.128 </v>
      </c>
      <c r="B36" s="5" t="str">
        <f t="shared" si="1"/>
        <v>I</v>
      </c>
      <c r="C36" s="34">
        <f t="shared" si="2"/>
        <v>18146.626</v>
      </c>
      <c r="D36" s="13" t="str">
        <f t="shared" si="3"/>
        <v>vis</v>
      </c>
      <c r="E36" s="42">
        <f>VLOOKUP(C36,A!C$21:E$973,3,FALSE)</f>
        <v>-7.999939124280705</v>
      </c>
      <c r="F36" s="5" t="s">
        <v>64</v>
      </c>
      <c r="G36" s="13" t="str">
        <f t="shared" si="4"/>
        <v>18146.626</v>
      </c>
      <c r="H36" s="34">
        <f t="shared" si="5"/>
        <v>-8</v>
      </c>
      <c r="I36" s="43" t="s">
        <v>116</v>
      </c>
      <c r="J36" s="44" t="s">
        <v>117</v>
      </c>
      <c r="K36" s="43">
        <v>-8</v>
      </c>
      <c r="L36" s="43" t="s">
        <v>93</v>
      </c>
      <c r="M36" s="44" t="s">
        <v>70</v>
      </c>
      <c r="N36" s="44"/>
      <c r="O36" s="45" t="s">
        <v>71</v>
      </c>
      <c r="P36" s="45" t="s">
        <v>72</v>
      </c>
    </row>
    <row r="37" spans="1:16" ht="12.75" customHeight="1" thickBot="1">
      <c r="A37" s="34" t="str">
        <f t="shared" si="0"/>
        <v> BAN 2.128 </v>
      </c>
      <c r="B37" s="5" t="str">
        <f t="shared" si="1"/>
        <v>I</v>
      </c>
      <c r="C37" s="34">
        <f t="shared" si="2"/>
        <v>18169.596</v>
      </c>
      <c r="D37" s="13" t="str">
        <f t="shared" si="3"/>
        <v>vis</v>
      </c>
      <c r="E37" s="42">
        <f>VLOOKUP(C37,A!C$21:E$973,3,FALSE)</f>
        <v>-3.005956036859659</v>
      </c>
      <c r="F37" s="5" t="s">
        <v>64</v>
      </c>
      <c r="G37" s="13" t="str">
        <f t="shared" si="4"/>
        <v>18169.596</v>
      </c>
      <c r="H37" s="34">
        <f t="shared" si="5"/>
        <v>-3</v>
      </c>
      <c r="I37" s="43" t="s">
        <v>118</v>
      </c>
      <c r="J37" s="44" t="s">
        <v>119</v>
      </c>
      <c r="K37" s="43">
        <v>-3</v>
      </c>
      <c r="L37" s="43" t="s">
        <v>120</v>
      </c>
      <c r="M37" s="44" t="s">
        <v>70</v>
      </c>
      <c r="N37" s="44"/>
      <c r="O37" s="45" t="s">
        <v>71</v>
      </c>
      <c r="P37" s="45" t="s">
        <v>72</v>
      </c>
    </row>
    <row r="38" spans="1:16" ht="12.75" customHeight="1" thickBot="1">
      <c r="A38" s="34" t="str">
        <f t="shared" si="0"/>
        <v> BAN 2.128 </v>
      </c>
      <c r="B38" s="5" t="str">
        <f t="shared" si="1"/>
        <v>I</v>
      </c>
      <c r="C38" s="34">
        <f t="shared" si="2"/>
        <v>18183.414</v>
      </c>
      <c r="D38" s="13" t="str">
        <f t="shared" si="3"/>
        <v>vis</v>
      </c>
      <c r="E38" s="42">
        <f>VLOOKUP(C38,A!C$21:E$973,3,FALSE)</f>
        <v>-0.001739306255521881</v>
      </c>
      <c r="F38" s="5" t="s">
        <v>64</v>
      </c>
      <c r="G38" s="13" t="str">
        <f t="shared" si="4"/>
        <v>18183.414</v>
      </c>
      <c r="H38" s="34">
        <f t="shared" si="5"/>
        <v>0</v>
      </c>
      <c r="I38" s="43" t="s">
        <v>121</v>
      </c>
      <c r="J38" s="44" t="s">
        <v>122</v>
      </c>
      <c r="K38" s="43">
        <v>0</v>
      </c>
      <c r="L38" s="43" t="s">
        <v>123</v>
      </c>
      <c r="M38" s="44" t="s">
        <v>70</v>
      </c>
      <c r="N38" s="44"/>
      <c r="O38" s="45" t="s">
        <v>71</v>
      </c>
      <c r="P38" s="45" t="s">
        <v>72</v>
      </c>
    </row>
    <row r="39" spans="1:16" ht="12.75" customHeight="1" thickBot="1">
      <c r="A39" s="34" t="str">
        <f t="shared" si="0"/>
        <v> BAN 2.128 </v>
      </c>
      <c r="B39" s="5" t="str">
        <f t="shared" si="1"/>
        <v>I</v>
      </c>
      <c r="C39" s="34">
        <f t="shared" si="2"/>
        <v>18192.643</v>
      </c>
      <c r="D39" s="13" t="str">
        <f t="shared" si="3"/>
        <v>vis</v>
      </c>
      <c r="E39" s="42">
        <f>VLOOKUP(C39,A!C$21:E$973,3,FALSE)</f>
        <v>2.0047678732744436</v>
      </c>
      <c r="F39" s="5" t="s">
        <v>64</v>
      </c>
      <c r="G39" s="13" t="str">
        <f t="shared" si="4"/>
        <v>18192.643</v>
      </c>
      <c r="H39" s="34">
        <f t="shared" si="5"/>
        <v>2</v>
      </c>
      <c r="I39" s="43" t="s">
        <v>124</v>
      </c>
      <c r="J39" s="44" t="s">
        <v>125</v>
      </c>
      <c r="K39" s="43">
        <v>2</v>
      </c>
      <c r="L39" s="43" t="s">
        <v>126</v>
      </c>
      <c r="M39" s="44" t="s">
        <v>70</v>
      </c>
      <c r="N39" s="44"/>
      <c r="O39" s="45" t="s">
        <v>71</v>
      </c>
      <c r="P39" s="45" t="s">
        <v>72</v>
      </c>
    </row>
    <row r="40" spans="1:16" ht="12.75" customHeight="1" thickBot="1">
      <c r="A40" s="34" t="str">
        <f t="shared" si="0"/>
        <v> BAN 2.128 </v>
      </c>
      <c r="B40" s="5" t="str">
        <f t="shared" si="1"/>
        <v>I</v>
      </c>
      <c r="C40" s="34">
        <f t="shared" si="2"/>
        <v>18206.417</v>
      </c>
      <c r="D40" s="13" t="str">
        <f t="shared" si="3"/>
        <v>vis</v>
      </c>
      <c r="E40" s="42">
        <f>VLOOKUP(C40,A!C$21:E$973,3,FALSE)</f>
        <v>4.999418419471233</v>
      </c>
      <c r="F40" s="5" t="s">
        <v>64</v>
      </c>
      <c r="G40" s="13" t="str">
        <f t="shared" si="4"/>
        <v>18206.417</v>
      </c>
      <c r="H40" s="34">
        <f t="shared" si="5"/>
        <v>5</v>
      </c>
      <c r="I40" s="43" t="s">
        <v>127</v>
      </c>
      <c r="J40" s="44" t="s">
        <v>128</v>
      </c>
      <c r="K40" s="43">
        <v>5</v>
      </c>
      <c r="L40" s="43" t="s">
        <v>65</v>
      </c>
      <c r="M40" s="44" t="s">
        <v>70</v>
      </c>
      <c r="N40" s="44"/>
      <c r="O40" s="45" t="s">
        <v>71</v>
      </c>
      <c r="P40" s="45" t="s">
        <v>72</v>
      </c>
    </row>
    <row r="41" spans="1:16" ht="12.75" customHeight="1" thickBot="1">
      <c r="A41" s="34" t="str">
        <f t="shared" si="0"/>
        <v> BAN 2.128 </v>
      </c>
      <c r="B41" s="5" t="str">
        <f t="shared" si="1"/>
        <v>I</v>
      </c>
      <c r="C41" s="34">
        <f t="shared" si="2"/>
        <v>18215.599</v>
      </c>
      <c r="D41" s="13" t="str">
        <f t="shared" si="3"/>
        <v>vis</v>
      </c>
      <c r="E41" s="42">
        <f>VLOOKUP(C41,A!C$21:E$973,3,FALSE)</f>
        <v>6.995707174746943</v>
      </c>
      <c r="F41" s="5" t="s">
        <v>64</v>
      </c>
      <c r="G41" s="13" t="str">
        <f t="shared" si="4"/>
        <v>18215.599</v>
      </c>
      <c r="H41" s="34">
        <f t="shared" si="5"/>
        <v>7</v>
      </c>
      <c r="I41" s="43" t="s">
        <v>129</v>
      </c>
      <c r="J41" s="44" t="s">
        <v>130</v>
      </c>
      <c r="K41" s="43">
        <v>7</v>
      </c>
      <c r="L41" s="43" t="s">
        <v>131</v>
      </c>
      <c r="M41" s="44" t="s">
        <v>70</v>
      </c>
      <c r="N41" s="44"/>
      <c r="O41" s="45" t="s">
        <v>71</v>
      </c>
      <c r="P41" s="45" t="s">
        <v>72</v>
      </c>
    </row>
    <row r="42" spans="1:16" ht="12.75" customHeight="1" thickBot="1">
      <c r="A42" s="34" t="str">
        <f t="shared" si="0"/>
        <v> BAN 2.128 </v>
      </c>
      <c r="B42" s="5" t="str">
        <f t="shared" si="1"/>
        <v>I</v>
      </c>
      <c r="C42" s="34">
        <f t="shared" si="2"/>
        <v>18505.381</v>
      </c>
      <c r="D42" s="13" t="str">
        <f t="shared" si="3"/>
        <v>vis</v>
      </c>
      <c r="E42" s="42">
        <f>VLOOKUP(C42,A!C$21:E$973,3,FALSE)</f>
        <v>69.9981628577677</v>
      </c>
      <c r="F42" s="5" t="s">
        <v>64</v>
      </c>
      <c r="G42" s="13" t="str">
        <f t="shared" si="4"/>
        <v>18505.381</v>
      </c>
      <c r="H42" s="34">
        <f t="shared" si="5"/>
        <v>70</v>
      </c>
      <c r="I42" s="43" t="s">
        <v>132</v>
      </c>
      <c r="J42" s="44" t="s">
        <v>133</v>
      </c>
      <c r="K42" s="43">
        <v>70</v>
      </c>
      <c r="L42" s="43" t="s">
        <v>123</v>
      </c>
      <c r="M42" s="44" t="s">
        <v>70</v>
      </c>
      <c r="N42" s="44"/>
      <c r="O42" s="45" t="s">
        <v>71</v>
      </c>
      <c r="P42" s="45" t="s">
        <v>72</v>
      </c>
    </row>
    <row r="43" spans="1:16" ht="12.75" customHeight="1" thickBot="1">
      <c r="A43" s="34" t="str">
        <f aca="true" t="shared" si="6" ref="A43:A74">P43</f>
        <v> BAN 2.128 </v>
      </c>
      <c r="B43" s="5" t="str">
        <f aca="true" t="shared" si="7" ref="B43:B74">IF(H43=INT(H43),"I","II")</f>
        <v>I</v>
      </c>
      <c r="C43" s="34">
        <f aca="true" t="shared" si="8" ref="C43:C74">1*G43</f>
        <v>18514.584</v>
      </c>
      <c r="D43" s="13" t="str">
        <f aca="true" t="shared" si="9" ref="D43:D74">VLOOKUP(F43,I$1:J$5,2,FALSE)</f>
        <v>vis</v>
      </c>
      <c r="E43" s="42">
        <f>VLOOKUP(C43,A!C$21:E$973,3,FALSE)</f>
        <v>71.99901729196543</v>
      </c>
      <c r="F43" s="5" t="s">
        <v>64</v>
      </c>
      <c r="G43" s="13" t="str">
        <f aca="true" t="shared" si="10" ref="G43:G74">MID(I43,3,LEN(I43)-3)</f>
        <v>18514.584</v>
      </c>
      <c r="H43" s="34">
        <f aca="true" t="shared" si="11" ref="H43:H74">1*K43</f>
        <v>72</v>
      </c>
      <c r="I43" s="43" t="s">
        <v>134</v>
      </c>
      <c r="J43" s="44" t="s">
        <v>135</v>
      </c>
      <c r="K43" s="43">
        <v>72</v>
      </c>
      <c r="L43" s="43" t="s">
        <v>136</v>
      </c>
      <c r="M43" s="44" t="s">
        <v>70</v>
      </c>
      <c r="N43" s="44"/>
      <c r="O43" s="45" t="s">
        <v>71</v>
      </c>
      <c r="P43" s="45" t="s">
        <v>72</v>
      </c>
    </row>
    <row r="44" spans="1:16" ht="12.75" customHeight="1" thickBot="1">
      <c r="A44" s="34" t="str">
        <f t="shared" si="6"/>
        <v> BAN 2.128 </v>
      </c>
      <c r="B44" s="5" t="str">
        <f t="shared" si="7"/>
        <v>I</v>
      </c>
      <c r="C44" s="34">
        <f t="shared" si="8"/>
        <v>18528.379</v>
      </c>
      <c r="D44" s="13" t="str">
        <f t="shared" si="9"/>
        <v>vis</v>
      </c>
      <c r="E44" s="42">
        <f>VLOOKUP(C44,A!C$21:E$973,3,FALSE)</f>
        <v>74.99823351708426</v>
      </c>
      <c r="F44" s="5" t="s">
        <v>64</v>
      </c>
      <c r="G44" s="13" t="str">
        <f t="shared" si="10"/>
        <v>18528.379</v>
      </c>
      <c r="H44" s="34">
        <f t="shared" si="11"/>
        <v>75</v>
      </c>
      <c r="I44" s="43" t="s">
        <v>137</v>
      </c>
      <c r="J44" s="44" t="s">
        <v>138</v>
      </c>
      <c r="K44" s="43">
        <v>75</v>
      </c>
      <c r="L44" s="43" t="s">
        <v>123</v>
      </c>
      <c r="M44" s="44" t="s">
        <v>70</v>
      </c>
      <c r="N44" s="44"/>
      <c r="O44" s="45" t="s">
        <v>71</v>
      </c>
      <c r="P44" s="45" t="s">
        <v>72</v>
      </c>
    </row>
    <row r="45" spans="1:16" ht="12.75" customHeight="1" thickBot="1">
      <c r="A45" s="34" t="str">
        <f t="shared" si="6"/>
        <v> BAN 2.128 </v>
      </c>
      <c r="B45" s="5" t="str">
        <f t="shared" si="7"/>
        <v>I</v>
      </c>
      <c r="C45" s="34">
        <f t="shared" si="8"/>
        <v>18560.575</v>
      </c>
      <c r="D45" s="13" t="str">
        <f t="shared" si="9"/>
        <v>vis</v>
      </c>
      <c r="E45" s="42">
        <f>VLOOKUP(C45,A!C$21:E$973,3,FALSE)</f>
        <v>81.99807154418914</v>
      </c>
      <c r="F45" s="5" t="s">
        <v>64</v>
      </c>
      <c r="G45" s="13" t="str">
        <f t="shared" si="10"/>
        <v>18560.575</v>
      </c>
      <c r="H45" s="34">
        <f t="shared" si="11"/>
        <v>82</v>
      </c>
      <c r="I45" s="43" t="s">
        <v>139</v>
      </c>
      <c r="J45" s="44" t="s">
        <v>140</v>
      </c>
      <c r="K45" s="43">
        <v>82</v>
      </c>
      <c r="L45" s="43" t="s">
        <v>141</v>
      </c>
      <c r="M45" s="44" t="s">
        <v>70</v>
      </c>
      <c r="N45" s="44"/>
      <c r="O45" s="45" t="s">
        <v>71</v>
      </c>
      <c r="P45" s="45" t="s">
        <v>72</v>
      </c>
    </row>
    <row r="46" spans="1:16" ht="12.75" customHeight="1" thickBot="1">
      <c r="A46" s="34" t="str">
        <f t="shared" si="6"/>
        <v> BAN 2.128 </v>
      </c>
      <c r="B46" s="5" t="str">
        <f t="shared" si="7"/>
        <v>I</v>
      </c>
      <c r="C46" s="34">
        <f t="shared" si="8"/>
        <v>18574.386</v>
      </c>
      <c r="D46" s="13" t="str">
        <f t="shared" si="9"/>
        <v>vis</v>
      </c>
      <c r="E46" s="42">
        <f>VLOOKUP(C46,A!C$21:E$973,3,FALSE)</f>
        <v>85.000766381819</v>
      </c>
      <c r="F46" s="5" t="s">
        <v>64</v>
      </c>
      <c r="G46" s="13" t="str">
        <f t="shared" si="10"/>
        <v>18574.386</v>
      </c>
      <c r="H46" s="34">
        <f t="shared" si="11"/>
        <v>85</v>
      </c>
      <c r="I46" s="43" t="s">
        <v>142</v>
      </c>
      <c r="J46" s="44" t="s">
        <v>143</v>
      </c>
      <c r="K46" s="43">
        <v>85</v>
      </c>
      <c r="L46" s="43" t="s">
        <v>110</v>
      </c>
      <c r="M46" s="44" t="s">
        <v>70</v>
      </c>
      <c r="N46" s="44"/>
      <c r="O46" s="45" t="s">
        <v>71</v>
      </c>
      <c r="P46" s="45" t="s">
        <v>72</v>
      </c>
    </row>
    <row r="47" spans="1:16" ht="12.75" customHeight="1" thickBot="1">
      <c r="A47" s="34" t="str">
        <f t="shared" si="6"/>
        <v> BAN 2.128 </v>
      </c>
      <c r="B47" s="5" t="str">
        <f t="shared" si="7"/>
        <v>I</v>
      </c>
      <c r="C47" s="34">
        <f t="shared" si="8"/>
        <v>18882.539</v>
      </c>
      <c r="D47" s="13" t="str">
        <f t="shared" si="9"/>
        <v>vis</v>
      </c>
      <c r="E47" s="42">
        <f>VLOOKUP(C47,A!C$21:E$973,3,FALSE)</f>
        <v>151.99732146836624</v>
      </c>
      <c r="F47" s="5" t="s">
        <v>64</v>
      </c>
      <c r="G47" s="13" t="str">
        <f t="shared" si="10"/>
        <v>18882.539</v>
      </c>
      <c r="H47" s="34">
        <f t="shared" si="11"/>
        <v>152</v>
      </c>
      <c r="I47" s="43" t="s">
        <v>144</v>
      </c>
      <c r="J47" s="44" t="s">
        <v>145</v>
      </c>
      <c r="K47" s="43">
        <v>152</v>
      </c>
      <c r="L47" s="43" t="s">
        <v>146</v>
      </c>
      <c r="M47" s="44" t="s">
        <v>70</v>
      </c>
      <c r="N47" s="44"/>
      <c r="O47" s="45" t="s">
        <v>71</v>
      </c>
      <c r="P47" s="45" t="s">
        <v>72</v>
      </c>
    </row>
    <row r="48" spans="1:16" ht="12.75" customHeight="1" thickBot="1">
      <c r="A48" s="34" t="str">
        <f t="shared" si="6"/>
        <v> BAN 2.128 </v>
      </c>
      <c r="B48" s="5" t="str">
        <f t="shared" si="7"/>
        <v>I</v>
      </c>
      <c r="C48" s="34">
        <f t="shared" si="8"/>
        <v>18951.544</v>
      </c>
      <c r="D48" s="13" t="str">
        <f t="shared" si="9"/>
        <v>vis</v>
      </c>
      <c r="E48" s="42">
        <f>VLOOKUP(C48,A!C$21:E$973,3,FALSE)</f>
        <v>166.99992499241836</v>
      </c>
      <c r="F48" s="5" t="s">
        <v>64</v>
      </c>
      <c r="G48" s="13" t="str">
        <f t="shared" si="10"/>
        <v>18951.544</v>
      </c>
      <c r="H48" s="34">
        <f t="shared" si="11"/>
        <v>167</v>
      </c>
      <c r="I48" s="43" t="s">
        <v>147</v>
      </c>
      <c r="J48" s="44" t="s">
        <v>148</v>
      </c>
      <c r="K48" s="43">
        <v>167</v>
      </c>
      <c r="L48" s="43" t="s">
        <v>149</v>
      </c>
      <c r="M48" s="44" t="s">
        <v>70</v>
      </c>
      <c r="N48" s="44"/>
      <c r="O48" s="45" t="s">
        <v>71</v>
      </c>
      <c r="P48" s="45" t="s">
        <v>72</v>
      </c>
    </row>
    <row r="49" spans="1:16" ht="12.75" customHeight="1" thickBot="1">
      <c r="A49" s="34" t="str">
        <f t="shared" si="6"/>
        <v> BAN 2.128 </v>
      </c>
      <c r="B49" s="5" t="str">
        <f t="shared" si="7"/>
        <v>I</v>
      </c>
      <c r="C49" s="34">
        <f t="shared" si="8"/>
        <v>18997.519</v>
      </c>
      <c r="D49" s="13" t="str">
        <f t="shared" si="9"/>
        <v>vis</v>
      </c>
      <c r="E49" s="42">
        <f>VLOOKUP(C49,A!C$21:E$973,3,FALSE)</f>
        <v>176.99550063212945</v>
      </c>
      <c r="F49" s="5" t="s">
        <v>64</v>
      </c>
      <c r="G49" s="13" t="str">
        <f t="shared" si="10"/>
        <v>18997.519</v>
      </c>
      <c r="H49" s="34">
        <f t="shared" si="11"/>
        <v>177</v>
      </c>
      <c r="I49" s="43" t="s">
        <v>150</v>
      </c>
      <c r="J49" s="44" t="s">
        <v>151</v>
      </c>
      <c r="K49" s="43">
        <v>177</v>
      </c>
      <c r="L49" s="43" t="s">
        <v>152</v>
      </c>
      <c r="M49" s="44" t="s">
        <v>70</v>
      </c>
      <c r="N49" s="44"/>
      <c r="O49" s="45" t="s">
        <v>71</v>
      </c>
      <c r="P49" s="45" t="s">
        <v>72</v>
      </c>
    </row>
    <row r="50" spans="1:16" ht="12.75" customHeight="1" thickBot="1">
      <c r="A50" s="34" t="str">
        <f t="shared" si="6"/>
        <v> BAN 2.128 </v>
      </c>
      <c r="B50" s="5" t="str">
        <f t="shared" si="7"/>
        <v>I</v>
      </c>
      <c r="C50" s="34">
        <f t="shared" si="8"/>
        <v>19034.34</v>
      </c>
      <c r="D50" s="13" t="str">
        <f t="shared" si="9"/>
        <v>vis</v>
      </c>
      <c r="E50" s="42">
        <f>VLOOKUP(C50,A!C$21:E$973,3,FALSE)</f>
        <v>185.00087508846033</v>
      </c>
      <c r="F50" s="5" t="s">
        <v>64</v>
      </c>
      <c r="G50" s="13" t="str">
        <f t="shared" si="10"/>
        <v>19034.340</v>
      </c>
      <c r="H50" s="34">
        <f t="shared" si="11"/>
        <v>185</v>
      </c>
      <c r="I50" s="43" t="s">
        <v>153</v>
      </c>
      <c r="J50" s="44" t="s">
        <v>154</v>
      </c>
      <c r="K50" s="43">
        <v>185</v>
      </c>
      <c r="L50" s="43" t="s">
        <v>110</v>
      </c>
      <c r="M50" s="44" t="s">
        <v>70</v>
      </c>
      <c r="N50" s="44"/>
      <c r="O50" s="45" t="s">
        <v>71</v>
      </c>
      <c r="P50" s="45" t="s">
        <v>72</v>
      </c>
    </row>
    <row r="51" spans="1:16" ht="12.75" customHeight="1" thickBot="1">
      <c r="A51" s="34" t="str">
        <f t="shared" si="6"/>
        <v> IODE 4.2.6 </v>
      </c>
      <c r="B51" s="5" t="str">
        <f t="shared" si="7"/>
        <v>I</v>
      </c>
      <c r="C51" s="34">
        <f t="shared" si="8"/>
        <v>25096.555</v>
      </c>
      <c r="D51" s="13" t="str">
        <f t="shared" si="9"/>
        <v>vis</v>
      </c>
      <c r="E51" s="42">
        <f>VLOOKUP(C51,A!C$21:E$973,3,FALSE)</f>
        <v>1503.0069343966295</v>
      </c>
      <c r="F51" s="5" t="s">
        <v>64</v>
      </c>
      <c r="G51" s="13" t="str">
        <f t="shared" si="10"/>
        <v>25096.555</v>
      </c>
      <c r="H51" s="34">
        <f t="shared" si="11"/>
        <v>1503</v>
      </c>
      <c r="I51" s="43" t="s">
        <v>155</v>
      </c>
      <c r="J51" s="44" t="s">
        <v>156</v>
      </c>
      <c r="K51" s="43">
        <v>1503</v>
      </c>
      <c r="L51" s="43" t="s">
        <v>157</v>
      </c>
      <c r="M51" s="44" t="s">
        <v>70</v>
      </c>
      <c r="N51" s="44"/>
      <c r="O51" s="45" t="s">
        <v>158</v>
      </c>
      <c r="P51" s="45" t="s">
        <v>159</v>
      </c>
    </row>
    <row r="52" spans="1:16" ht="12.75" customHeight="1" thickBot="1">
      <c r="A52" s="34" t="str">
        <f t="shared" si="6"/>
        <v> MVS 36 </v>
      </c>
      <c r="B52" s="5" t="str">
        <f t="shared" si="7"/>
        <v>I</v>
      </c>
      <c r="C52" s="34">
        <f t="shared" si="8"/>
        <v>28072.379</v>
      </c>
      <c r="D52" s="13" t="str">
        <f t="shared" si="9"/>
        <v>vis</v>
      </c>
      <c r="E52" s="42">
        <f>VLOOKUP(C52,A!C$21:E$973,3,FALSE)</f>
        <v>2149.990596875554</v>
      </c>
      <c r="F52" s="5" t="s">
        <v>64</v>
      </c>
      <c r="G52" s="13" t="str">
        <f t="shared" si="10"/>
        <v>28072.379</v>
      </c>
      <c r="H52" s="34">
        <f t="shared" si="11"/>
        <v>2150</v>
      </c>
      <c r="I52" s="43" t="s">
        <v>160</v>
      </c>
      <c r="J52" s="44" t="s">
        <v>161</v>
      </c>
      <c r="K52" s="43">
        <v>2150</v>
      </c>
      <c r="L52" s="43" t="s">
        <v>162</v>
      </c>
      <c r="M52" s="44" t="s">
        <v>163</v>
      </c>
      <c r="N52" s="44"/>
      <c r="O52" s="45" t="s">
        <v>164</v>
      </c>
      <c r="P52" s="45" t="s">
        <v>165</v>
      </c>
    </row>
    <row r="53" spans="1:16" ht="12.75" customHeight="1" thickBot="1">
      <c r="A53" s="34" t="str">
        <f t="shared" si="6"/>
        <v> MVS 36 </v>
      </c>
      <c r="B53" s="5" t="str">
        <f t="shared" si="7"/>
        <v>I</v>
      </c>
      <c r="C53" s="34">
        <f t="shared" si="8"/>
        <v>29898.391</v>
      </c>
      <c r="D53" s="13" t="str">
        <f t="shared" si="9"/>
        <v>vis</v>
      </c>
      <c r="E53" s="42">
        <f>VLOOKUP(C53,A!C$21:E$973,3,FALSE)</f>
        <v>2546.989858757461</v>
      </c>
      <c r="F53" s="5" t="s">
        <v>64</v>
      </c>
      <c r="G53" s="13" t="str">
        <f t="shared" si="10"/>
        <v>29898.391</v>
      </c>
      <c r="H53" s="34">
        <f t="shared" si="11"/>
        <v>2547</v>
      </c>
      <c r="I53" s="43" t="s">
        <v>166</v>
      </c>
      <c r="J53" s="44" t="s">
        <v>167</v>
      </c>
      <c r="K53" s="43">
        <v>2547</v>
      </c>
      <c r="L53" s="43" t="s">
        <v>168</v>
      </c>
      <c r="M53" s="44" t="s">
        <v>163</v>
      </c>
      <c r="N53" s="44"/>
      <c r="O53" s="45" t="s">
        <v>164</v>
      </c>
      <c r="P53" s="45" t="s">
        <v>165</v>
      </c>
    </row>
    <row r="54" spans="1:16" ht="12.75" customHeight="1" thickBot="1">
      <c r="A54" s="34" t="str">
        <f t="shared" si="6"/>
        <v> MVS 36 </v>
      </c>
      <c r="B54" s="5" t="str">
        <f t="shared" si="7"/>
        <v>I</v>
      </c>
      <c r="C54" s="34">
        <f t="shared" si="8"/>
        <v>30197.449</v>
      </c>
      <c r="D54" s="13" t="str">
        <f t="shared" si="9"/>
        <v>vis</v>
      </c>
      <c r="E54" s="42">
        <f>VLOOKUP(C54,A!C$21:E$973,3,FALSE)</f>
        <v>2612.0090400442655</v>
      </c>
      <c r="F54" s="5" t="s">
        <v>64</v>
      </c>
      <c r="G54" s="13" t="str">
        <f t="shared" si="10"/>
        <v>30197.449</v>
      </c>
      <c r="H54" s="34">
        <f t="shared" si="11"/>
        <v>2612</v>
      </c>
      <c r="I54" s="43" t="s">
        <v>169</v>
      </c>
      <c r="J54" s="44" t="s">
        <v>170</v>
      </c>
      <c r="K54" s="43">
        <v>2612</v>
      </c>
      <c r="L54" s="43" t="s">
        <v>171</v>
      </c>
      <c r="M54" s="44" t="s">
        <v>163</v>
      </c>
      <c r="N54" s="44"/>
      <c r="O54" s="45" t="s">
        <v>164</v>
      </c>
      <c r="P54" s="45" t="s">
        <v>165</v>
      </c>
    </row>
    <row r="55" spans="1:16" ht="12.75" customHeight="1" thickBot="1">
      <c r="A55" s="34" t="str">
        <f t="shared" si="6"/>
        <v> MVS 36 </v>
      </c>
      <c r="B55" s="5" t="str">
        <f t="shared" si="7"/>
        <v>I</v>
      </c>
      <c r="C55" s="34">
        <f t="shared" si="8"/>
        <v>30266.462</v>
      </c>
      <c r="D55" s="13" t="str">
        <f t="shared" si="9"/>
        <v>vis</v>
      </c>
      <c r="E55" s="42">
        <f>VLOOKUP(C55,A!C$21:E$973,3,FALSE)</f>
        <v>2627.0133828745734</v>
      </c>
      <c r="F55" s="5" t="s">
        <v>64</v>
      </c>
      <c r="G55" s="13" t="str">
        <f t="shared" si="10"/>
        <v>30266.462</v>
      </c>
      <c r="H55" s="34">
        <f t="shared" si="11"/>
        <v>2627</v>
      </c>
      <c r="I55" s="43" t="s">
        <v>172</v>
      </c>
      <c r="J55" s="44" t="s">
        <v>173</v>
      </c>
      <c r="K55" s="43">
        <v>2627</v>
      </c>
      <c r="L55" s="43" t="s">
        <v>174</v>
      </c>
      <c r="M55" s="44" t="s">
        <v>163</v>
      </c>
      <c r="N55" s="44"/>
      <c r="O55" s="45" t="s">
        <v>164</v>
      </c>
      <c r="P55" s="45" t="s">
        <v>165</v>
      </c>
    </row>
    <row r="56" spans="1:16" ht="12.75" customHeight="1" thickBot="1">
      <c r="A56" s="34" t="str">
        <f t="shared" si="6"/>
        <v> MVS 36 </v>
      </c>
      <c r="B56" s="5" t="str">
        <f t="shared" si="7"/>
        <v>I</v>
      </c>
      <c r="C56" s="34">
        <f t="shared" si="8"/>
        <v>30280.335</v>
      </c>
      <c r="D56" s="13" t="str">
        <f t="shared" si="9"/>
        <v>vis</v>
      </c>
      <c r="E56" s="42">
        <f>VLOOKUP(C56,A!C$21:E$973,3,FALSE)</f>
        <v>2630.029557335687</v>
      </c>
      <c r="F56" s="5" t="s">
        <v>64</v>
      </c>
      <c r="G56" s="13" t="str">
        <f t="shared" si="10"/>
        <v>30280.335</v>
      </c>
      <c r="H56" s="34">
        <f t="shared" si="11"/>
        <v>2630</v>
      </c>
      <c r="I56" s="43" t="s">
        <v>175</v>
      </c>
      <c r="J56" s="44" t="s">
        <v>176</v>
      </c>
      <c r="K56" s="43">
        <v>2630</v>
      </c>
      <c r="L56" s="43" t="s">
        <v>177</v>
      </c>
      <c r="M56" s="44" t="s">
        <v>163</v>
      </c>
      <c r="N56" s="44"/>
      <c r="O56" s="45" t="s">
        <v>164</v>
      </c>
      <c r="P56" s="45" t="s">
        <v>165</v>
      </c>
    </row>
    <row r="57" spans="1:16" ht="12.75" customHeight="1" thickBot="1">
      <c r="A57" s="34" t="str">
        <f t="shared" si="6"/>
        <v> MVS 36 </v>
      </c>
      <c r="B57" s="5" t="str">
        <f t="shared" si="7"/>
        <v>I</v>
      </c>
      <c r="C57" s="34">
        <f t="shared" si="8"/>
        <v>30289.328</v>
      </c>
      <c r="D57" s="13" t="str">
        <f t="shared" si="9"/>
        <v>vis</v>
      </c>
      <c r="E57" s="42">
        <f>VLOOKUP(C57,A!C$21:E$973,3,FALSE)</f>
        <v>2631.984754980667</v>
      </c>
      <c r="F57" s="5" t="s">
        <v>64</v>
      </c>
      <c r="G57" s="13" t="str">
        <f t="shared" si="10"/>
        <v>30289.328</v>
      </c>
      <c r="H57" s="34">
        <f t="shared" si="11"/>
        <v>2632</v>
      </c>
      <c r="I57" s="43" t="s">
        <v>178</v>
      </c>
      <c r="J57" s="44" t="s">
        <v>179</v>
      </c>
      <c r="K57" s="43">
        <v>2632</v>
      </c>
      <c r="L57" s="43" t="s">
        <v>180</v>
      </c>
      <c r="M57" s="44" t="s">
        <v>163</v>
      </c>
      <c r="N57" s="44"/>
      <c r="O57" s="45" t="s">
        <v>164</v>
      </c>
      <c r="P57" s="45" t="s">
        <v>165</v>
      </c>
    </row>
    <row r="58" spans="1:16" ht="12.75" customHeight="1" thickBot="1">
      <c r="A58" s="34" t="str">
        <f t="shared" si="6"/>
        <v> MVS 36 </v>
      </c>
      <c r="B58" s="5" t="str">
        <f t="shared" si="7"/>
        <v>I</v>
      </c>
      <c r="C58" s="34">
        <f t="shared" si="8"/>
        <v>30528.496</v>
      </c>
      <c r="D58" s="13" t="str">
        <f t="shared" si="9"/>
        <v>vis</v>
      </c>
      <c r="E58" s="42">
        <f>VLOOKUP(C58,A!C$21:E$973,3,FALSE)</f>
        <v>2683.983054808801</v>
      </c>
      <c r="F58" s="5" t="s">
        <v>64</v>
      </c>
      <c r="G58" s="13" t="str">
        <f t="shared" si="10"/>
        <v>30528.496</v>
      </c>
      <c r="H58" s="34">
        <f t="shared" si="11"/>
        <v>2684</v>
      </c>
      <c r="I58" s="43" t="s">
        <v>181</v>
      </c>
      <c r="J58" s="44" t="s">
        <v>182</v>
      </c>
      <c r="K58" s="43">
        <v>2684</v>
      </c>
      <c r="L58" s="43" t="s">
        <v>183</v>
      </c>
      <c r="M58" s="44" t="s">
        <v>163</v>
      </c>
      <c r="N58" s="44"/>
      <c r="O58" s="45" t="s">
        <v>164</v>
      </c>
      <c r="P58" s="45" t="s">
        <v>165</v>
      </c>
    </row>
    <row r="59" spans="1:16" ht="12.75" customHeight="1" thickBot="1">
      <c r="A59" s="34" t="str">
        <f t="shared" si="6"/>
        <v> AJ 64.261 </v>
      </c>
      <c r="B59" s="5" t="str">
        <f t="shared" si="7"/>
        <v>I</v>
      </c>
      <c r="C59" s="34">
        <f t="shared" si="8"/>
        <v>30666.623</v>
      </c>
      <c r="D59" s="13" t="str">
        <f t="shared" si="9"/>
        <v>vis</v>
      </c>
      <c r="E59" s="42">
        <f>VLOOKUP(C59,A!C$21:E$973,3,FALSE)</f>
        <v>2714.0136992108983</v>
      </c>
      <c r="F59" s="5" t="s">
        <v>64</v>
      </c>
      <c r="G59" s="13" t="str">
        <f t="shared" si="10"/>
        <v>30666.623</v>
      </c>
      <c r="H59" s="34">
        <f t="shared" si="11"/>
        <v>2714</v>
      </c>
      <c r="I59" s="43" t="s">
        <v>184</v>
      </c>
      <c r="J59" s="44" t="s">
        <v>185</v>
      </c>
      <c r="K59" s="43">
        <v>2714</v>
      </c>
      <c r="L59" s="43" t="s">
        <v>186</v>
      </c>
      <c r="M59" s="44" t="s">
        <v>66</v>
      </c>
      <c r="N59" s="44"/>
      <c r="O59" s="45" t="s">
        <v>187</v>
      </c>
      <c r="P59" s="45" t="s">
        <v>188</v>
      </c>
    </row>
    <row r="60" spans="1:16" ht="12.75" customHeight="1" thickBot="1">
      <c r="A60" s="34" t="str">
        <f t="shared" si="6"/>
        <v> AJ 64.261 </v>
      </c>
      <c r="B60" s="5" t="str">
        <f t="shared" si="7"/>
        <v>I</v>
      </c>
      <c r="C60" s="34">
        <f t="shared" si="8"/>
        <v>31204.711</v>
      </c>
      <c r="D60" s="13" t="str">
        <f t="shared" si="9"/>
        <v>vis</v>
      </c>
      <c r="E60" s="42">
        <f>VLOOKUP(C60,A!C$21:E$973,3,FALSE)</f>
        <v>2831.001177292922</v>
      </c>
      <c r="F60" s="5" t="s">
        <v>64</v>
      </c>
      <c r="G60" s="13" t="str">
        <f t="shared" si="10"/>
        <v>31204.711</v>
      </c>
      <c r="H60" s="34">
        <f t="shared" si="11"/>
        <v>2831</v>
      </c>
      <c r="I60" s="43" t="s">
        <v>189</v>
      </c>
      <c r="J60" s="44" t="s">
        <v>190</v>
      </c>
      <c r="K60" s="43">
        <v>2831</v>
      </c>
      <c r="L60" s="43" t="s">
        <v>191</v>
      </c>
      <c r="M60" s="44" t="s">
        <v>66</v>
      </c>
      <c r="N60" s="44"/>
      <c r="O60" s="45" t="s">
        <v>187</v>
      </c>
      <c r="P60" s="45" t="s">
        <v>188</v>
      </c>
    </row>
    <row r="61" spans="1:16" ht="12.75" customHeight="1" thickBot="1">
      <c r="A61" s="34" t="str">
        <f t="shared" si="6"/>
        <v> AJ 64.261 </v>
      </c>
      <c r="B61" s="5" t="str">
        <f t="shared" si="7"/>
        <v>I</v>
      </c>
      <c r="C61" s="34">
        <f t="shared" si="8"/>
        <v>31673.856</v>
      </c>
      <c r="D61" s="13" t="str">
        <f t="shared" si="9"/>
        <v>vis</v>
      </c>
      <c r="E61" s="42">
        <f>VLOOKUP(C61,A!C$21:E$973,3,FALSE)</f>
        <v>2932.9995314743774</v>
      </c>
      <c r="F61" s="5" t="s">
        <v>64</v>
      </c>
      <c r="G61" s="13" t="str">
        <f t="shared" si="10"/>
        <v>31673.856</v>
      </c>
      <c r="H61" s="34">
        <f t="shared" si="11"/>
        <v>2933</v>
      </c>
      <c r="I61" s="43" t="s">
        <v>192</v>
      </c>
      <c r="J61" s="44" t="s">
        <v>193</v>
      </c>
      <c r="K61" s="43">
        <v>2933</v>
      </c>
      <c r="L61" s="43" t="s">
        <v>194</v>
      </c>
      <c r="M61" s="44" t="s">
        <v>66</v>
      </c>
      <c r="N61" s="44"/>
      <c r="O61" s="45" t="s">
        <v>187</v>
      </c>
      <c r="P61" s="45" t="s">
        <v>188</v>
      </c>
    </row>
    <row r="62" spans="1:16" ht="12.75" customHeight="1" thickBot="1">
      <c r="A62" s="34" t="str">
        <f t="shared" si="6"/>
        <v> AJ 64.261 </v>
      </c>
      <c r="B62" s="5" t="str">
        <f t="shared" si="7"/>
        <v>I</v>
      </c>
      <c r="C62" s="34">
        <f t="shared" si="8"/>
        <v>32115.419</v>
      </c>
      <c r="D62" s="13" t="str">
        <f t="shared" si="9"/>
        <v>vis</v>
      </c>
      <c r="E62" s="42">
        <f>VLOOKUP(C62,A!C$21:E$973,3,FALSE)</f>
        <v>3029.001192511852</v>
      </c>
      <c r="F62" s="5" t="s">
        <v>64</v>
      </c>
      <c r="G62" s="13" t="str">
        <f t="shared" si="10"/>
        <v>32115.419</v>
      </c>
      <c r="H62" s="34">
        <f t="shared" si="11"/>
        <v>3029</v>
      </c>
      <c r="I62" s="43" t="s">
        <v>195</v>
      </c>
      <c r="J62" s="44" t="s">
        <v>196</v>
      </c>
      <c r="K62" s="43">
        <v>3029</v>
      </c>
      <c r="L62" s="43" t="s">
        <v>191</v>
      </c>
      <c r="M62" s="44" t="s">
        <v>66</v>
      </c>
      <c r="N62" s="44"/>
      <c r="O62" s="45" t="s">
        <v>187</v>
      </c>
      <c r="P62" s="45" t="s">
        <v>188</v>
      </c>
    </row>
    <row r="63" spans="1:16" ht="12.75" customHeight="1" thickBot="1">
      <c r="A63" s="34" t="str">
        <f t="shared" si="6"/>
        <v> AJ 64.261 </v>
      </c>
      <c r="B63" s="5" t="str">
        <f t="shared" si="7"/>
        <v>I</v>
      </c>
      <c r="C63" s="34">
        <f t="shared" si="8"/>
        <v>32437.398</v>
      </c>
      <c r="D63" s="13" t="str">
        <f t="shared" si="9"/>
        <v>vis</v>
      </c>
      <c r="E63" s="42">
        <f>VLOOKUP(C63,A!C$21:E$973,3,FALSE)</f>
        <v>3099.003703635259</v>
      </c>
      <c r="F63" s="5" t="s">
        <v>64</v>
      </c>
      <c r="G63" s="13" t="str">
        <f t="shared" si="10"/>
        <v>32437.398</v>
      </c>
      <c r="H63" s="34">
        <f t="shared" si="11"/>
        <v>3099</v>
      </c>
      <c r="I63" s="43" t="s">
        <v>197</v>
      </c>
      <c r="J63" s="44" t="s">
        <v>198</v>
      </c>
      <c r="K63" s="43">
        <v>3099</v>
      </c>
      <c r="L63" s="43" t="s">
        <v>199</v>
      </c>
      <c r="M63" s="44" t="s">
        <v>66</v>
      </c>
      <c r="N63" s="44"/>
      <c r="O63" s="45" t="s">
        <v>187</v>
      </c>
      <c r="P63" s="45" t="s">
        <v>188</v>
      </c>
    </row>
    <row r="64" spans="1:16" ht="12.75" customHeight="1" thickBot="1">
      <c r="A64" s="34" t="str">
        <f t="shared" si="6"/>
        <v> AJ 64.261 </v>
      </c>
      <c r="B64" s="5" t="str">
        <f t="shared" si="7"/>
        <v>I</v>
      </c>
      <c r="C64" s="34">
        <f t="shared" si="8"/>
        <v>32800.758</v>
      </c>
      <c r="D64" s="13" t="str">
        <f t="shared" si="9"/>
        <v>vis</v>
      </c>
      <c r="E64" s="42">
        <f>VLOOKUP(C64,A!C$21:E$973,3,FALSE)</f>
        <v>3178.0029937808936</v>
      </c>
      <c r="F64" s="5" t="s">
        <v>64</v>
      </c>
      <c r="G64" s="13" t="str">
        <f t="shared" si="10"/>
        <v>32800.758</v>
      </c>
      <c r="H64" s="34">
        <f t="shared" si="11"/>
        <v>3178</v>
      </c>
      <c r="I64" s="43" t="s">
        <v>200</v>
      </c>
      <c r="J64" s="44" t="s">
        <v>201</v>
      </c>
      <c r="K64" s="43">
        <v>3178</v>
      </c>
      <c r="L64" s="43" t="s">
        <v>202</v>
      </c>
      <c r="M64" s="44" t="s">
        <v>66</v>
      </c>
      <c r="N64" s="44"/>
      <c r="O64" s="45" t="s">
        <v>187</v>
      </c>
      <c r="P64" s="45" t="s">
        <v>188</v>
      </c>
    </row>
    <row r="65" spans="1:16" ht="12.75" customHeight="1" thickBot="1">
      <c r="A65" s="34" t="str">
        <f t="shared" si="6"/>
        <v> AJ 64.261 </v>
      </c>
      <c r="B65" s="5" t="str">
        <f t="shared" si="7"/>
        <v>I</v>
      </c>
      <c r="C65" s="34">
        <f t="shared" si="8"/>
        <v>33145.708</v>
      </c>
      <c r="D65" s="13" t="str">
        <f t="shared" si="9"/>
        <v>vis</v>
      </c>
      <c r="E65" s="42">
        <f>VLOOKUP(C65,A!C$21:E$973,3,FALSE)</f>
        <v>3252.9997054050027</v>
      </c>
      <c r="F65" s="5" t="s">
        <v>64</v>
      </c>
      <c r="G65" s="13" t="str">
        <f t="shared" si="10"/>
        <v>33145.708</v>
      </c>
      <c r="H65" s="34">
        <f t="shared" si="11"/>
        <v>3253</v>
      </c>
      <c r="I65" s="43" t="s">
        <v>203</v>
      </c>
      <c r="J65" s="44" t="s">
        <v>204</v>
      </c>
      <c r="K65" s="43">
        <v>3253</v>
      </c>
      <c r="L65" s="43" t="s">
        <v>205</v>
      </c>
      <c r="M65" s="44" t="s">
        <v>66</v>
      </c>
      <c r="N65" s="44"/>
      <c r="O65" s="45" t="s">
        <v>187</v>
      </c>
      <c r="P65" s="45" t="s">
        <v>188</v>
      </c>
    </row>
    <row r="66" spans="1:16" ht="12.75" customHeight="1" thickBot="1">
      <c r="A66" s="34" t="str">
        <f t="shared" si="6"/>
        <v> AC 174.17 </v>
      </c>
      <c r="B66" s="5" t="str">
        <f t="shared" si="7"/>
        <v>I</v>
      </c>
      <c r="C66" s="34">
        <f t="shared" si="8"/>
        <v>35344.309</v>
      </c>
      <c r="D66" s="13" t="str">
        <f t="shared" si="9"/>
        <v>vis</v>
      </c>
      <c r="E66" s="42">
        <f>VLOOKUP(C66,A!C$21:E$973,3,FALSE)</f>
        <v>3731.004764612075</v>
      </c>
      <c r="F66" s="5" t="s">
        <v>64</v>
      </c>
      <c r="G66" s="13" t="str">
        <f t="shared" si="10"/>
        <v>35344.309</v>
      </c>
      <c r="H66" s="34">
        <f t="shared" si="11"/>
        <v>3731</v>
      </c>
      <c r="I66" s="43" t="s">
        <v>206</v>
      </c>
      <c r="J66" s="44" t="s">
        <v>207</v>
      </c>
      <c r="K66" s="43">
        <v>3731</v>
      </c>
      <c r="L66" s="43" t="s">
        <v>126</v>
      </c>
      <c r="M66" s="44" t="s">
        <v>70</v>
      </c>
      <c r="N66" s="44"/>
      <c r="O66" s="45" t="s">
        <v>158</v>
      </c>
      <c r="P66" s="45" t="s">
        <v>208</v>
      </c>
    </row>
    <row r="67" spans="1:16" ht="12.75" customHeight="1" thickBot="1">
      <c r="A67" s="34" t="str">
        <f t="shared" si="6"/>
        <v> MVS 3.120 </v>
      </c>
      <c r="B67" s="5" t="str">
        <f t="shared" si="7"/>
        <v>I</v>
      </c>
      <c r="C67" s="34">
        <f t="shared" si="8"/>
        <v>35698.485</v>
      </c>
      <c r="D67" s="13" t="str">
        <f t="shared" si="9"/>
        <v>vis</v>
      </c>
      <c r="E67" s="42">
        <f>VLOOKUP(C67,A!C$21:E$973,3,FALSE)</f>
        <v>3808.007331175869</v>
      </c>
      <c r="F67" s="5" t="s">
        <v>64</v>
      </c>
      <c r="G67" s="13" t="str">
        <f t="shared" si="10"/>
        <v>35698.485</v>
      </c>
      <c r="H67" s="34">
        <f t="shared" si="11"/>
        <v>3808</v>
      </c>
      <c r="I67" s="43" t="s">
        <v>209</v>
      </c>
      <c r="J67" s="44" t="s">
        <v>210</v>
      </c>
      <c r="K67" s="43">
        <v>3808</v>
      </c>
      <c r="L67" s="43" t="s">
        <v>211</v>
      </c>
      <c r="M67" s="44" t="s">
        <v>163</v>
      </c>
      <c r="N67" s="44"/>
      <c r="O67" s="45" t="s">
        <v>212</v>
      </c>
      <c r="P67" s="45" t="s">
        <v>213</v>
      </c>
    </row>
    <row r="68" spans="1:16" ht="12.75" customHeight="1" thickBot="1">
      <c r="A68" s="34" t="str">
        <f t="shared" si="6"/>
        <v> AJ 64.261 </v>
      </c>
      <c r="B68" s="5" t="str">
        <f t="shared" si="7"/>
        <v>I</v>
      </c>
      <c r="C68" s="34">
        <f t="shared" si="8"/>
        <v>35753.65</v>
      </c>
      <c r="D68" s="13" t="str">
        <f t="shared" si="9"/>
        <v>vis</v>
      </c>
      <c r="E68" s="42">
        <f>VLOOKUP(C68,A!C$21:E$973,3,FALSE)</f>
        <v>3820.0009348771127</v>
      </c>
      <c r="F68" s="5" t="s">
        <v>64</v>
      </c>
      <c r="G68" s="13" t="str">
        <f t="shared" si="10"/>
        <v>35753.650</v>
      </c>
      <c r="H68" s="34">
        <f t="shared" si="11"/>
        <v>3820</v>
      </c>
      <c r="I68" s="43" t="s">
        <v>214</v>
      </c>
      <c r="J68" s="44" t="s">
        <v>215</v>
      </c>
      <c r="K68" s="43">
        <v>3820</v>
      </c>
      <c r="L68" s="43" t="s">
        <v>110</v>
      </c>
      <c r="M68" s="44" t="s">
        <v>66</v>
      </c>
      <c r="N68" s="44"/>
      <c r="O68" s="45" t="s">
        <v>187</v>
      </c>
      <c r="P68" s="45" t="s">
        <v>188</v>
      </c>
    </row>
    <row r="69" spans="1:16" ht="12.75" customHeight="1" thickBot="1">
      <c r="A69" s="34" t="str">
        <f t="shared" si="6"/>
        <v> MVS 3.120 </v>
      </c>
      <c r="B69" s="5" t="str">
        <f t="shared" si="7"/>
        <v>I</v>
      </c>
      <c r="C69" s="34">
        <f t="shared" si="8"/>
        <v>35781.318</v>
      </c>
      <c r="D69" s="13" t="str">
        <f t="shared" si="9"/>
        <v>vis</v>
      </c>
      <c r="E69" s="42">
        <f>VLOOKUP(C69,A!C$21:E$973,3,FALSE)</f>
        <v>3826.0163255633447</v>
      </c>
      <c r="F69" s="5" t="s">
        <v>64</v>
      </c>
      <c r="G69" s="13" t="str">
        <f t="shared" si="10"/>
        <v>35781.318</v>
      </c>
      <c r="H69" s="34">
        <f t="shared" si="11"/>
        <v>3826</v>
      </c>
      <c r="I69" s="43" t="s">
        <v>216</v>
      </c>
      <c r="J69" s="44" t="s">
        <v>217</v>
      </c>
      <c r="K69" s="43">
        <v>3826</v>
      </c>
      <c r="L69" s="43" t="s">
        <v>218</v>
      </c>
      <c r="M69" s="44" t="s">
        <v>163</v>
      </c>
      <c r="N69" s="44"/>
      <c r="O69" s="45" t="s">
        <v>212</v>
      </c>
      <c r="P69" s="45" t="s">
        <v>213</v>
      </c>
    </row>
    <row r="70" spans="1:16" ht="12.75" customHeight="1" thickBot="1">
      <c r="A70" s="34" t="str">
        <f t="shared" si="6"/>
        <v> AJ 64.261 </v>
      </c>
      <c r="B70" s="5" t="str">
        <f t="shared" si="7"/>
        <v>I</v>
      </c>
      <c r="C70" s="34">
        <f t="shared" si="8"/>
        <v>36075.634</v>
      </c>
      <c r="D70" s="13" t="str">
        <f t="shared" si="9"/>
        <v>vis</v>
      </c>
      <c r="E70" s="42">
        <f>VLOOKUP(C70,A!C$21:E$973,3,FALSE)</f>
        <v>3890.004533066929</v>
      </c>
      <c r="F70" s="5" t="s">
        <v>64</v>
      </c>
      <c r="G70" s="13" t="str">
        <f t="shared" si="10"/>
        <v>36075.634</v>
      </c>
      <c r="H70" s="34">
        <f t="shared" si="11"/>
        <v>3890</v>
      </c>
      <c r="I70" s="43" t="s">
        <v>219</v>
      </c>
      <c r="J70" s="44" t="s">
        <v>220</v>
      </c>
      <c r="K70" s="43">
        <v>3890</v>
      </c>
      <c r="L70" s="43" t="s">
        <v>221</v>
      </c>
      <c r="M70" s="44" t="s">
        <v>66</v>
      </c>
      <c r="N70" s="44"/>
      <c r="O70" s="45" t="s">
        <v>187</v>
      </c>
      <c r="P70" s="45" t="s">
        <v>188</v>
      </c>
    </row>
    <row r="71" spans="1:16" ht="12.75" customHeight="1" thickBot="1">
      <c r="A71" s="34" t="str">
        <f t="shared" si="6"/>
        <v> MVS 3.120 </v>
      </c>
      <c r="B71" s="5" t="str">
        <f t="shared" si="7"/>
        <v>I</v>
      </c>
      <c r="C71" s="34">
        <f t="shared" si="8"/>
        <v>36112.432</v>
      </c>
      <c r="D71" s="13" t="str">
        <f t="shared" si="9"/>
        <v>vis</v>
      </c>
      <c r="E71" s="42">
        <f>VLOOKUP(C71,A!C$21:E$973,3,FALSE)</f>
        <v>3898.0049070177747</v>
      </c>
      <c r="F71" s="5" t="s">
        <v>64</v>
      </c>
      <c r="G71" s="13" t="str">
        <f t="shared" si="10"/>
        <v>36112.432</v>
      </c>
      <c r="H71" s="34">
        <f t="shared" si="11"/>
        <v>3898</v>
      </c>
      <c r="I71" s="43" t="s">
        <v>222</v>
      </c>
      <c r="J71" s="44" t="s">
        <v>223</v>
      </c>
      <c r="K71" s="43">
        <v>3898</v>
      </c>
      <c r="L71" s="43" t="s">
        <v>82</v>
      </c>
      <c r="M71" s="44" t="s">
        <v>163</v>
      </c>
      <c r="N71" s="44"/>
      <c r="O71" s="45" t="s">
        <v>212</v>
      </c>
      <c r="P71" s="45" t="s">
        <v>213</v>
      </c>
    </row>
    <row r="72" spans="1:16" ht="12.75" customHeight="1" thickBot="1">
      <c r="A72" s="34" t="str">
        <f t="shared" si="6"/>
        <v> MVS 3.120 </v>
      </c>
      <c r="B72" s="5" t="str">
        <f t="shared" si="7"/>
        <v>I</v>
      </c>
      <c r="C72" s="34">
        <f t="shared" si="8"/>
        <v>36397.524</v>
      </c>
      <c r="D72" s="13" t="str">
        <f t="shared" si="9"/>
        <v>vis</v>
      </c>
      <c r="E72" s="42">
        <f>VLOOKUP(C72,A!C$21:E$973,3,FALSE)</f>
        <v>3959.9876944082384</v>
      </c>
      <c r="F72" s="5" t="s">
        <v>64</v>
      </c>
      <c r="G72" s="13" t="str">
        <f t="shared" si="10"/>
        <v>36397.524</v>
      </c>
      <c r="H72" s="34">
        <f t="shared" si="11"/>
        <v>3960</v>
      </c>
      <c r="I72" s="43" t="s">
        <v>224</v>
      </c>
      <c r="J72" s="44" t="s">
        <v>225</v>
      </c>
      <c r="K72" s="43">
        <v>3960</v>
      </c>
      <c r="L72" s="43" t="s">
        <v>226</v>
      </c>
      <c r="M72" s="44" t="s">
        <v>163</v>
      </c>
      <c r="N72" s="44"/>
      <c r="O72" s="45" t="s">
        <v>212</v>
      </c>
      <c r="P72" s="45" t="s">
        <v>213</v>
      </c>
    </row>
    <row r="73" spans="1:16" ht="12.75" customHeight="1" thickBot="1">
      <c r="A73" s="34" t="str">
        <f t="shared" si="6"/>
        <v> MVS 3.120 </v>
      </c>
      <c r="B73" s="5" t="str">
        <f t="shared" si="7"/>
        <v>I</v>
      </c>
      <c r="C73" s="34">
        <f t="shared" si="8"/>
        <v>36434.48</v>
      </c>
      <c r="D73" s="13" t="str">
        <f t="shared" si="9"/>
        <v>vis</v>
      </c>
      <c r="E73" s="42">
        <f>VLOOKUP(C73,A!C$21:E$973,3,FALSE)</f>
        <v>3968.02241965764</v>
      </c>
      <c r="F73" s="5" t="s">
        <v>64</v>
      </c>
      <c r="G73" s="13" t="str">
        <f t="shared" si="10"/>
        <v>36434.480</v>
      </c>
      <c r="H73" s="34">
        <f t="shared" si="11"/>
        <v>3968</v>
      </c>
      <c r="I73" s="43" t="s">
        <v>227</v>
      </c>
      <c r="J73" s="44" t="s">
        <v>228</v>
      </c>
      <c r="K73" s="43">
        <v>3968</v>
      </c>
      <c r="L73" s="43" t="s">
        <v>229</v>
      </c>
      <c r="M73" s="44" t="s">
        <v>163</v>
      </c>
      <c r="N73" s="44"/>
      <c r="O73" s="45" t="s">
        <v>212</v>
      </c>
      <c r="P73" s="45" t="s">
        <v>213</v>
      </c>
    </row>
    <row r="74" spans="1:16" ht="12.75" customHeight="1" thickBot="1">
      <c r="A74" s="34" t="str">
        <f t="shared" si="6"/>
        <v> MVS 3.120 </v>
      </c>
      <c r="B74" s="5" t="str">
        <f t="shared" si="7"/>
        <v>I</v>
      </c>
      <c r="C74" s="34">
        <f t="shared" si="8"/>
        <v>36788.445</v>
      </c>
      <c r="D74" s="13" t="str">
        <f t="shared" si="9"/>
        <v>vis</v>
      </c>
      <c r="E74" s="42">
        <f>VLOOKUP(C74,A!C$21:E$973,3,FALSE)</f>
        <v>4044.979112018932</v>
      </c>
      <c r="F74" s="5" t="s">
        <v>64</v>
      </c>
      <c r="G74" s="13" t="str">
        <f t="shared" si="10"/>
        <v>36788.445</v>
      </c>
      <c r="H74" s="34">
        <f t="shared" si="11"/>
        <v>4045</v>
      </c>
      <c r="I74" s="43" t="s">
        <v>230</v>
      </c>
      <c r="J74" s="44" t="s">
        <v>231</v>
      </c>
      <c r="K74" s="43">
        <v>4045</v>
      </c>
      <c r="L74" s="43" t="s">
        <v>232</v>
      </c>
      <c r="M74" s="44" t="s">
        <v>163</v>
      </c>
      <c r="N74" s="44"/>
      <c r="O74" s="45" t="s">
        <v>212</v>
      </c>
      <c r="P74" s="45" t="s">
        <v>213</v>
      </c>
    </row>
    <row r="75" spans="1:16" ht="12.75" customHeight="1" thickBot="1">
      <c r="A75" s="34" t="str">
        <f aca="true" t="shared" si="12" ref="A75:A86">P75</f>
        <v> HABZ 7 </v>
      </c>
      <c r="B75" s="5" t="str">
        <f aca="true" t="shared" si="13" ref="B75:B86">IF(H75=INT(H75),"I","II")</f>
        <v>I</v>
      </c>
      <c r="C75" s="34">
        <f aca="true" t="shared" si="14" ref="C75:C86">1*G75</f>
        <v>36848.437</v>
      </c>
      <c r="D75" s="13" t="str">
        <f aca="true" t="shared" si="15" ref="D75:D86">VLOOKUP(F75,I$1:J$5,2,FALSE)</f>
        <v>vis</v>
      </c>
      <c r="E75" s="42">
        <f>VLOOKUP(C75,A!C$21:E$973,3,FALSE)</f>
        <v>4058.0221696323647</v>
      </c>
      <c r="F75" s="5" t="s">
        <v>64</v>
      </c>
      <c r="G75" s="13" t="str">
        <f aca="true" t="shared" si="16" ref="G75:G86">MID(I75,3,LEN(I75)-3)</f>
        <v>36848.437</v>
      </c>
      <c r="H75" s="34">
        <f aca="true" t="shared" si="17" ref="H75:H86">1*K75</f>
        <v>4058</v>
      </c>
      <c r="I75" s="43" t="s">
        <v>233</v>
      </c>
      <c r="J75" s="44" t="s">
        <v>234</v>
      </c>
      <c r="K75" s="43">
        <v>4058</v>
      </c>
      <c r="L75" s="43" t="s">
        <v>235</v>
      </c>
      <c r="M75" s="44" t="s">
        <v>163</v>
      </c>
      <c r="N75" s="44"/>
      <c r="O75" s="45" t="s">
        <v>236</v>
      </c>
      <c r="P75" s="45" t="s">
        <v>237</v>
      </c>
    </row>
    <row r="76" spans="1:16" ht="12.75" customHeight="1" thickBot="1">
      <c r="A76" s="34" t="str">
        <f t="shared" si="12"/>
        <v> HABZ 7 </v>
      </c>
      <c r="B76" s="5" t="str">
        <f t="shared" si="13"/>
        <v>I</v>
      </c>
      <c r="C76" s="34">
        <f t="shared" si="14"/>
        <v>36894.288</v>
      </c>
      <c r="D76" s="13" t="str">
        <f t="shared" si="15"/>
        <v>vis</v>
      </c>
      <c r="E76" s="42">
        <f>VLOOKUP(C76,A!C$21:E$973,3,FALSE)</f>
        <v>4067.990786025109</v>
      </c>
      <c r="F76" s="5" t="s">
        <v>64</v>
      </c>
      <c r="G76" s="13" t="str">
        <f t="shared" si="16"/>
        <v>36894.288</v>
      </c>
      <c r="H76" s="34">
        <f t="shared" si="17"/>
        <v>4068</v>
      </c>
      <c r="I76" s="43" t="s">
        <v>238</v>
      </c>
      <c r="J76" s="44" t="s">
        <v>239</v>
      </c>
      <c r="K76" s="43">
        <v>4068</v>
      </c>
      <c r="L76" s="43" t="s">
        <v>240</v>
      </c>
      <c r="M76" s="44" t="s">
        <v>163</v>
      </c>
      <c r="N76" s="44"/>
      <c r="O76" s="45" t="s">
        <v>236</v>
      </c>
      <c r="P76" s="45" t="s">
        <v>237</v>
      </c>
    </row>
    <row r="77" spans="1:16" ht="12.75" customHeight="1" thickBot="1">
      <c r="A77" s="34" t="str">
        <f t="shared" si="12"/>
        <v> HABZ 7 </v>
      </c>
      <c r="B77" s="5" t="str">
        <f t="shared" si="13"/>
        <v>I</v>
      </c>
      <c r="C77" s="34">
        <f t="shared" si="14"/>
        <v>36894.323</v>
      </c>
      <c r="D77" s="13" t="str">
        <f t="shared" si="15"/>
        <v>vis</v>
      </c>
      <c r="E77" s="42">
        <f>VLOOKUP(C77,A!C$21:E$973,3,FALSE)</f>
        <v>4067.998395489978</v>
      </c>
      <c r="F77" s="5" t="s">
        <v>64</v>
      </c>
      <c r="G77" s="13" t="str">
        <f t="shared" si="16"/>
        <v>36894.323</v>
      </c>
      <c r="H77" s="34">
        <f t="shared" si="17"/>
        <v>4068</v>
      </c>
      <c r="I77" s="43" t="s">
        <v>241</v>
      </c>
      <c r="J77" s="44" t="s">
        <v>242</v>
      </c>
      <c r="K77" s="43">
        <v>4068</v>
      </c>
      <c r="L77" s="43" t="s">
        <v>85</v>
      </c>
      <c r="M77" s="44" t="s">
        <v>163</v>
      </c>
      <c r="N77" s="44"/>
      <c r="O77" s="45" t="s">
        <v>236</v>
      </c>
      <c r="P77" s="45" t="s">
        <v>237</v>
      </c>
    </row>
    <row r="78" spans="1:16" ht="12.75" customHeight="1" thickBot="1">
      <c r="A78" s="34" t="str">
        <f t="shared" si="12"/>
        <v> MVS 3.120 </v>
      </c>
      <c r="B78" s="5" t="str">
        <f t="shared" si="13"/>
        <v>I</v>
      </c>
      <c r="C78" s="34">
        <f t="shared" si="14"/>
        <v>37110.518</v>
      </c>
      <c r="D78" s="13" t="str">
        <f t="shared" si="15"/>
        <v>vis</v>
      </c>
      <c r="E78" s="42">
        <f>VLOOKUP(C78,A!C$21:E$973,3,FALSE)</f>
        <v>4115.002059990846</v>
      </c>
      <c r="F78" s="5" t="s">
        <v>64</v>
      </c>
      <c r="G78" s="13" t="str">
        <f t="shared" si="16"/>
        <v>37110.518</v>
      </c>
      <c r="H78" s="34">
        <f t="shared" si="17"/>
        <v>4115</v>
      </c>
      <c r="I78" s="43" t="s">
        <v>243</v>
      </c>
      <c r="J78" s="44" t="s">
        <v>244</v>
      </c>
      <c r="K78" s="43">
        <v>4115</v>
      </c>
      <c r="L78" s="43" t="s">
        <v>115</v>
      </c>
      <c r="M78" s="44" t="s">
        <v>163</v>
      </c>
      <c r="N78" s="44"/>
      <c r="O78" s="45" t="s">
        <v>212</v>
      </c>
      <c r="P78" s="45" t="s">
        <v>213</v>
      </c>
    </row>
    <row r="79" spans="1:16" ht="12.75" customHeight="1" thickBot="1">
      <c r="A79" s="34" t="str">
        <f t="shared" si="12"/>
        <v> MVS 3.120 </v>
      </c>
      <c r="B79" s="5" t="str">
        <f t="shared" si="13"/>
        <v>I</v>
      </c>
      <c r="C79" s="34">
        <f t="shared" si="14"/>
        <v>37202.424</v>
      </c>
      <c r="D79" s="13" t="str">
        <f t="shared" si="15"/>
        <v>vis</v>
      </c>
      <c r="E79" s="42">
        <f>VLOOKUP(C79,A!C$21:E$973,3,FALSE)</f>
        <v>4134.983645085862</v>
      </c>
      <c r="F79" s="5" t="s">
        <v>64</v>
      </c>
      <c r="G79" s="13" t="str">
        <f t="shared" si="16"/>
        <v>37202.424</v>
      </c>
      <c r="H79" s="34">
        <f t="shared" si="17"/>
        <v>4135</v>
      </c>
      <c r="I79" s="43" t="s">
        <v>245</v>
      </c>
      <c r="J79" s="44" t="s">
        <v>246</v>
      </c>
      <c r="K79" s="43">
        <v>4135</v>
      </c>
      <c r="L79" s="43" t="s">
        <v>247</v>
      </c>
      <c r="M79" s="44" t="s">
        <v>163</v>
      </c>
      <c r="N79" s="44"/>
      <c r="O79" s="45" t="s">
        <v>212</v>
      </c>
      <c r="P79" s="45" t="s">
        <v>213</v>
      </c>
    </row>
    <row r="80" spans="1:16" ht="12.75" customHeight="1" thickBot="1">
      <c r="A80" s="34" t="str">
        <f t="shared" si="12"/>
        <v> HABZ 72 </v>
      </c>
      <c r="B80" s="5" t="str">
        <f t="shared" si="13"/>
        <v>I</v>
      </c>
      <c r="C80" s="34">
        <f t="shared" si="14"/>
        <v>37202.498</v>
      </c>
      <c r="D80" s="13" t="str">
        <f t="shared" si="15"/>
        <v>vis</v>
      </c>
      <c r="E80" s="42">
        <f>VLOOKUP(C80,A!C$21:E$973,3,FALSE)</f>
        <v>4134.999733668729</v>
      </c>
      <c r="F80" s="5" t="s">
        <v>64</v>
      </c>
      <c r="G80" s="13" t="str">
        <f t="shared" si="16"/>
        <v>37202.498</v>
      </c>
      <c r="H80" s="34">
        <f t="shared" si="17"/>
        <v>4135</v>
      </c>
      <c r="I80" s="43" t="s">
        <v>248</v>
      </c>
      <c r="J80" s="44" t="s">
        <v>249</v>
      </c>
      <c r="K80" s="43">
        <v>4135</v>
      </c>
      <c r="L80" s="43" t="s">
        <v>205</v>
      </c>
      <c r="M80" s="44" t="s">
        <v>66</v>
      </c>
      <c r="N80" s="44"/>
      <c r="O80" s="45" t="s">
        <v>236</v>
      </c>
      <c r="P80" s="45" t="s">
        <v>250</v>
      </c>
    </row>
    <row r="81" spans="1:16" ht="12.75" customHeight="1" thickBot="1">
      <c r="A81" s="34" t="str">
        <f t="shared" si="12"/>
        <v> MVS 3.120 </v>
      </c>
      <c r="B81" s="5" t="str">
        <f t="shared" si="13"/>
        <v>I</v>
      </c>
      <c r="C81" s="34">
        <f t="shared" si="14"/>
        <v>38044.229</v>
      </c>
      <c r="D81" s="13" t="str">
        <f t="shared" si="15"/>
        <v>vis</v>
      </c>
      <c r="E81" s="42">
        <f>VLOOKUP(C81,A!C$21:E$973,3,FALSE)</f>
        <v>4318.003232935503</v>
      </c>
      <c r="F81" s="5" t="s">
        <v>64</v>
      </c>
      <c r="G81" s="13" t="str">
        <f t="shared" si="16"/>
        <v>38044.229</v>
      </c>
      <c r="H81" s="34">
        <f t="shared" si="17"/>
        <v>4318</v>
      </c>
      <c r="I81" s="43" t="s">
        <v>256</v>
      </c>
      <c r="J81" s="44" t="s">
        <v>257</v>
      </c>
      <c r="K81" s="43">
        <v>4318</v>
      </c>
      <c r="L81" s="43" t="s">
        <v>258</v>
      </c>
      <c r="M81" s="44" t="s">
        <v>163</v>
      </c>
      <c r="N81" s="44"/>
      <c r="O81" s="45" t="s">
        <v>212</v>
      </c>
      <c r="P81" s="45" t="s">
        <v>213</v>
      </c>
    </row>
    <row r="82" spans="1:16" ht="12.75" customHeight="1" thickBot="1">
      <c r="A82" s="34" t="str">
        <f t="shared" si="12"/>
        <v> MVS 3.120 </v>
      </c>
      <c r="B82" s="5" t="str">
        <f t="shared" si="13"/>
        <v>I</v>
      </c>
      <c r="C82" s="34">
        <f t="shared" si="14"/>
        <v>38237.533</v>
      </c>
      <c r="D82" s="13" t="str">
        <f t="shared" si="15"/>
        <v>vis</v>
      </c>
      <c r="E82" s="42">
        <f>VLOOKUP(C82,A!C$21:E$973,3,FALSE)</f>
        <v>4360.0300899982285</v>
      </c>
      <c r="F82" s="5" t="s">
        <v>64</v>
      </c>
      <c r="G82" s="13" t="str">
        <f t="shared" si="16"/>
        <v>38237.533</v>
      </c>
      <c r="H82" s="34">
        <f t="shared" si="17"/>
        <v>4360</v>
      </c>
      <c r="I82" s="43" t="s">
        <v>259</v>
      </c>
      <c r="J82" s="44" t="s">
        <v>260</v>
      </c>
      <c r="K82" s="43">
        <v>4360</v>
      </c>
      <c r="L82" s="43" t="s">
        <v>261</v>
      </c>
      <c r="M82" s="44" t="s">
        <v>163</v>
      </c>
      <c r="N82" s="44"/>
      <c r="O82" s="45" t="s">
        <v>212</v>
      </c>
      <c r="P82" s="45" t="s">
        <v>213</v>
      </c>
    </row>
    <row r="83" spans="1:16" ht="12.75" customHeight="1" thickBot="1">
      <c r="A83" s="34" t="str">
        <f t="shared" si="12"/>
        <v> MVS 3.120 </v>
      </c>
      <c r="B83" s="5" t="str">
        <f t="shared" si="13"/>
        <v>I</v>
      </c>
      <c r="C83" s="34">
        <f t="shared" si="14"/>
        <v>38697.305</v>
      </c>
      <c r="D83" s="13" t="str">
        <f t="shared" si="15"/>
        <v>vis</v>
      </c>
      <c r="E83" s="42">
        <f>VLOOKUP(C83,A!C$21:E$973,3,FALSE)</f>
        <v>4459.990629487546</v>
      </c>
      <c r="F83" s="5" t="s">
        <v>64</v>
      </c>
      <c r="G83" s="13" t="str">
        <f t="shared" si="16"/>
        <v>38697.305</v>
      </c>
      <c r="H83" s="34">
        <f t="shared" si="17"/>
        <v>4460</v>
      </c>
      <c r="I83" s="43" t="s">
        <v>267</v>
      </c>
      <c r="J83" s="44" t="s">
        <v>268</v>
      </c>
      <c r="K83" s="43">
        <v>4460</v>
      </c>
      <c r="L83" s="43" t="s">
        <v>162</v>
      </c>
      <c r="M83" s="44" t="s">
        <v>163</v>
      </c>
      <c r="N83" s="44"/>
      <c r="O83" s="45" t="s">
        <v>212</v>
      </c>
      <c r="P83" s="45" t="s">
        <v>213</v>
      </c>
    </row>
    <row r="84" spans="1:16" ht="12.75" customHeight="1" thickBot="1">
      <c r="A84" s="34" t="str">
        <f t="shared" si="12"/>
        <v>BAVM 193 </v>
      </c>
      <c r="B84" s="5" t="str">
        <f t="shared" si="13"/>
        <v>I</v>
      </c>
      <c r="C84" s="34">
        <f t="shared" si="14"/>
        <v>54308.4971</v>
      </c>
      <c r="D84" s="13" t="str">
        <f t="shared" si="15"/>
        <v>vis</v>
      </c>
      <c r="E84" s="42">
        <f>VLOOKUP(C84,A!C$21:E$973,3,FALSE)</f>
        <v>7854.071139800001</v>
      </c>
      <c r="F84" s="5" t="s">
        <v>64</v>
      </c>
      <c r="G84" s="13" t="str">
        <f t="shared" si="16"/>
        <v>54308.4971</v>
      </c>
      <c r="H84" s="34">
        <f t="shared" si="17"/>
        <v>7854</v>
      </c>
      <c r="I84" s="43" t="s">
        <v>295</v>
      </c>
      <c r="J84" s="44" t="s">
        <v>296</v>
      </c>
      <c r="K84" s="43">
        <v>7854</v>
      </c>
      <c r="L84" s="43" t="s">
        <v>297</v>
      </c>
      <c r="M84" s="44" t="s">
        <v>298</v>
      </c>
      <c r="N84" s="44" t="s">
        <v>299</v>
      </c>
      <c r="O84" s="45" t="s">
        <v>300</v>
      </c>
      <c r="P84" s="46" t="s">
        <v>301</v>
      </c>
    </row>
    <row r="85" spans="1:16" ht="12.75" customHeight="1" thickBot="1">
      <c r="A85" s="34" t="str">
        <f t="shared" si="12"/>
        <v>VSB 48 </v>
      </c>
      <c r="B85" s="5" t="str">
        <f t="shared" si="13"/>
        <v>I</v>
      </c>
      <c r="C85" s="34">
        <f t="shared" si="14"/>
        <v>54681.0708</v>
      </c>
      <c r="D85" s="13" t="str">
        <f t="shared" si="15"/>
        <v>vis</v>
      </c>
      <c r="E85" s="42">
        <f>VLOOKUP(C85,A!C$21:E$973,3,FALSE)</f>
        <v>7935.073610701951</v>
      </c>
      <c r="F85" s="5" t="s">
        <v>64</v>
      </c>
      <c r="G85" s="13" t="str">
        <f t="shared" si="16"/>
        <v>54681.0708</v>
      </c>
      <c r="H85" s="34">
        <f t="shared" si="17"/>
        <v>7935</v>
      </c>
      <c r="I85" s="43" t="s">
        <v>302</v>
      </c>
      <c r="J85" s="44" t="s">
        <v>303</v>
      </c>
      <c r="K85" s="43" t="s">
        <v>304</v>
      </c>
      <c r="L85" s="43" t="s">
        <v>305</v>
      </c>
      <c r="M85" s="44" t="s">
        <v>298</v>
      </c>
      <c r="N85" s="44" t="s">
        <v>64</v>
      </c>
      <c r="O85" s="45" t="s">
        <v>306</v>
      </c>
      <c r="P85" s="46" t="s">
        <v>307</v>
      </c>
    </row>
    <row r="86" spans="1:16" ht="12.75" customHeight="1" thickBot="1">
      <c r="A86" s="34" t="str">
        <f t="shared" si="12"/>
        <v>OEJV 0107 </v>
      </c>
      <c r="B86" s="5" t="str">
        <f t="shared" si="13"/>
        <v>I</v>
      </c>
      <c r="C86" s="34">
        <f t="shared" si="14"/>
        <v>54782.2596</v>
      </c>
      <c r="D86" s="13" t="str">
        <f t="shared" si="15"/>
        <v>vis</v>
      </c>
      <c r="E86" s="42">
        <f>VLOOKUP(C86,A!C$21:E$973,3,FALSE)</f>
        <v>7957.073399811067</v>
      </c>
      <c r="F86" s="5" t="s">
        <v>64</v>
      </c>
      <c r="G86" s="13" t="str">
        <f t="shared" si="16"/>
        <v>54782.2596</v>
      </c>
      <c r="H86" s="34">
        <f t="shared" si="17"/>
        <v>7957</v>
      </c>
      <c r="I86" s="43" t="s">
        <v>308</v>
      </c>
      <c r="J86" s="44" t="s">
        <v>309</v>
      </c>
      <c r="K86" s="43" t="s">
        <v>310</v>
      </c>
      <c r="L86" s="43" t="s">
        <v>311</v>
      </c>
      <c r="M86" s="44" t="s">
        <v>298</v>
      </c>
      <c r="N86" s="44" t="s">
        <v>312</v>
      </c>
      <c r="O86" s="45" t="s">
        <v>313</v>
      </c>
      <c r="P86" s="46" t="s">
        <v>314</v>
      </c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</sheetData>
  <sheetProtection/>
  <hyperlinks>
    <hyperlink ref="P84" r:id="rId1" display="http://www.bav-astro.de/sfs/BAVM_link.php?BAVMnr=193"/>
    <hyperlink ref="P85" r:id="rId2" display="http://vsolj.cetus-net.org/no48.pdf"/>
    <hyperlink ref="P86" r:id="rId3" display="http://var.astro.cz/oejv/issues/oejv0107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