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8A9C54CC-CF17-4AF9-9279-2FB6DA7E9B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2" r:id="rId1"/>
    <sheet name="A" sheetId="1" r:id="rId2"/>
    <sheet name="BAV" sheetId="3" r:id="rId3"/>
  </sheets>
  <calcPr calcId="181029"/>
</workbook>
</file>

<file path=xl/calcChain.xml><?xml version="1.0" encoding="utf-8"?>
<calcChain xmlns="http://schemas.openxmlformats.org/spreadsheetml/2006/main">
  <c r="E159" i="2" l="1"/>
  <c r="F159" i="2" s="1"/>
  <c r="G159" i="2" s="1"/>
  <c r="K159" i="2" s="1"/>
  <c r="Q159" i="2"/>
  <c r="E156" i="2"/>
  <c r="F156" i="2" s="1"/>
  <c r="G156" i="2" s="1"/>
  <c r="K156" i="2" s="1"/>
  <c r="Q156" i="2"/>
  <c r="E155" i="2"/>
  <c r="F155" i="2" s="1"/>
  <c r="G155" i="2" s="1"/>
  <c r="K155" i="2" s="1"/>
  <c r="Q155" i="2"/>
  <c r="E154" i="2"/>
  <c r="F154" i="2" s="1"/>
  <c r="G154" i="2" s="1"/>
  <c r="K154" i="2" s="1"/>
  <c r="Q154" i="2"/>
  <c r="E157" i="2"/>
  <c r="F157" i="2" s="1"/>
  <c r="G157" i="2" s="1"/>
  <c r="K157" i="2" s="1"/>
  <c r="Q157" i="2"/>
  <c r="E158" i="2"/>
  <c r="F158" i="2" s="1"/>
  <c r="G158" i="2" s="1"/>
  <c r="K158" i="2" s="1"/>
  <c r="Q158" i="2"/>
  <c r="E152" i="2"/>
  <c r="F152" i="2" s="1"/>
  <c r="G152" i="2" s="1"/>
  <c r="K152" i="2" s="1"/>
  <c r="Q152" i="2"/>
  <c r="E153" i="2"/>
  <c r="F153" i="2" s="1"/>
  <c r="G153" i="2" s="1"/>
  <c r="K153" i="2" s="1"/>
  <c r="D9" i="2"/>
  <c r="C9" i="2"/>
  <c r="Q153" i="2"/>
  <c r="E118" i="2"/>
  <c r="F118" i="2" s="1"/>
  <c r="U118" i="2" s="1"/>
  <c r="E35" i="2"/>
  <c r="F35" i="2" s="1"/>
  <c r="U35" i="2" s="1"/>
  <c r="E38" i="2"/>
  <c r="F38" i="2" s="1"/>
  <c r="U38" i="2"/>
  <c r="E127" i="2"/>
  <c r="F127" i="2" s="1"/>
  <c r="G127" i="2" s="1"/>
  <c r="K127" i="2" s="1"/>
  <c r="E128" i="2"/>
  <c r="F128" i="2"/>
  <c r="G128" i="2" s="1"/>
  <c r="K128" i="2" s="1"/>
  <c r="E129" i="2"/>
  <c r="F129" i="2" s="1"/>
  <c r="G129" i="2" s="1"/>
  <c r="K129" i="2" s="1"/>
  <c r="E132" i="2"/>
  <c r="F132" i="2" s="1"/>
  <c r="G132" i="2" s="1"/>
  <c r="K132" i="2" s="1"/>
  <c r="E133" i="2"/>
  <c r="F133" i="2" s="1"/>
  <c r="G133" i="2" s="1"/>
  <c r="K133" i="2" s="1"/>
  <c r="E121" i="2"/>
  <c r="F121" i="2"/>
  <c r="G121" i="2" s="1"/>
  <c r="K121" i="2" s="1"/>
  <c r="E26" i="2"/>
  <c r="F26" i="2" s="1"/>
  <c r="G26" i="2" s="1"/>
  <c r="J26" i="2" s="1"/>
  <c r="E110" i="2"/>
  <c r="F110" i="2" s="1"/>
  <c r="G110" i="2" s="1"/>
  <c r="J110" i="2" s="1"/>
  <c r="E25" i="2"/>
  <c r="F25" i="2"/>
  <c r="G25" i="2"/>
  <c r="J25" i="2" s="1"/>
  <c r="E37" i="2"/>
  <c r="F37" i="2" s="1"/>
  <c r="G37" i="2" s="1"/>
  <c r="I37" i="2" s="1"/>
  <c r="E24" i="2"/>
  <c r="F24" i="2" s="1"/>
  <c r="G24" i="2" s="1"/>
  <c r="I24" i="2" s="1"/>
  <c r="E36" i="2"/>
  <c r="F36" i="2"/>
  <c r="G36" i="2" s="1"/>
  <c r="I36" i="2" s="1"/>
  <c r="E117" i="2"/>
  <c r="F117" i="2" s="1"/>
  <c r="G117" i="2" s="1"/>
  <c r="J117" i="2" s="1"/>
  <c r="E122" i="2"/>
  <c r="F122" i="2" s="1"/>
  <c r="G122" i="2" s="1"/>
  <c r="J122" i="2" s="1"/>
  <c r="E144" i="2"/>
  <c r="F144" i="2" s="1"/>
  <c r="G144" i="2" s="1"/>
  <c r="J144" i="2" s="1"/>
  <c r="E145" i="2"/>
  <c r="F145" i="2" s="1"/>
  <c r="G145" i="2" s="1"/>
  <c r="J145" i="2" s="1"/>
  <c r="E120" i="2"/>
  <c r="F120" i="2" s="1"/>
  <c r="G120" i="2" s="1"/>
  <c r="K120" i="2" s="1"/>
  <c r="E123" i="2"/>
  <c r="F123" i="2"/>
  <c r="G123" i="2" s="1"/>
  <c r="K123" i="2" s="1"/>
  <c r="E130" i="2"/>
  <c r="F130" i="2" s="1"/>
  <c r="G130" i="2" s="1"/>
  <c r="K130" i="2" s="1"/>
  <c r="E131" i="2"/>
  <c r="F131" i="2" s="1"/>
  <c r="G131" i="2" s="1"/>
  <c r="K131" i="2" s="1"/>
  <c r="E142" i="2"/>
  <c r="F142" i="2" s="1"/>
  <c r="G142" i="2" s="1"/>
  <c r="K142" i="2" s="1"/>
  <c r="E143" i="2"/>
  <c r="F143" i="2" s="1"/>
  <c r="G143" i="2" s="1"/>
  <c r="K143" i="2" s="1"/>
  <c r="E146" i="2"/>
  <c r="F146" i="2"/>
  <c r="G146" i="2" s="1"/>
  <c r="K146" i="2" s="1"/>
  <c r="E147" i="2"/>
  <c r="F147" i="2" s="1"/>
  <c r="G147" i="2" s="1"/>
  <c r="K147" i="2" s="1"/>
  <c r="E148" i="2"/>
  <c r="F148" i="2"/>
  <c r="G148" i="2" s="1"/>
  <c r="K148" i="2" s="1"/>
  <c r="E149" i="2"/>
  <c r="F149" i="2" s="1"/>
  <c r="G149" i="2" s="1"/>
  <c r="K149" i="2" s="1"/>
  <c r="E150" i="2"/>
  <c r="F150" i="2"/>
  <c r="G150" i="2" s="1"/>
  <c r="K150" i="2" s="1"/>
  <c r="E124" i="2"/>
  <c r="F124" i="2" s="1"/>
  <c r="G124" i="2" s="1"/>
  <c r="K124" i="2" s="1"/>
  <c r="E125" i="2"/>
  <c r="F125" i="2" s="1"/>
  <c r="G125" i="2" s="1"/>
  <c r="K125" i="2" s="1"/>
  <c r="E126" i="2"/>
  <c r="F126" i="2" s="1"/>
  <c r="G126" i="2" s="1"/>
  <c r="K126" i="2" s="1"/>
  <c r="E134" i="2"/>
  <c r="F134" i="2"/>
  <c r="G134" i="2"/>
  <c r="K134" i="2" s="1"/>
  <c r="E135" i="2"/>
  <c r="F135" i="2" s="1"/>
  <c r="G135" i="2" s="1"/>
  <c r="K135" i="2" s="1"/>
  <c r="E136" i="2"/>
  <c r="F136" i="2" s="1"/>
  <c r="G136" i="2" s="1"/>
  <c r="K136" i="2" s="1"/>
  <c r="E137" i="2"/>
  <c r="F137" i="2"/>
  <c r="G137" i="2" s="1"/>
  <c r="K137" i="2" s="1"/>
  <c r="E138" i="2"/>
  <c r="F138" i="2" s="1"/>
  <c r="G138" i="2" s="1"/>
  <c r="K138" i="2" s="1"/>
  <c r="E139" i="2"/>
  <c r="F139" i="2" s="1"/>
  <c r="G139" i="2" s="1"/>
  <c r="K139" i="2" s="1"/>
  <c r="E140" i="2"/>
  <c r="F140" i="2" s="1"/>
  <c r="G140" i="2" s="1"/>
  <c r="K140" i="2" s="1"/>
  <c r="E141" i="2"/>
  <c r="F141" i="2" s="1"/>
  <c r="G141" i="2" s="1"/>
  <c r="K141" i="2" s="1"/>
  <c r="E151" i="2"/>
  <c r="F151" i="2" s="1"/>
  <c r="G151" i="2" s="1"/>
  <c r="K151" i="2" s="1"/>
  <c r="E116" i="2"/>
  <c r="F116" i="2" s="1"/>
  <c r="G116" i="2" s="1"/>
  <c r="J116" i="2" s="1"/>
  <c r="E119" i="2"/>
  <c r="F119" i="2" s="1"/>
  <c r="G119" i="2" s="1"/>
  <c r="K119" i="2" s="1"/>
  <c r="E115" i="2"/>
  <c r="F115" i="2"/>
  <c r="U115" i="2" s="1"/>
  <c r="E111" i="2"/>
  <c r="F111" i="2" s="1"/>
  <c r="U111" i="2" s="1"/>
  <c r="E113" i="2"/>
  <c r="F113" i="2" s="1"/>
  <c r="U113" i="2" s="1"/>
  <c r="E112" i="2"/>
  <c r="F112" i="2" s="1"/>
  <c r="U112" i="2"/>
  <c r="E73" i="2"/>
  <c r="F73" i="2" s="1"/>
  <c r="G73" i="2" s="1"/>
  <c r="J73" i="2" s="1"/>
  <c r="E74" i="2"/>
  <c r="F74" i="2" s="1"/>
  <c r="G74" i="2" s="1"/>
  <c r="J74" i="2" s="1"/>
  <c r="E75" i="2"/>
  <c r="F75" i="2"/>
  <c r="G75" i="2"/>
  <c r="J75" i="2" s="1"/>
  <c r="E76" i="2"/>
  <c r="F76" i="2" s="1"/>
  <c r="G76" i="2" s="1"/>
  <c r="J76" i="2" s="1"/>
  <c r="E77" i="2"/>
  <c r="F77" i="2"/>
  <c r="G77" i="2" s="1"/>
  <c r="J77" i="2" s="1"/>
  <c r="E78" i="2"/>
  <c r="F78" i="2" s="1"/>
  <c r="G78" i="2" s="1"/>
  <c r="J78" i="2" s="1"/>
  <c r="E79" i="2"/>
  <c r="F79" i="2"/>
  <c r="G79" i="2" s="1"/>
  <c r="J79" i="2" s="1"/>
  <c r="E83" i="2"/>
  <c r="F83" i="2" s="1"/>
  <c r="G83" i="2" s="1"/>
  <c r="J83" i="2" s="1"/>
  <c r="E84" i="2"/>
  <c r="F84" i="2" s="1"/>
  <c r="G84" i="2" s="1"/>
  <c r="J84" i="2" s="1"/>
  <c r="E85" i="2"/>
  <c r="F85" i="2" s="1"/>
  <c r="G85" i="2" s="1"/>
  <c r="J85" i="2" s="1"/>
  <c r="E86" i="2"/>
  <c r="F86" i="2"/>
  <c r="G86" i="2" s="1"/>
  <c r="J86" i="2" s="1"/>
  <c r="E87" i="2"/>
  <c r="F87" i="2"/>
  <c r="G87" i="2" s="1"/>
  <c r="J87" i="2"/>
  <c r="E88" i="2"/>
  <c r="F88" i="2" s="1"/>
  <c r="G88" i="2" s="1"/>
  <c r="J88" i="2" s="1"/>
  <c r="E89" i="2"/>
  <c r="F89" i="2"/>
  <c r="G89" i="2" s="1"/>
  <c r="J89" i="2" s="1"/>
  <c r="E90" i="2"/>
  <c r="F90" i="2" s="1"/>
  <c r="G90" i="2" s="1"/>
  <c r="J90" i="2" s="1"/>
  <c r="E91" i="2"/>
  <c r="F91" i="2" s="1"/>
  <c r="G91" i="2" s="1"/>
  <c r="J91" i="2" s="1"/>
  <c r="E92" i="2"/>
  <c r="F92" i="2" s="1"/>
  <c r="G92" i="2" s="1"/>
  <c r="J92" i="2" s="1"/>
  <c r="E93" i="2"/>
  <c r="F93" i="2" s="1"/>
  <c r="G93" i="2" s="1"/>
  <c r="J93" i="2" s="1"/>
  <c r="E94" i="2"/>
  <c r="F94" i="2"/>
  <c r="G94" i="2"/>
  <c r="J94" i="2" s="1"/>
  <c r="E95" i="2"/>
  <c r="F95" i="2" s="1"/>
  <c r="G95" i="2" s="1"/>
  <c r="J95" i="2" s="1"/>
  <c r="E96" i="2"/>
  <c r="F96" i="2"/>
  <c r="G96" i="2" s="1"/>
  <c r="J96" i="2" s="1"/>
  <c r="E97" i="2"/>
  <c r="F97" i="2"/>
  <c r="G97" i="2" s="1"/>
  <c r="J97" i="2" s="1"/>
  <c r="E98" i="2"/>
  <c r="F98" i="2" s="1"/>
  <c r="G98" i="2" s="1"/>
  <c r="J98" i="2" s="1"/>
  <c r="E99" i="2"/>
  <c r="F99" i="2" s="1"/>
  <c r="G99" i="2" s="1"/>
  <c r="J99" i="2" s="1"/>
  <c r="E100" i="2"/>
  <c r="F100" i="2" s="1"/>
  <c r="G100" i="2" s="1"/>
  <c r="J100" i="2" s="1"/>
  <c r="E101" i="2"/>
  <c r="F101" i="2" s="1"/>
  <c r="G101" i="2" s="1"/>
  <c r="J101" i="2" s="1"/>
  <c r="E102" i="2"/>
  <c r="F102" i="2"/>
  <c r="G102" i="2" s="1"/>
  <c r="J102" i="2" s="1"/>
  <c r="E103" i="2"/>
  <c r="F103" i="2"/>
  <c r="G103" i="2" s="1"/>
  <c r="J103" i="2" s="1"/>
  <c r="E104" i="2"/>
  <c r="F104" i="2" s="1"/>
  <c r="G104" i="2" s="1"/>
  <c r="J104" i="2" s="1"/>
  <c r="E105" i="2"/>
  <c r="F105" i="2"/>
  <c r="G105" i="2" s="1"/>
  <c r="J105" i="2" s="1"/>
  <c r="E106" i="2"/>
  <c r="F106" i="2" s="1"/>
  <c r="G106" i="2" s="1"/>
  <c r="J106" i="2" s="1"/>
  <c r="E107" i="2"/>
  <c r="F107" i="2" s="1"/>
  <c r="G107" i="2" s="1"/>
  <c r="J107" i="2" s="1"/>
  <c r="E108" i="2"/>
  <c r="F108" i="2"/>
  <c r="G108" i="2" s="1"/>
  <c r="J108" i="2" s="1"/>
  <c r="E58" i="2"/>
  <c r="F58" i="2" s="1"/>
  <c r="G58" i="2" s="1"/>
  <c r="J58" i="2" s="1"/>
  <c r="E59" i="2"/>
  <c r="F59" i="2" s="1"/>
  <c r="G59" i="2" s="1"/>
  <c r="J59" i="2" s="1"/>
  <c r="E60" i="2"/>
  <c r="F60" i="2" s="1"/>
  <c r="G60" i="2" s="1"/>
  <c r="J60" i="2" s="1"/>
  <c r="E61" i="2"/>
  <c r="F61" i="2" s="1"/>
  <c r="G61" i="2" s="1"/>
  <c r="J61" i="2" s="1"/>
  <c r="E62" i="2"/>
  <c r="F62" i="2" s="1"/>
  <c r="G62" i="2" s="1"/>
  <c r="J62" i="2" s="1"/>
  <c r="E63" i="2"/>
  <c r="F63" i="2" s="1"/>
  <c r="G63" i="2" s="1"/>
  <c r="J63" i="2" s="1"/>
  <c r="E64" i="2"/>
  <c r="F64" i="2" s="1"/>
  <c r="G64" i="2" s="1"/>
  <c r="J64" i="2" s="1"/>
  <c r="E65" i="2"/>
  <c r="F65" i="2" s="1"/>
  <c r="G65" i="2" s="1"/>
  <c r="J65" i="2" s="1"/>
  <c r="E66" i="2"/>
  <c r="F66" i="2" s="1"/>
  <c r="G66" i="2" s="1"/>
  <c r="J66" i="2" s="1"/>
  <c r="E67" i="2"/>
  <c r="F67" i="2" s="1"/>
  <c r="G67" i="2" s="1"/>
  <c r="J67" i="2" s="1"/>
  <c r="E32" i="2"/>
  <c r="F32" i="2"/>
  <c r="G32" i="2" s="1"/>
  <c r="J32" i="2" s="1"/>
  <c r="E80" i="2"/>
  <c r="F80" i="2" s="1"/>
  <c r="G80" i="2" s="1"/>
  <c r="J80" i="2" s="1"/>
  <c r="E81" i="2"/>
  <c r="F81" i="2" s="1"/>
  <c r="G81" i="2" s="1"/>
  <c r="J81" i="2" s="1"/>
  <c r="E82" i="2"/>
  <c r="F82" i="2"/>
  <c r="G82" i="2" s="1"/>
  <c r="J82" i="2" s="1"/>
  <c r="E69" i="2"/>
  <c r="F69" i="2"/>
  <c r="G69" i="2" s="1"/>
  <c r="J69" i="2" s="1"/>
  <c r="E70" i="2"/>
  <c r="F70" i="2" s="1"/>
  <c r="G70" i="2" s="1"/>
  <c r="J70" i="2" s="1"/>
  <c r="E71" i="2"/>
  <c r="F71" i="2" s="1"/>
  <c r="G71" i="2" s="1"/>
  <c r="J71" i="2" s="1"/>
  <c r="E72" i="2"/>
  <c r="F72" i="2" s="1"/>
  <c r="G72" i="2" s="1"/>
  <c r="J72" i="2" s="1"/>
  <c r="E68" i="2"/>
  <c r="F68" i="2"/>
  <c r="U68" i="2" s="1"/>
  <c r="E57" i="2"/>
  <c r="F57" i="2" s="1"/>
  <c r="G57" i="2" s="1"/>
  <c r="J57" i="2" s="1"/>
  <c r="E21" i="2"/>
  <c r="F21" i="2" s="1"/>
  <c r="G21" i="2" s="1"/>
  <c r="I21" i="2" s="1"/>
  <c r="E28" i="2"/>
  <c r="F28" i="2" s="1"/>
  <c r="G28" i="2" s="1"/>
  <c r="I28" i="2" s="1"/>
  <c r="E22" i="2"/>
  <c r="F22" i="2" s="1"/>
  <c r="G22" i="2" s="1"/>
  <c r="I22" i="2" s="1"/>
  <c r="E39" i="2"/>
  <c r="F39" i="2" s="1"/>
  <c r="G39" i="2" s="1"/>
  <c r="J39" i="2" s="1"/>
  <c r="E41" i="2"/>
  <c r="F41" i="2" s="1"/>
  <c r="G41" i="2" s="1"/>
  <c r="J41" i="2" s="1"/>
  <c r="E43" i="2"/>
  <c r="F43" i="2" s="1"/>
  <c r="G43" i="2" s="1"/>
  <c r="J43" i="2" s="1"/>
  <c r="E45" i="2"/>
  <c r="F45" i="2" s="1"/>
  <c r="G45" i="2" s="1"/>
  <c r="J45" i="2" s="1"/>
  <c r="E46" i="2"/>
  <c r="F46" i="2" s="1"/>
  <c r="G46" i="2" s="1"/>
  <c r="J46" i="2" s="1"/>
  <c r="E23" i="2"/>
  <c r="F23" i="2" s="1"/>
  <c r="G23" i="2" s="1"/>
  <c r="J23" i="2" s="1"/>
  <c r="E27" i="2"/>
  <c r="F27" i="2" s="1"/>
  <c r="G27" i="2" s="1"/>
  <c r="J27" i="2" s="1"/>
  <c r="E29" i="2"/>
  <c r="F29" i="2" s="1"/>
  <c r="G29" i="2" s="1"/>
  <c r="J29" i="2" s="1"/>
  <c r="E30" i="2"/>
  <c r="F30" i="2" s="1"/>
  <c r="G30" i="2" s="1"/>
  <c r="J30" i="2" s="1"/>
  <c r="E52" i="2"/>
  <c r="F52" i="2"/>
  <c r="G52" i="2" s="1"/>
  <c r="J52" i="2" s="1"/>
  <c r="E53" i="2"/>
  <c r="F53" i="2" s="1"/>
  <c r="G53" i="2" s="1"/>
  <c r="J53" i="2" s="1"/>
  <c r="E54" i="2"/>
  <c r="F54" i="2" s="1"/>
  <c r="G54" i="2" s="1"/>
  <c r="J54" i="2" s="1"/>
  <c r="E55" i="2"/>
  <c r="F55" i="2" s="1"/>
  <c r="G55" i="2" s="1"/>
  <c r="J55" i="2" s="1"/>
  <c r="E56" i="2"/>
  <c r="F56" i="2" s="1"/>
  <c r="G56" i="2" s="1"/>
  <c r="J56" i="2" s="1"/>
  <c r="E31" i="2"/>
  <c r="F31" i="2" s="1"/>
  <c r="G31" i="2" s="1"/>
  <c r="J31" i="2"/>
  <c r="E34" i="2"/>
  <c r="F34" i="2" s="1"/>
  <c r="G34" i="2" s="1"/>
  <c r="I34" i="2" s="1"/>
  <c r="E40" i="2"/>
  <c r="F40" i="2" s="1"/>
  <c r="G40" i="2" s="1"/>
  <c r="I40" i="2" s="1"/>
  <c r="E42" i="2"/>
  <c r="F42" i="2" s="1"/>
  <c r="G42" i="2" s="1"/>
  <c r="I42" i="2" s="1"/>
  <c r="E44" i="2"/>
  <c r="F44" i="2" s="1"/>
  <c r="G44" i="2" s="1"/>
  <c r="I44" i="2" s="1"/>
  <c r="E47" i="2"/>
  <c r="F47" i="2"/>
  <c r="G47" i="2"/>
  <c r="I47" i="2" s="1"/>
  <c r="E48" i="2"/>
  <c r="F48" i="2" s="1"/>
  <c r="G48" i="2" s="1"/>
  <c r="I48" i="2" s="1"/>
  <c r="E49" i="2"/>
  <c r="F49" i="2" s="1"/>
  <c r="G49" i="2" s="1"/>
  <c r="I49" i="2" s="1"/>
  <c r="E50" i="2"/>
  <c r="F50" i="2" s="1"/>
  <c r="G50" i="2" s="1"/>
  <c r="I50" i="2" s="1"/>
  <c r="E51" i="2"/>
  <c r="F51" i="2" s="1"/>
  <c r="G51" i="2" s="1"/>
  <c r="I51" i="2" s="1"/>
  <c r="E33" i="2"/>
  <c r="F33" i="2" s="1"/>
  <c r="G33" i="2" s="1"/>
  <c r="I33" i="2" s="1"/>
  <c r="Q151" i="2"/>
  <c r="Q150" i="2"/>
  <c r="E109" i="2"/>
  <c r="F109" i="2" s="1"/>
  <c r="G109" i="2" s="1"/>
  <c r="J109" i="2" s="1"/>
  <c r="E114" i="2"/>
  <c r="F114" i="2"/>
  <c r="G114" i="2" s="1"/>
  <c r="G127" i="3"/>
  <c r="C127" i="3"/>
  <c r="E127" i="3"/>
  <c r="G126" i="3"/>
  <c r="C126" i="3"/>
  <c r="E126" i="3" s="1"/>
  <c r="G125" i="3"/>
  <c r="C125" i="3"/>
  <c r="E125" i="3" s="1"/>
  <c r="G124" i="3"/>
  <c r="C124" i="3"/>
  <c r="E124" i="3" s="1"/>
  <c r="G123" i="3"/>
  <c r="C123" i="3" s="1"/>
  <c r="E123" i="3" s="1"/>
  <c r="G122" i="3"/>
  <c r="C122" i="3" s="1"/>
  <c r="E122" i="3" s="1"/>
  <c r="G121" i="3"/>
  <c r="C121" i="3" s="1"/>
  <c r="E121" i="3"/>
  <c r="G120" i="3"/>
  <c r="C120" i="3"/>
  <c r="E120" i="3"/>
  <c r="G119" i="3"/>
  <c r="C119" i="3"/>
  <c r="E119" i="3"/>
  <c r="G118" i="3"/>
  <c r="C118" i="3"/>
  <c r="E118" i="3" s="1"/>
  <c r="G117" i="3"/>
  <c r="C117" i="3"/>
  <c r="E117" i="3" s="1"/>
  <c r="G116" i="3"/>
  <c r="C116" i="3"/>
  <c r="E116" i="3" s="1"/>
  <c r="G115" i="3"/>
  <c r="C115" i="3" s="1"/>
  <c r="E115" i="3" s="1"/>
  <c r="G114" i="3"/>
  <c r="C114" i="3" s="1"/>
  <c r="E114" i="3" s="1"/>
  <c r="G113" i="3"/>
  <c r="C113" i="3" s="1"/>
  <c r="E113" i="3"/>
  <c r="G112" i="3"/>
  <c r="C112" i="3"/>
  <c r="E112" i="3"/>
  <c r="G111" i="3"/>
  <c r="C111" i="3"/>
  <c r="E111" i="3"/>
  <c r="G110" i="3"/>
  <c r="C110" i="3"/>
  <c r="E110" i="3" s="1"/>
  <c r="G109" i="3"/>
  <c r="C109" i="3"/>
  <c r="E109" i="3" s="1"/>
  <c r="G108" i="3"/>
  <c r="C108" i="3"/>
  <c r="E108" i="3" s="1"/>
  <c r="G107" i="3"/>
  <c r="C107" i="3" s="1"/>
  <c r="E107" i="3"/>
  <c r="G106" i="3"/>
  <c r="C106" i="3" s="1"/>
  <c r="E106" i="3" s="1"/>
  <c r="G105" i="3"/>
  <c r="C105" i="3" s="1"/>
  <c r="E105" i="3" s="1"/>
  <c r="G104" i="3"/>
  <c r="C104" i="3"/>
  <c r="E104" i="3" s="1"/>
  <c r="G103" i="3"/>
  <c r="C103" i="3"/>
  <c r="E103" i="3"/>
  <c r="G102" i="3"/>
  <c r="C102" i="3"/>
  <c r="E102" i="3" s="1"/>
  <c r="G101" i="3"/>
  <c r="C101" i="3"/>
  <c r="E101" i="3" s="1"/>
  <c r="G100" i="3"/>
  <c r="C100" i="3"/>
  <c r="E100" i="3" s="1"/>
  <c r="G99" i="3"/>
  <c r="C99" i="3" s="1"/>
  <c r="E99" i="3" s="1"/>
  <c r="G98" i="3"/>
  <c r="C98" i="3" s="1"/>
  <c r="E98" i="3" s="1"/>
  <c r="G97" i="3"/>
  <c r="C97" i="3" s="1"/>
  <c r="E97" i="3"/>
  <c r="G96" i="3"/>
  <c r="C96" i="3"/>
  <c r="E96" i="3"/>
  <c r="G95" i="3"/>
  <c r="C95" i="3"/>
  <c r="E95" i="3"/>
  <c r="G45" i="3"/>
  <c r="C45" i="3"/>
  <c r="G94" i="3"/>
  <c r="C94" i="3"/>
  <c r="E94" i="3"/>
  <c r="G93" i="3"/>
  <c r="C93" i="3"/>
  <c r="E93" i="3"/>
  <c r="G44" i="3"/>
  <c r="C44" i="3"/>
  <c r="G92" i="3"/>
  <c r="C92" i="3"/>
  <c r="E92" i="3"/>
  <c r="G43" i="3"/>
  <c r="C43" i="3"/>
  <c r="G42" i="3"/>
  <c r="C42" i="3" s="1"/>
  <c r="G91" i="3"/>
  <c r="C91" i="3" s="1"/>
  <c r="E91" i="3"/>
  <c r="G41" i="3"/>
  <c r="C41" i="3" s="1"/>
  <c r="G40" i="3"/>
  <c r="C40" i="3"/>
  <c r="G39" i="3"/>
  <c r="C39" i="3"/>
  <c r="G38" i="3"/>
  <c r="C38" i="3"/>
  <c r="G37" i="3"/>
  <c r="C37" i="3" s="1"/>
  <c r="G36" i="3"/>
  <c r="C36" i="3"/>
  <c r="G90" i="3"/>
  <c r="C90" i="3"/>
  <c r="E90" i="3" s="1"/>
  <c r="G89" i="3"/>
  <c r="C89" i="3"/>
  <c r="E89" i="3" s="1"/>
  <c r="G35" i="3"/>
  <c r="C35" i="3"/>
  <c r="G88" i="3"/>
  <c r="C88" i="3"/>
  <c r="E88" i="3" s="1"/>
  <c r="G87" i="3"/>
  <c r="C87" i="3" s="1"/>
  <c r="E87" i="3" s="1"/>
  <c r="G86" i="3"/>
  <c r="C86" i="3"/>
  <c r="E86" i="3" s="1"/>
  <c r="G85" i="3"/>
  <c r="C85" i="3" s="1"/>
  <c r="E85" i="3"/>
  <c r="G84" i="3"/>
  <c r="C84" i="3" s="1"/>
  <c r="E84" i="3" s="1"/>
  <c r="G83" i="3"/>
  <c r="C83" i="3" s="1"/>
  <c r="E83" i="3"/>
  <c r="G82" i="3"/>
  <c r="C82" i="3"/>
  <c r="E82" i="3"/>
  <c r="G81" i="3"/>
  <c r="C81" i="3"/>
  <c r="E81" i="3"/>
  <c r="G80" i="3"/>
  <c r="C80" i="3"/>
  <c r="E80" i="3" s="1"/>
  <c r="G34" i="3"/>
  <c r="C34" i="3" s="1"/>
  <c r="G33" i="3"/>
  <c r="C33" i="3"/>
  <c r="G32" i="3"/>
  <c r="C32" i="3" s="1"/>
  <c r="G31" i="3"/>
  <c r="C31" i="3" s="1"/>
  <c r="G30" i="3"/>
  <c r="C30" i="3"/>
  <c r="G29" i="3"/>
  <c r="C29" i="3"/>
  <c r="G28" i="3"/>
  <c r="C28" i="3" s="1"/>
  <c r="G27" i="3"/>
  <c r="C27" i="3" s="1"/>
  <c r="G26" i="3"/>
  <c r="C26" i="3"/>
  <c r="G25" i="3"/>
  <c r="C25" i="3"/>
  <c r="G24" i="3"/>
  <c r="C24" i="3"/>
  <c r="G23" i="3"/>
  <c r="C23" i="3"/>
  <c r="G79" i="3"/>
  <c r="C79" i="3" s="1"/>
  <c r="E79" i="3" s="1"/>
  <c r="G22" i="3"/>
  <c r="C22" i="3" s="1"/>
  <c r="G21" i="3"/>
  <c r="C21" i="3" s="1"/>
  <c r="G20" i="3"/>
  <c r="C20" i="3" s="1"/>
  <c r="G19" i="3"/>
  <c r="C19" i="3"/>
  <c r="G18" i="3"/>
  <c r="C18" i="3" s="1"/>
  <c r="G17" i="3"/>
  <c r="C17" i="3" s="1"/>
  <c r="G16" i="3"/>
  <c r="C16" i="3"/>
  <c r="G15" i="3"/>
  <c r="C15" i="3"/>
  <c r="G14" i="3"/>
  <c r="C14" i="3" s="1"/>
  <c r="G13" i="3"/>
  <c r="C13" i="3" s="1"/>
  <c r="G12" i="3"/>
  <c r="C12" i="3"/>
  <c r="G78" i="3"/>
  <c r="C78" i="3"/>
  <c r="E78" i="3" s="1"/>
  <c r="G77" i="3"/>
  <c r="C77" i="3"/>
  <c r="E77" i="3" s="1"/>
  <c r="G76" i="3"/>
  <c r="C76" i="3"/>
  <c r="E76" i="3" s="1"/>
  <c r="G75" i="3"/>
  <c r="C75" i="3" s="1"/>
  <c r="E75" i="3" s="1"/>
  <c r="G74" i="3"/>
  <c r="C74" i="3" s="1"/>
  <c r="E74" i="3" s="1"/>
  <c r="G73" i="3"/>
  <c r="C73" i="3" s="1"/>
  <c r="E73" i="3"/>
  <c r="G72" i="3"/>
  <c r="C72" i="3" s="1"/>
  <c r="E72" i="3"/>
  <c r="G71" i="3"/>
  <c r="C71" i="3"/>
  <c r="E71" i="3"/>
  <c r="G70" i="3"/>
  <c r="C70" i="3"/>
  <c r="E70" i="3"/>
  <c r="G69" i="3"/>
  <c r="C69" i="3"/>
  <c r="E69" i="3" s="1"/>
  <c r="G68" i="3"/>
  <c r="C68" i="3" s="1"/>
  <c r="E68" i="3" s="1"/>
  <c r="G67" i="3"/>
  <c r="C67" i="3" s="1"/>
  <c r="E67" i="3" s="1"/>
  <c r="G66" i="3"/>
  <c r="C66" i="3" s="1"/>
  <c r="E66" i="3"/>
  <c r="G65" i="3"/>
  <c r="C65" i="3"/>
  <c r="E65" i="3"/>
  <c r="G64" i="3"/>
  <c r="C64" i="3" s="1"/>
  <c r="E64" i="3"/>
  <c r="G63" i="3"/>
  <c r="C63" i="3"/>
  <c r="E63" i="3"/>
  <c r="G62" i="3"/>
  <c r="C62" i="3"/>
  <c r="E62" i="3"/>
  <c r="G61" i="3"/>
  <c r="C61" i="3"/>
  <c r="E61" i="3" s="1"/>
  <c r="G60" i="3"/>
  <c r="C60" i="3"/>
  <c r="E60" i="3" s="1"/>
  <c r="G59" i="3"/>
  <c r="C59" i="3"/>
  <c r="E59" i="3" s="1"/>
  <c r="G58" i="3"/>
  <c r="C58" i="3" s="1"/>
  <c r="E58" i="3" s="1"/>
  <c r="G57" i="3"/>
  <c r="C57" i="3" s="1"/>
  <c r="E57" i="3" s="1"/>
  <c r="G56" i="3"/>
  <c r="C56" i="3" s="1"/>
  <c r="E56" i="3" s="1"/>
  <c r="G55" i="3"/>
  <c r="C55" i="3" s="1"/>
  <c r="E55" i="3" s="1"/>
  <c r="G54" i="3"/>
  <c r="C54" i="3"/>
  <c r="E54" i="3"/>
  <c r="G53" i="3"/>
  <c r="C53" i="3"/>
  <c r="E53" i="3" s="1"/>
  <c r="G52" i="3"/>
  <c r="C52" i="3"/>
  <c r="E52" i="3" s="1"/>
  <c r="G11" i="3"/>
  <c r="C11" i="3"/>
  <c r="G51" i="3"/>
  <c r="C51" i="3"/>
  <c r="E51" i="3" s="1"/>
  <c r="G50" i="3"/>
  <c r="C50" i="3"/>
  <c r="E50" i="3" s="1"/>
  <c r="G49" i="3"/>
  <c r="C49" i="3"/>
  <c r="E49" i="3" s="1"/>
  <c r="G48" i="3"/>
  <c r="C48" i="3" s="1"/>
  <c r="E48" i="3" s="1"/>
  <c r="G47" i="3"/>
  <c r="C47" i="3" s="1"/>
  <c r="E47" i="3" s="1"/>
  <c r="G46" i="3"/>
  <c r="C46" i="3" s="1"/>
  <c r="E46" i="3" s="1"/>
  <c r="H127" i="3"/>
  <c r="D127" i="3"/>
  <c r="B127" i="3"/>
  <c r="A127" i="3"/>
  <c r="H126" i="3"/>
  <c r="B126" i="3"/>
  <c r="D126" i="3"/>
  <c r="A126" i="3"/>
  <c r="H125" i="3"/>
  <c r="D125" i="3"/>
  <c r="B125" i="3"/>
  <c r="A125" i="3"/>
  <c r="H124" i="3"/>
  <c r="B124" i="3"/>
  <c r="D124" i="3"/>
  <c r="A124" i="3"/>
  <c r="H123" i="3"/>
  <c r="D123" i="3"/>
  <c r="B123" i="3"/>
  <c r="A123" i="3"/>
  <c r="H122" i="3"/>
  <c r="B122" i="3"/>
  <c r="D122" i="3"/>
  <c r="A122" i="3"/>
  <c r="H121" i="3"/>
  <c r="D121" i="3"/>
  <c r="B121" i="3"/>
  <c r="A121" i="3"/>
  <c r="H120" i="3"/>
  <c r="B120" i="3"/>
  <c r="D120" i="3"/>
  <c r="A120" i="3"/>
  <c r="H119" i="3"/>
  <c r="D119" i="3"/>
  <c r="B119" i="3"/>
  <c r="A119" i="3"/>
  <c r="H118" i="3"/>
  <c r="B118" i="3"/>
  <c r="D118" i="3"/>
  <c r="A118" i="3"/>
  <c r="H117" i="3"/>
  <c r="D117" i="3"/>
  <c r="B117" i="3"/>
  <c r="A117" i="3"/>
  <c r="H116" i="3"/>
  <c r="B116" i="3"/>
  <c r="D116" i="3"/>
  <c r="A116" i="3"/>
  <c r="H115" i="3"/>
  <c r="D115" i="3"/>
  <c r="B115" i="3"/>
  <c r="A115" i="3"/>
  <c r="H114" i="3"/>
  <c r="B114" i="3"/>
  <c r="D114" i="3"/>
  <c r="A114" i="3"/>
  <c r="H113" i="3"/>
  <c r="D113" i="3"/>
  <c r="B113" i="3"/>
  <c r="A113" i="3"/>
  <c r="H112" i="3"/>
  <c r="B112" i="3"/>
  <c r="D112" i="3"/>
  <c r="A112" i="3"/>
  <c r="H111" i="3"/>
  <c r="D111" i="3"/>
  <c r="B111" i="3"/>
  <c r="A111" i="3"/>
  <c r="H110" i="3"/>
  <c r="B110" i="3"/>
  <c r="D110" i="3"/>
  <c r="A110" i="3"/>
  <c r="H109" i="3"/>
  <c r="D109" i="3"/>
  <c r="B109" i="3"/>
  <c r="A109" i="3"/>
  <c r="H108" i="3"/>
  <c r="B108" i="3"/>
  <c r="D108" i="3"/>
  <c r="A108" i="3"/>
  <c r="H107" i="3"/>
  <c r="D107" i="3"/>
  <c r="B107" i="3"/>
  <c r="A107" i="3"/>
  <c r="H106" i="3"/>
  <c r="B106" i="3"/>
  <c r="D106" i="3"/>
  <c r="A106" i="3"/>
  <c r="H105" i="3"/>
  <c r="D105" i="3"/>
  <c r="B105" i="3"/>
  <c r="A105" i="3"/>
  <c r="H104" i="3"/>
  <c r="B104" i="3"/>
  <c r="D104" i="3"/>
  <c r="A104" i="3"/>
  <c r="H103" i="3"/>
  <c r="D103" i="3"/>
  <c r="B103" i="3"/>
  <c r="A103" i="3"/>
  <c r="H102" i="3"/>
  <c r="B102" i="3"/>
  <c r="D102" i="3"/>
  <c r="A102" i="3"/>
  <c r="H101" i="3"/>
  <c r="D101" i="3"/>
  <c r="B101" i="3"/>
  <c r="A101" i="3"/>
  <c r="H100" i="3"/>
  <c r="B100" i="3"/>
  <c r="D100" i="3"/>
  <c r="A100" i="3"/>
  <c r="H99" i="3"/>
  <c r="D99" i="3"/>
  <c r="B99" i="3"/>
  <c r="A99" i="3"/>
  <c r="H98" i="3"/>
  <c r="B98" i="3"/>
  <c r="D98" i="3"/>
  <c r="A98" i="3"/>
  <c r="H97" i="3"/>
  <c r="D97" i="3"/>
  <c r="B97" i="3"/>
  <c r="A97" i="3"/>
  <c r="H96" i="3"/>
  <c r="B96" i="3"/>
  <c r="D96" i="3"/>
  <c r="A96" i="3"/>
  <c r="H95" i="3"/>
  <c r="D95" i="3"/>
  <c r="B95" i="3"/>
  <c r="A95" i="3"/>
  <c r="H45" i="3"/>
  <c r="B45" i="3"/>
  <c r="D45" i="3"/>
  <c r="A45" i="3"/>
  <c r="H94" i="3"/>
  <c r="D94" i="3"/>
  <c r="B94" i="3"/>
  <c r="A94" i="3"/>
  <c r="H93" i="3"/>
  <c r="B93" i="3"/>
  <c r="D93" i="3"/>
  <c r="A93" i="3"/>
  <c r="H44" i="3"/>
  <c r="D44" i="3"/>
  <c r="B44" i="3"/>
  <c r="A44" i="3"/>
  <c r="H92" i="3"/>
  <c r="B92" i="3"/>
  <c r="D92" i="3"/>
  <c r="A92" i="3"/>
  <c r="H43" i="3"/>
  <c r="D43" i="3"/>
  <c r="B43" i="3"/>
  <c r="A43" i="3"/>
  <c r="H42" i="3"/>
  <c r="B42" i="3"/>
  <c r="D42" i="3"/>
  <c r="A42" i="3"/>
  <c r="H91" i="3"/>
  <c r="D91" i="3"/>
  <c r="B91" i="3"/>
  <c r="A91" i="3"/>
  <c r="H41" i="3"/>
  <c r="B41" i="3"/>
  <c r="D41" i="3"/>
  <c r="A41" i="3"/>
  <c r="H40" i="3"/>
  <c r="D40" i="3"/>
  <c r="B40" i="3"/>
  <c r="A40" i="3"/>
  <c r="H39" i="3"/>
  <c r="B39" i="3"/>
  <c r="D39" i="3"/>
  <c r="A39" i="3"/>
  <c r="H38" i="3"/>
  <c r="D38" i="3"/>
  <c r="B38" i="3"/>
  <c r="A38" i="3"/>
  <c r="H37" i="3"/>
  <c r="B37" i="3" s="1"/>
  <c r="F37" i="3"/>
  <c r="D37" i="3" s="1"/>
  <c r="A37" i="3"/>
  <c r="H36" i="3"/>
  <c r="B36" i="3" s="1"/>
  <c r="F36" i="3"/>
  <c r="D36" i="3" s="1"/>
  <c r="A36" i="3"/>
  <c r="H90" i="3"/>
  <c r="F90" i="3"/>
  <c r="D90" i="3" s="1"/>
  <c r="B90" i="3"/>
  <c r="A90" i="3"/>
  <c r="H89" i="3"/>
  <c r="B89" i="3"/>
  <c r="F89" i="3"/>
  <c r="D89" i="3" s="1"/>
  <c r="A89" i="3"/>
  <c r="H35" i="3"/>
  <c r="B35" i="3" s="1"/>
  <c r="F35" i="3"/>
  <c r="D35" i="3"/>
  <c r="A35" i="3"/>
  <c r="H88" i="3"/>
  <c r="B88" i="3" s="1"/>
  <c r="D88" i="3"/>
  <c r="A88" i="3"/>
  <c r="H87" i="3"/>
  <c r="B87" i="3"/>
  <c r="D87" i="3"/>
  <c r="A87" i="3"/>
  <c r="H86" i="3"/>
  <c r="B86" i="3" s="1"/>
  <c r="D86" i="3"/>
  <c r="A86" i="3"/>
  <c r="H85" i="3"/>
  <c r="B85" i="3"/>
  <c r="D85" i="3"/>
  <c r="A85" i="3"/>
  <c r="H84" i="3"/>
  <c r="B84" i="3" s="1"/>
  <c r="D84" i="3"/>
  <c r="A84" i="3"/>
  <c r="H83" i="3"/>
  <c r="B83" i="3"/>
  <c r="D83" i="3"/>
  <c r="A83" i="3"/>
  <c r="H82" i="3"/>
  <c r="B82" i="3" s="1"/>
  <c r="D82" i="3"/>
  <c r="A82" i="3"/>
  <c r="H81" i="3"/>
  <c r="B81" i="3"/>
  <c r="D81" i="3"/>
  <c r="A81" i="3"/>
  <c r="H80" i="3"/>
  <c r="B80" i="3" s="1"/>
  <c r="D80" i="3"/>
  <c r="A80" i="3"/>
  <c r="H34" i="3"/>
  <c r="B34" i="3"/>
  <c r="D34" i="3"/>
  <c r="A34" i="3"/>
  <c r="H33" i="3"/>
  <c r="B33" i="3" s="1"/>
  <c r="D33" i="3"/>
  <c r="A33" i="3"/>
  <c r="H32" i="3"/>
  <c r="B32" i="3"/>
  <c r="D32" i="3"/>
  <c r="A32" i="3"/>
  <c r="H31" i="3"/>
  <c r="B31" i="3" s="1"/>
  <c r="D31" i="3"/>
  <c r="A31" i="3"/>
  <c r="H30" i="3"/>
  <c r="B30" i="3"/>
  <c r="D30" i="3"/>
  <c r="A30" i="3"/>
  <c r="H29" i="3"/>
  <c r="B29" i="3" s="1"/>
  <c r="D29" i="3"/>
  <c r="A29" i="3"/>
  <c r="H28" i="3"/>
  <c r="B28" i="3"/>
  <c r="D28" i="3"/>
  <c r="A28" i="3"/>
  <c r="H27" i="3"/>
  <c r="B27" i="3" s="1"/>
  <c r="D27" i="3"/>
  <c r="A27" i="3"/>
  <c r="H26" i="3"/>
  <c r="B26" i="3"/>
  <c r="D26" i="3"/>
  <c r="A26" i="3"/>
  <c r="H25" i="3"/>
  <c r="B25" i="3" s="1"/>
  <c r="D25" i="3"/>
  <c r="A25" i="3"/>
  <c r="H24" i="3"/>
  <c r="B24" i="3"/>
  <c r="D24" i="3"/>
  <c r="A24" i="3"/>
  <c r="H23" i="3"/>
  <c r="B23" i="3" s="1"/>
  <c r="D23" i="3"/>
  <c r="A23" i="3"/>
  <c r="H79" i="3"/>
  <c r="B79" i="3"/>
  <c r="D79" i="3"/>
  <c r="A79" i="3"/>
  <c r="H22" i="3"/>
  <c r="B22" i="3" s="1"/>
  <c r="D22" i="3"/>
  <c r="A22" i="3"/>
  <c r="H21" i="3"/>
  <c r="B21" i="3"/>
  <c r="D21" i="3"/>
  <c r="A21" i="3"/>
  <c r="H20" i="3"/>
  <c r="B20" i="3" s="1"/>
  <c r="D20" i="3"/>
  <c r="A20" i="3"/>
  <c r="H19" i="3"/>
  <c r="B19" i="3"/>
  <c r="D19" i="3"/>
  <c r="A19" i="3"/>
  <c r="H18" i="3"/>
  <c r="B18" i="3" s="1"/>
  <c r="D18" i="3"/>
  <c r="A18" i="3"/>
  <c r="H17" i="3"/>
  <c r="B17" i="3"/>
  <c r="D17" i="3"/>
  <c r="A17" i="3"/>
  <c r="H16" i="3"/>
  <c r="B16" i="3" s="1"/>
  <c r="D16" i="3"/>
  <c r="A16" i="3"/>
  <c r="H15" i="3"/>
  <c r="B15" i="3"/>
  <c r="D15" i="3"/>
  <c r="A15" i="3"/>
  <c r="H14" i="3"/>
  <c r="B14" i="3" s="1"/>
  <c r="D14" i="3"/>
  <c r="A14" i="3"/>
  <c r="H13" i="3"/>
  <c r="B13" i="3"/>
  <c r="D13" i="3"/>
  <c r="A13" i="3"/>
  <c r="H12" i="3"/>
  <c r="B12" i="3" s="1"/>
  <c r="D12" i="3"/>
  <c r="A12" i="3"/>
  <c r="H78" i="3"/>
  <c r="B78" i="3"/>
  <c r="D78" i="3"/>
  <c r="A78" i="3"/>
  <c r="H77" i="3"/>
  <c r="B77" i="3" s="1"/>
  <c r="D77" i="3"/>
  <c r="A77" i="3"/>
  <c r="H76" i="3"/>
  <c r="B76" i="3"/>
  <c r="D76" i="3"/>
  <c r="A76" i="3"/>
  <c r="H75" i="3"/>
  <c r="B75" i="3" s="1"/>
  <c r="D75" i="3"/>
  <c r="A75" i="3"/>
  <c r="H74" i="3"/>
  <c r="B74" i="3"/>
  <c r="D74" i="3"/>
  <c r="A74" i="3"/>
  <c r="H73" i="3"/>
  <c r="B73" i="3" s="1"/>
  <c r="D73" i="3"/>
  <c r="A73" i="3"/>
  <c r="H72" i="3"/>
  <c r="B72" i="3"/>
  <c r="D72" i="3"/>
  <c r="A72" i="3"/>
  <c r="H71" i="3"/>
  <c r="B71" i="3" s="1"/>
  <c r="D71" i="3"/>
  <c r="A71" i="3"/>
  <c r="H70" i="3"/>
  <c r="B70" i="3"/>
  <c r="D70" i="3"/>
  <c r="A70" i="3"/>
  <c r="H69" i="3"/>
  <c r="B69" i="3" s="1"/>
  <c r="D69" i="3"/>
  <c r="A69" i="3"/>
  <c r="H68" i="3"/>
  <c r="B68" i="3"/>
  <c r="D68" i="3"/>
  <c r="A68" i="3"/>
  <c r="H67" i="3"/>
  <c r="B67" i="3" s="1"/>
  <c r="D67" i="3"/>
  <c r="A67" i="3"/>
  <c r="H66" i="3"/>
  <c r="B66" i="3"/>
  <c r="D66" i="3"/>
  <c r="A66" i="3"/>
  <c r="H65" i="3"/>
  <c r="B65" i="3" s="1"/>
  <c r="D65" i="3"/>
  <c r="A65" i="3"/>
  <c r="H64" i="3"/>
  <c r="B64" i="3"/>
  <c r="D64" i="3"/>
  <c r="A64" i="3"/>
  <c r="H63" i="3"/>
  <c r="B63" i="3" s="1"/>
  <c r="D63" i="3"/>
  <c r="A63" i="3"/>
  <c r="H62" i="3"/>
  <c r="B62" i="3"/>
  <c r="D62" i="3"/>
  <c r="A62" i="3"/>
  <c r="H61" i="3"/>
  <c r="B61" i="3" s="1"/>
  <c r="D61" i="3"/>
  <c r="A61" i="3"/>
  <c r="H60" i="3"/>
  <c r="B60" i="3"/>
  <c r="D60" i="3"/>
  <c r="A60" i="3"/>
  <c r="H59" i="3"/>
  <c r="B59" i="3" s="1"/>
  <c r="D59" i="3"/>
  <c r="A59" i="3"/>
  <c r="H58" i="3"/>
  <c r="B58" i="3"/>
  <c r="D58" i="3"/>
  <c r="A58" i="3"/>
  <c r="H57" i="3"/>
  <c r="B57" i="3" s="1"/>
  <c r="D57" i="3"/>
  <c r="A57" i="3"/>
  <c r="H56" i="3"/>
  <c r="B56" i="3"/>
  <c r="D56" i="3"/>
  <c r="A56" i="3"/>
  <c r="H55" i="3"/>
  <c r="B55" i="3" s="1"/>
  <c r="D55" i="3"/>
  <c r="A55" i="3"/>
  <c r="H54" i="3"/>
  <c r="B54" i="3"/>
  <c r="D54" i="3"/>
  <c r="A54" i="3"/>
  <c r="H53" i="3"/>
  <c r="B53" i="3" s="1"/>
  <c r="D53" i="3"/>
  <c r="A53" i="3"/>
  <c r="H52" i="3"/>
  <c r="B52" i="3"/>
  <c r="D52" i="3"/>
  <c r="A52" i="3"/>
  <c r="H11" i="3"/>
  <c r="B11" i="3" s="1"/>
  <c r="D11" i="3"/>
  <c r="A11" i="3"/>
  <c r="H51" i="3"/>
  <c r="B51" i="3"/>
  <c r="D51" i="3"/>
  <c r="A51" i="3"/>
  <c r="H50" i="3"/>
  <c r="B50" i="3" s="1"/>
  <c r="D50" i="3"/>
  <c r="A50" i="3"/>
  <c r="H49" i="3"/>
  <c r="B49" i="3"/>
  <c r="D49" i="3"/>
  <c r="A49" i="3"/>
  <c r="H48" i="3"/>
  <c r="B48" i="3" s="1"/>
  <c r="D48" i="3"/>
  <c r="A48" i="3"/>
  <c r="H47" i="3"/>
  <c r="B47" i="3"/>
  <c r="D47" i="3"/>
  <c r="A47" i="3"/>
  <c r="H46" i="3"/>
  <c r="B46" i="3" s="1"/>
  <c r="D46" i="3"/>
  <c r="A46" i="3"/>
  <c r="Q149" i="2"/>
  <c r="Q142" i="2"/>
  <c r="Q143" i="2"/>
  <c r="Q146" i="2"/>
  <c r="Q147" i="2"/>
  <c r="Q148" i="2"/>
  <c r="Q109" i="2"/>
  <c r="Q134" i="2"/>
  <c r="Q135" i="2"/>
  <c r="Q136" i="2"/>
  <c r="Q137" i="2"/>
  <c r="Q138" i="2"/>
  <c r="Q139" i="2"/>
  <c r="Q140" i="2"/>
  <c r="Q141" i="2"/>
  <c r="Q144" i="2"/>
  <c r="Q145" i="2"/>
  <c r="Q130" i="2"/>
  <c r="Q131" i="2"/>
  <c r="Q127" i="2"/>
  <c r="Q128" i="2"/>
  <c r="Q129" i="2"/>
  <c r="Q132" i="2"/>
  <c r="Q133" i="2"/>
  <c r="F16" i="2"/>
  <c r="F17" i="2" s="1"/>
  <c r="C17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C7" i="1"/>
  <c r="C8" i="1"/>
  <c r="E22" i="1"/>
  <c r="F22" i="1" s="1"/>
  <c r="E24" i="1"/>
  <c r="E31" i="1"/>
  <c r="F31" i="1" s="1"/>
  <c r="E32" i="1"/>
  <c r="F32" i="1" s="1"/>
  <c r="G32" i="1" s="1"/>
  <c r="I32" i="1" s="1"/>
  <c r="E41" i="1"/>
  <c r="F41" i="1" s="1"/>
  <c r="G41" i="1" s="1"/>
  <c r="I41" i="1" s="1"/>
  <c r="E53" i="1"/>
  <c r="F53" i="1" s="1"/>
  <c r="E54" i="1"/>
  <c r="F54" i="1" s="1"/>
  <c r="E64" i="1"/>
  <c r="F64" i="1" s="1"/>
  <c r="E65" i="1"/>
  <c r="F65" i="1" s="1"/>
  <c r="E72" i="1"/>
  <c r="F72" i="1"/>
  <c r="E80" i="1"/>
  <c r="F80" i="1" s="1"/>
  <c r="C18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E42" i="1"/>
  <c r="F42" i="1"/>
  <c r="G65" i="1"/>
  <c r="I65" i="1" s="1"/>
  <c r="E63" i="1"/>
  <c r="F63" i="1" s="1"/>
  <c r="G63" i="1" s="1"/>
  <c r="I63" i="1" s="1"/>
  <c r="E55" i="1"/>
  <c r="F55" i="1" s="1"/>
  <c r="G55" i="1"/>
  <c r="I55" i="1"/>
  <c r="E39" i="1"/>
  <c r="F39" i="1" s="1"/>
  <c r="E30" i="1"/>
  <c r="F30" i="1" s="1"/>
  <c r="E68" i="1"/>
  <c r="F68" i="1" s="1"/>
  <c r="E60" i="1"/>
  <c r="F60" i="1"/>
  <c r="E44" i="1"/>
  <c r="F44" i="1" s="1"/>
  <c r="G44" i="1" s="1"/>
  <c r="I44" i="1" s="1"/>
  <c r="E36" i="1"/>
  <c r="F36" i="1"/>
  <c r="G36" i="1" s="1"/>
  <c r="I36" i="1" s="1"/>
  <c r="E20" i="3"/>
  <c r="E24" i="3"/>
  <c r="E30" i="3"/>
  <c r="E45" i="3"/>
  <c r="E37" i="3"/>
  <c r="E29" i="3"/>
  <c r="E32" i="3"/>
  <c r="E19" i="3"/>
  <c r="C11" i="2"/>
  <c r="C12" i="2"/>
  <c r="O159" i="2" l="1"/>
  <c r="O156" i="2"/>
  <c r="O155" i="2"/>
  <c r="O158" i="2"/>
  <c r="O157" i="2"/>
  <c r="O154" i="2"/>
  <c r="C16" i="2"/>
  <c r="D18" i="2" s="1"/>
  <c r="O153" i="2"/>
  <c r="C15" i="2"/>
  <c r="O106" i="2"/>
  <c r="O22" i="2"/>
  <c r="O105" i="2"/>
  <c r="O82" i="2"/>
  <c r="O33" i="2"/>
  <c r="O95" i="2"/>
  <c r="O150" i="2"/>
  <c r="O136" i="2"/>
  <c r="O48" i="2"/>
  <c r="O75" i="2"/>
  <c r="O138" i="2"/>
  <c r="O44" i="2"/>
  <c r="O51" i="2"/>
  <c r="O71" i="2"/>
  <c r="O32" i="2"/>
  <c r="O52" i="2"/>
  <c r="O67" i="2"/>
  <c r="O137" i="2"/>
  <c r="O89" i="2"/>
  <c r="O36" i="2"/>
  <c r="O93" i="2"/>
  <c r="O149" i="2"/>
  <c r="O39" i="2"/>
  <c r="O41" i="2"/>
  <c r="O96" i="2"/>
  <c r="O142" i="2"/>
  <c r="O24" i="2"/>
  <c r="O148" i="2"/>
  <c r="O38" i="2"/>
  <c r="O121" i="2"/>
  <c r="O135" i="2"/>
  <c r="O74" i="2"/>
  <c r="O94" i="2"/>
  <c r="O102" i="2"/>
  <c r="O68" i="2"/>
  <c r="O59" i="2"/>
  <c r="O73" i="2"/>
  <c r="O98" i="2"/>
  <c r="O130" i="2"/>
  <c r="O49" i="2"/>
  <c r="O129" i="2"/>
  <c r="O127" i="2"/>
  <c r="O141" i="2"/>
  <c r="O83" i="2"/>
  <c r="O104" i="2"/>
  <c r="O134" i="2"/>
  <c r="O124" i="2"/>
  <c r="O54" i="2"/>
  <c r="O47" i="2"/>
  <c r="O45" i="2"/>
  <c r="O131" i="2"/>
  <c r="O139" i="2"/>
  <c r="O140" i="2"/>
  <c r="O65" i="2"/>
  <c r="O133" i="2"/>
  <c r="O26" i="2"/>
  <c r="O84" i="2"/>
  <c r="O42" i="2"/>
  <c r="O77" i="2"/>
  <c r="O91" i="2"/>
  <c r="O81" i="2"/>
  <c r="O100" i="2"/>
  <c r="O152" i="2"/>
  <c r="O63" i="2"/>
  <c r="O145" i="2"/>
  <c r="O76" i="2"/>
  <c r="O103" i="2"/>
  <c r="O21" i="2"/>
  <c r="O128" i="2"/>
  <c r="O119" i="2"/>
  <c r="O86" i="2"/>
  <c r="O112" i="2"/>
  <c r="O61" i="2"/>
  <c r="O144" i="2"/>
  <c r="O57" i="2"/>
  <c r="O107" i="2"/>
  <c r="O69" i="2"/>
  <c r="O92" i="2"/>
  <c r="O80" i="2"/>
  <c r="O146" i="2"/>
  <c r="O97" i="2"/>
  <c r="O78" i="2"/>
  <c r="O108" i="2"/>
  <c r="O35" i="2"/>
  <c r="O125" i="2"/>
  <c r="O110" i="2"/>
  <c r="O111" i="2"/>
  <c r="O114" i="2"/>
  <c r="O120" i="2"/>
  <c r="O70" i="2"/>
  <c r="O64" i="2"/>
  <c r="O43" i="2"/>
  <c r="O50" i="2"/>
  <c r="O30" i="2"/>
  <c r="O34" i="2"/>
  <c r="O28" i="2"/>
  <c r="O123" i="2"/>
  <c r="O23" i="2"/>
  <c r="O62" i="2"/>
  <c r="O143" i="2"/>
  <c r="O147" i="2"/>
  <c r="O109" i="2"/>
  <c r="O53" i="2"/>
  <c r="O27" i="2"/>
  <c r="O116" i="2"/>
  <c r="O72" i="2"/>
  <c r="O87" i="2"/>
  <c r="O46" i="2"/>
  <c r="O151" i="2"/>
  <c r="O40" i="2"/>
  <c r="O126" i="2"/>
  <c r="O55" i="2"/>
  <c r="O113" i="2"/>
  <c r="O132" i="2"/>
  <c r="O101" i="2"/>
  <c r="O31" i="2"/>
  <c r="O29" i="2"/>
  <c r="O117" i="2"/>
  <c r="O56" i="2"/>
  <c r="O58" i="2"/>
  <c r="O60" i="2"/>
  <c r="O85" i="2"/>
  <c r="O115" i="2"/>
  <c r="O25" i="2"/>
  <c r="O88" i="2"/>
  <c r="O90" i="2"/>
  <c r="O37" i="2"/>
  <c r="O118" i="2"/>
  <c r="O99" i="2"/>
  <c r="O122" i="2"/>
  <c r="O66" i="2"/>
  <c r="O79" i="2"/>
  <c r="E31" i="3"/>
  <c r="E27" i="1"/>
  <c r="E38" i="1"/>
  <c r="F38" i="1" s="1"/>
  <c r="G38" i="1" s="1"/>
  <c r="I38" i="1" s="1"/>
  <c r="E43" i="1"/>
  <c r="F43" i="1" s="1"/>
  <c r="E56" i="1"/>
  <c r="F56" i="1" s="1"/>
  <c r="G72" i="1"/>
  <c r="I72" i="1" s="1"/>
  <c r="E77" i="1"/>
  <c r="G80" i="1"/>
  <c r="I80" i="1" s="1"/>
  <c r="G52" i="1"/>
  <c r="I52" i="1" s="1"/>
  <c r="G42" i="1"/>
  <c r="I42" i="1" s="1"/>
  <c r="E25" i="1"/>
  <c r="E21" i="1"/>
  <c r="E76" i="1"/>
  <c r="E26" i="1"/>
  <c r="E29" i="1"/>
  <c r="E35" i="1"/>
  <c r="E48" i="1"/>
  <c r="F48" i="1" s="1"/>
  <c r="G48" i="1" s="1"/>
  <c r="I48" i="1" s="1"/>
  <c r="G51" i="1"/>
  <c r="I51" i="1" s="1"/>
  <c r="G64" i="1"/>
  <c r="I64" i="1" s="1"/>
  <c r="E69" i="1"/>
  <c r="F69" i="1" s="1"/>
  <c r="E79" i="1"/>
  <c r="G57" i="1"/>
  <c r="I57" i="1" s="1"/>
  <c r="E47" i="1"/>
  <c r="F47" i="1" s="1"/>
  <c r="G47" i="1" s="1"/>
  <c r="I47" i="1" s="1"/>
  <c r="G39" i="1"/>
  <c r="I39" i="1" s="1"/>
  <c r="G68" i="1"/>
  <c r="I68" i="1" s="1"/>
  <c r="E52" i="1"/>
  <c r="F52" i="1" s="1"/>
  <c r="G30" i="1"/>
  <c r="I30" i="1" s="1"/>
  <c r="E40" i="1"/>
  <c r="G43" i="1"/>
  <c r="I43" i="1" s="1"/>
  <c r="G56" i="1"/>
  <c r="I56" i="1" s="1"/>
  <c r="E61" i="1"/>
  <c r="F61" i="1" s="1"/>
  <c r="E73" i="1"/>
  <c r="E23" i="1"/>
  <c r="F23" i="1" s="1"/>
  <c r="E74" i="1"/>
  <c r="G60" i="1"/>
  <c r="I60" i="1" s="1"/>
  <c r="E50" i="1"/>
  <c r="F50" i="1" s="1"/>
  <c r="G50" i="1" s="1"/>
  <c r="I50" i="1" s="1"/>
  <c r="E33" i="1"/>
  <c r="E45" i="1"/>
  <c r="E57" i="1"/>
  <c r="F57" i="1" s="1"/>
  <c r="G61" i="1"/>
  <c r="I61" i="1" s="1"/>
  <c r="E70" i="1"/>
  <c r="F70" i="1" s="1"/>
  <c r="E75" i="1"/>
  <c r="E78" i="1"/>
  <c r="E58" i="1"/>
  <c r="F58" i="1" s="1"/>
  <c r="G58" i="1" s="1"/>
  <c r="I58" i="1" s="1"/>
  <c r="G22" i="1"/>
  <c r="I22" i="1" s="1"/>
  <c r="E28" i="1"/>
  <c r="F28" i="1" s="1"/>
  <c r="G28" i="1" s="1"/>
  <c r="I28" i="1" s="1"/>
  <c r="G31" i="1"/>
  <c r="I31" i="1" s="1"/>
  <c r="E37" i="1"/>
  <c r="E49" i="1"/>
  <c r="F49" i="1" s="1"/>
  <c r="G49" i="1" s="1"/>
  <c r="I49" i="1" s="1"/>
  <c r="G53" i="1"/>
  <c r="I53" i="1" s="1"/>
  <c r="E62" i="1"/>
  <c r="F62" i="1" s="1"/>
  <c r="G62" i="1" s="1"/>
  <c r="I62" i="1" s="1"/>
  <c r="E67" i="1"/>
  <c r="G54" i="1"/>
  <c r="I54" i="1" s="1"/>
  <c r="G70" i="1"/>
  <c r="I70" i="1" s="1"/>
  <c r="E71" i="1"/>
  <c r="E66" i="1"/>
  <c r="F66" i="1" s="1"/>
  <c r="G66" i="1" s="1"/>
  <c r="I66" i="1" s="1"/>
  <c r="E51" i="1"/>
  <c r="F51" i="1" s="1"/>
  <c r="E12" i="3"/>
  <c r="E17" i="3"/>
  <c r="F24" i="1"/>
  <c r="G24" i="1" s="1"/>
  <c r="I24" i="1" s="1"/>
  <c r="E13" i="3"/>
  <c r="E27" i="3"/>
  <c r="E21" i="3"/>
  <c r="E34" i="1"/>
  <c r="F34" i="1" s="1"/>
  <c r="G69" i="1"/>
  <c r="I69" i="1" s="1"/>
  <c r="E59" i="1"/>
  <c r="F59" i="1" s="1"/>
  <c r="G59" i="1" s="1"/>
  <c r="I59" i="1" s="1"/>
  <c r="E46" i="1"/>
  <c r="F46" i="1" s="1"/>
  <c r="G46" i="1" s="1"/>
  <c r="I46" i="1" s="1"/>
  <c r="F76" i="1" l="1"/>
  <c r="G76" i="1" s="1"/>
  <c r="I76" i="1" s="1"/>
  <c r="E41" i="3"/>
  <c r="E28" i="3"/>
  <c r="F40" i="1"/>
  <c r="G40" i="1" s="1"/>
  <c r="I40" i="1" s="1"/>
  <c r="E15" i="3"/>
  <c r="F26" i="1"/>
  <c r="G26" i="1" s="1"/>
  <c r="I26" i="1" s="1"/>
  <c r="E42" i="3"/>
  <c r="F77" i="1"/>
  <c r="G77" i="1" s="1"/>
  <c r="I77" i="1" s="1"/>
  <c r="E26" i="3"/>
  <c r="F67" i="1"/>
  <c r="G67" i="1" s="1"/>
  <c r="I67" i="1" s="1"/>
  <c r="E35" i="3"/>
  <c r="F74" i="1"/>
  <c r="G74" i="1" s="1"/>
  <c r="I74" i="1" s="1"/>
  <c r="E39" i="3"/>
  <c r="F21" i="1"/>
  <c r="G21" i="1" s="1"/>
  <c r="E11" i="3"/>
  <c r="F45" i="1"/>
  <c r="G45" i="1" s="1"/>
  <c r="I45" i="1" s="1"/>
  <c r="E33" i="3"/>
  <c r="F25" i="1"/>
  <c r="G25" i="1" s="1"/>
  <c r="I25" i="1" s="1"/>
  <c r="E14" i="3"/>
  <c r="F73" i="1"/>
  <c r="G73" i="1" s="1"/>
  <c r="I73" i="1" s="1"/>
  <c r="E38" i="3"/>
  <c r="F71" i="1"/>
  <c r="G71" i="1" s="1"/>
  <c r="I71" i="1" s="1"/>
  <c r="E36" i="3"/>
  <c r="C18" i="2"/>
  <c r="F18" i="2"/>
  <c r="F19" i="2" s="1"/>
  <c r="E25" i="3"/>
  <c r="F37" i="1"/>
  <c r="G37" i="1" s="1"/>
  <c r="I37" i="1" s="1"/>
  <c r="F78" i="1"/>
  <c r="G78" i="1" s="1"/>
  <c r="I78" i="1" s="1"/>
  <c r="E43" i="3"/>
  <c r="E23" i="3"/>
  <c r="F35" i="1"/>
  <c r="G35" i="1" s="1"/>
  <c r="I35" i="1" s="1"/>
  <c r="E16" i="3"/>
  <c r="F27" i="1"/>
  <c r="G27" i="1" s="1"/>
  <c r="I27" i="1" s="1"/>
  <c r="E44" i="3"/>
  <c r="F79" i="1"/>
  <c r="G79" i="1" s="1"/>
  <c r="J79" i="1" s="1"/>
  <c r="E34" i="3"/>
  <c r="F75" i="1"/>
  <c r="G75" i="1" s="1"/>
  <c r="I75" i="1" s="1"/>
  <c r="E40" i="3"/>
  <c r="E22" i="3"/>
  <c r="F33" i="1"/>
  <c r="G33" i="1" s="1"/>
  <c r="I33" i="1" s="1"/>
  <c r="F29" i="1"/>
  <c r="G29" i="1" s="1"/>
  <c r="I29" i="1" s="1"/>
  <c r="E18" i="3"/>
  <c r="H21" i="1" l="1"/>
  <c r="C11" i="1"/>
  <c r="C12" i="1"/>
  <c r="C16" i="1" s="1"/>
  <c r="D18" i="1" s="1"/>
  <c r="O26" i="1" l="1"/>
  <c r="O28" i="1"/>
  <c r="O40" i="1"/>
  <c r="O73" i="1"/>
  <c r="O43" i="1"/>
  <c r="O38" i="1"/>
  <c r="O23" i="1"/>
  <c r="O52" i="1"/>
  <c r="O37" i="1"/>
  <c r="O47" i="1"/>
  <c r="O48" i="1"/>
  <c r="O39" i="1"/>
  <c r="O51" i="1"/>
  <c r="O46" i="1"/>
  <c r="O50" i="1"/>
  <c r="O60" i="1"/>
  <c r="O63" i="1"/>
  <c r="O72" i="1"/>
  <c r="O32" i="1"/>
  <c r="O54" i="1"/>
  <c r="O42" i="1"/>
  <c r="O71" i="1"/>
  <c r="O35" i="1"/>
  <c r="O62" i="1"/>
  <c r="O25" i="1"/>
  <c r="O22" i="1"/>
  <c r="O34" i="1"/>
  <c r="O80" i="1"/>
  <c r="O45" i="1"/>
  <c r="O79" i="1"/>
  <c r="O57" i="1"/>
  <c r="O59" i="1"/>
  <c r="O70" i="1"/>
  <c r="O33" i="1"/>
  <c r="O21" i="1"/>
  <c r="O24" i="1"/>
  <c r="O53" i="1"/>
  <c r="O58" i="1"/>
  <c r="O65" i="1"/>
  <c r="O67" i="1"/>
  <c r="O78" i="1"/>
  <c r="O36" i="1"/>
  <c r="O61" i="1"/>
  <c r="O66" i="1"/>
  <c r="O55" i="1"/>
  <c r="O75" i="1"/>
  <c r="O30" i="1"/>
  <c r="O68" i="1"/>
  <c r="O77" i="1"/>
  <c r="O56" i="1"/>
  <c r="O74" i="1"/>
  <c r="O64" i="1"/>
  <c r="O69" i="1"/>
  <c r="O29" i="1"/>
  <c r="O31" i="1"/>
  <c r="O49" i="1"/>
  <c r="O41" i="1"/>
  <c r="O76" i="1"/>
  <c r="O44" i="1"/>
  <c r="O27" i="1"/>
</calcChain>
</file>

<file path=xl/sharedStrings.xml><?xml version="1.0" encoding="utf-8"?>
<sst xmlns="http://schemas.openxmlformats.org/spreadsheetml/2006/main" count="1652" uniqueCount="518">
  <si>
    <t>VSB-063</t>
  </si>
  <si>
    <t>BAD?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</si>
  <si>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</si>
  <si>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</si>
  <si>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</si>
  <si>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</si>
  <si>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</si>
  <si>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</si>
  <si>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</si>
  <si>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</si>
  <si>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</si>
  <si>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</si>
  <si>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</si>
  <si>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</si>
  <si>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</si>
  <si>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</si>
  <si>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</si>
  <si>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</si>
  <si>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</si>
  <si>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</si>
  <si>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</si>
  <si>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</si>
  <si>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</si>
  <si>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</si>
  <si>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</si>
  <si>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</si>
  <si>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</si>
  <si>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</si>
  <si>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</si>
  <si>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</si>
  <si>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</si>
  <si>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IBVS</t>
  </si>
  <si>
    <t>GCVS 4</t>
  </si>
  <si>
    <t>GCVS</t>
  </si>
  <si>
    <t>BW Dra / HIP 74370</t>
  </si>
  <si>
    <t>EW/KW</t>
  </si>
  <si>
    <t>Hipparcos data (even the catalog number?) with this star seems to be wrong...somehow confused or mixed up with BV Dra?</t>
  </si>
  <si>
    <t>Cells that are shaded gray in column G have had 1/2 cycle count manually added to prevent chart 'wrapping'</t>
  </si>
  <si>
    <t>Visual binary! With BV Dra!!!</t>
  </si>
  <si>
    <t>IBVS 2683</t>
  </si>
  <si>
    <t>IBVS 2137</t>
  </si>
  <si>
    <t>I</t>
  </si>
  <si>
    <t>II</t>
  </si>
  <si>
    <t>I?</t>
  </si>
  <si>
    <t>IBVS 2906</t>
  </si>
  <si>
    <t>IBVS 3382</t>
  </si>
  <si>
    <t>IBVS 3538</t>
  </si>
  <si>
    <t>IBVS 3714</t>
  </si>
  <si>
    <t>IBVS 5502</t>
  </si>
  <si>
    <t>?2?</t>
  </si>
  <si>
    <t>Krajci</t>
  </si>
  <si>
    <t>IBVS 5592</t>
  </si>
  <si>
    <t>IBVS 5643</t>
  </si>
  <si>
    <t>F.B.Wood BAAS 2.357</t>
  </si>
  <si>
    <t>E.Geyer et al. AAPS 48.85</t>
  </si>
  <si>
    <t>Rucinski &amp; Kaluzny ASS 88.438</t>
  </si>
  <si>
    <t>A.Yamasaki ASS 60.174</t>
  </si>
  <si>
    <t>A.Figer GEOS 3</t>
  </si>
  <si>
    <t>P.Ralincourt GEOS 3</t>
  </si>
  <si>
    <t>M.Penna GEOS 3</t>
  </si>
  <si>
    <t>IBVS 5694</t>
  </si>
  <si>
    <t>IBVS 5707</t>
  </si>
  <si>
    <r>
      <t xml:space="preserve">BW Dra / </t>
    </r>
    <r>
      <rPr>
        <sz val="16"/>
        <rFont val="Arial"/>
        <family val="2"/>
      </rPr>
      <t>GSC 4180-1943</t>
    </r>
  </si>
  <si>
    <t>IBVS 0035</t>
  </si>
  <si>
    <t># of data points:</t>
  </si>
  <si>
    <t>IBVS 5731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</si>
  <si>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</si>
  <si>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</si>
  <si>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</si>
  <si>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</si>
  <si>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</si>
  <si>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</si>
  <si>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IBVS 5875</t>
  </si>
  <si>
    <t>IBVS 5820</t>
  </si>
  <si>
    <t>OEJV 0094</t>
  </si>
  <si>
    <t>IBVS 5874</t>
  </si>
  <si>
    <t>OEJV 0074</t>
  </si>
  <si>
    <t>CCD+I</t>
  </si>
  <si>
    <t>vis</t>
  </si>
  <si>
    <t>OEJV 0107</t>
  </si>
  <si>
    <t>OEJV</t>
  </si>
  <si>
    <t>IBVS 5938</t>
  </si>
  <si>
    <t>Add cycle</t>
  </si>
  <si>
    <t>Old Cycle</t>
  </si>
  <si>
    <t>IBVS 5974</t>
  </si>
  <si>
    <t>OEJV 0137</t>
  </si>
  <si>
    <t>2013JAVSO..41..122</t>
  </si>
  <si>
    <t>OEJV 0160</t>
  </si>
  <si>
    <t>IBVS 6048</t>
  </si>
  <si>
    <t>IBVS 6114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</si>
  <si>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</si>
  <si>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</si>
  <si>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</si>
  <si>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</si>
  <si>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</si>
  <si>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</si>
  <si>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</si>
  <si>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</si>
  <si>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</si>
  <si>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</si>
  <si>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2440362.8750 </t>
  </si>
  <si>
    <t> 21.05.1969 09:00 </t>
  </si>
  <si>
    <t> -0.0032 </t>
  </si>
  <si>
    <t>E </t>
  </si>
  <si>
    <t>?</t>
  </si>
  <si>
    <t> F.B.Wood </t>
  </si>
  <si>
    <t> BAAS 2.357 </t>
  </si>
  <si>
    <t>2442147.5817 </t>
  </si>
  <si>
    <t> 10.04.1974 01:57 </t>
  </si>
  <si>
    <t> 0.0007 </t>
  </si>
  <si>
    <t> E.Geyer et al. </t>
  </si>
  <si>
    <t> AAPS 48.85 </t>
  </si>
  <si>
    <t>2442470.8660 </t>
  </si>
  <si>
    <t> 27.02.1975 08:47 </t>
  </si>
  <si>
    <t> 0.0022 </t>
  </si>
  <si>
    <t> Rucinski &amp; Kaluzny </t>
  </si>
  <si>
    <t> ASS 88.438 </t>
  </si>
  <si>
    <t>2442471.8870 </t>
  </si>
  <si>
    <t> 28.02.1975 09:17 </t>
  </si>
  <si>
    <t> 0.0006 </t>
  </si>
  <si>
    <t>2442472.9092 </t>
  </si>
  <si>
    <t> 01.03.1975 09:49 </t>
  </si>
  <si>
    <t> 0.0002 </t>
  </si>
  <si>
    <t>2442571.5170 </t>
  </si>
  <si>
    <t> 08.06.1975 00:24 </t>
  </si>
  <si>
    <t> 0.0016 </t>
  </si>
  <si>
    <t>2442572.5380 </t>
  </si>
  <si>
    <t> 09.06.1975 00:54 </t>
  </si>
  <si>
    <t> 0.0000 </t>
  </si>
  <si>
    <t>2442600.4430 </t>
  </si>
  <si>
    <t> 06.07.1975 22:37 </t>
  </si>
  <si>
    <t> 0.0030 </t>
  </si>
  <si>
    <t>2442848.4910 </t>
  </si>
  <si>
    <t> 10.03.1976 23:47 </t>
  </si>
  <si>
    <t> 0.0012 </t>
  </si>
  <si>
    <t>2442858.1316 </t>
  </si>
  <si>
    <t> 20.03.1976 15:09 </t>
  </si>
  <si>
    <t> 0.0003 </t>
  </si>
  <si>
    <t> A.Yamasaki </t>
  </si>
  <si>
    <t> ASS 60.174 </t>
  </si>
  <si>
    <t>2442898.454 </t>
  </si>
  <si>
    <t> 29.04.1976 22:53 </t>
  </si>
  <si>
    <t> 0.004 </t>
  </si>
  <si>
    <t>V </t>
  </si>
  <si>
    <t> A.Figer </t>
  </si>
  <si>
    <t> GEOS 3 </t>
  </si>
  <si>
    <t>2442912.468 </t>
  </si>
  <si>
    <t> 13.05.1976 23:13 </t>
  </si>
  <si>
    <t> -0.006 </t>
  </si>
  <si>
    <t>2442926.461 </t>
  </si>
  <si>
    <t> 27.05.1976 23:03 </t>
  </si>
  <si>
    <t> -0.037 </t>
  </si>
  <si>
    <t> P.Ralincourt </t>
  </si>
  <si>
    <t>2442935.406 </t>
  </si>
  <si>
    <t> 05.06.1976 21:44 </t>
  </si>
  <si>
    <t> -0.004 </t>
  </si>
  <si>
    <t>2442936.424 </t>
  </si>
  <si>
    <t> 06.06.1976 22:10 </t>
  </si>
  <si>
    <t> -0.008 </t>
  </si>
  <si>
    <t>2443014.350 </t>
  </si>
  <si>
    <t> 23.08.1976 20:24 </t>
  </si>
  <si>
    <t> 0.055 </t>
  </si>
  <si>
    <t> M.Penna </t>
  </si>
  <si>
    <t>2443187.2563 </t>
  </si>
  <si>
    <t> 12.02.1977 18:09 </t>
  </si>
  <si>
    <t> -0.0013 </t>
  </si>
  <si>
    <t>2443201.578 </t>
  </si>
  <si>
    <t> 27.02.1977 01:52 </t>
  </si>
  <si>
    <t>2443213.2591 </t>
  </si>
  <si>
    <t> 10.03.1977 18:13 </t>
  </si>
  <si>
    <t> -0.0014 </t>
  </si>
  <si>
    <t>2443233.423 </t>
  </si>
  <si>
    <t> 30.03.1977 22:09 </t>
  </si>
  <si>
    <t> 0.003 </t>
  </si>
  <si>
    <t>2443244.2285 </t>
  </si>
  <si>
    <t> 10.04.1977 17:29 </t>
  </si>
  <si>
    <t> -0.0017 </t>
  </si>
  <si>
    <t>2443248.338 </t>
  </si>
  <si>
    <t> 14.04.1977 20:06 </t>
  </si>
  <si>
    <t> 0.017 </t>
  </si>
  <si>
    <t>2443277.0967 </t>
  </si>
  <si>
    <t> 13.05.1977 14:19 </t>
  </si>
  <si>
    <t> -0.0023 </t>
  </si>
  <si>
    <t>2443280.1659 </t>
  </si>
  <si>
    <t> 16.05.1977 15:58 </t>
  </si>
  <si>
    <t> -0.0008 </t>
  </si>
  <si>
    <t>2443292.442 </t>
  </si>
  <si>
    <t> 28.05.1977 22:36 </t>
  </si>
  <si>
    <t>2443292.580 </t>
  </si>
  <si>
    <t> 29.05.1977 01:55 </t>
  </si>
  <si>
    <t>2443294.481 </t>
  </si>
  <si>
    <t> 30.05.1977 23:32 </t>
  </si>
  <si>
    <t> -0.002 </t>
  </si>
  <si>
    <t>2443296.519 </t>
  </si>
  <si>
    <t> 02.06.1977 00:27 </t>
  </si>
  <si>
    <t> -0.009 </t>
  </si>
  <si>
    <t>2443306.458 </t>
  </si>
  <si>
    <t> 11.06.1977 22:59 </t>
  </si>
  <si>
    <t>2443740.4755 </t>
  </si>
  <si>
    <t> 19.08.1978 23:24 </t>
  </si>
  <si>
    <t> -0.0005 </t>
  </si>
  <si>
    <t>2443932.5753 </t>
  </si>
  <si>
    <t> 28.02.1979 01:48 </t>
  </si>
  <si>
    <t> -0.0006 </t>
  </si>
  <si>
    <t>2444000.5047 </t>
  </si>
  <si>
    <t> 07.05.1979 00:06 </t>
  </si>
  <si>
    <t> -0.0000 </t>
  </si>
  <si>
    <t>2444001.3816 </t>
  </si>
  <si>
    <t> 07.05.1979 21:09 </t>
  </si>
  <si>
    <t> 0.0004 </t>
  </si>
  <si>
    <t>2444001.5271 </t>
  </si>
  <si>
    <t> 08.05.1979 00:39 </t>
  </si>
  <si>
    <t> -0.0002 </t>
  </si>
  <si>
    <t>2444728.4258 </t>
  </si>
  <si>
    <t> 03.05.1981 22:13 </t>
  </si>
  <si>
    <t> -0.0132 </t>
  </si>
  <si>
    <t> Rovithis&amp;Rovithis </t>
  </si>
  <si>
    <t>IBVS 2137 </t>
  </si>
  <si>
    <t>2444732.3734 </t>
  </si>
  <si>
    <t> 07.05.1981 20:57 </t>
  </si>
  <si>
    <t> -0.0099 </t>
  </si>
  <si>
    <t>2444732.5195 </t>
  </si>
  <si>
    <t> 08.05.1981 00:28 </t>
  </si>
  <si>
    <t>2444754.4417 </t>
  </si>
  <si>
    <t> 29.05.1981 22:36 </t>
  </si>
  <si>
    <t>2444754.5859 </t>
  </si>
  <si>
    <t> 30.05.1981 02:03 </t>
  </si>
  <si>
    <t> -0.0021 </t>
  </si>
  <si>
    <t>2444755.3187 </t>
  </si>
  <si>
    <t> 30.05.1981 19:38 </t>
  </si>
  <si>
    <t>2444755.4650 </t>
  </si>
  <si>
    <t> 30.05.1981 23:09 </t>
  </si>
  <si>
    <t> 0.0005 </t>
  </si>
  <si>
    <t>2444756.3415 </t>
  </si>
  <si>
    <t> 31.05.1981 20:11 </t>
  </si>
  <si>
    <t>2444756.4876 </t>
  </si>
  <si>
    <t> 31.05.1981 23:42 </t>
  </si>
  <si>
    <t>2444759.4094 </t>
  </si>
  <si>
    <t> 03.06.1981 21:49 </t>
  </si>
  <si>
    <t>2444760.4319 </t>
  </si>
  <si>
    <t> 04.06.1981 22:21 </t>
  </si>
  <si>
    <t>2444761.4551 </t>
  </si>
  <si>
    <t> 05.06.1981 22:55 </t>
  </si>
  <si>
    <t>2445740.3621 </t>
  </si>
  <si>
    <t> 09.02.1984 20:41 </t>
  </si>
  <si>
    <t> 0.0023 </t>
  </si>
  <si>
    <t> S.Y.Gorda </t>
  </si>
  <si>
    <t>IBVS 2906 </t>
  </si>
  <si>
    <t>2445740.5052 </t>
  </si>
  <si>
    <t> 10.02.1984 00:07 </t>
  </si>
  <si>
    <t> -0.0007 </t>
  </si>
  <si>
    <t>2445753.3615 </t>
  </si>
  <si>
    <t> 22.02.1984 20:40 </t>
  </si>
  <si>
    <t>2445761.2500 </t>
  </si>
  <si>
    <t> 01.03.1984 18:00 </t>
  </si>
  <si>
    <t>2445762.2726 </t>
  </si>
  <si>
    <t> 02.03.1984 18:32 </t>
  </si>
  <si>
    <t>2445762.4190 </t>
  </si>
  <si>
    <t> 02.03.1984 22:03 </t>
  </si>
  <si>
    <t>2445763.2956 </t>
  </si>
  <si>
    <t> 03.03.1984 19:05 </t>
  </si>
  <si>
    <t>2445782.4332 </t>
  </si>
  <si>
    <t> 22.03.1984 22:23 </t>
  </si>
  <si>
    <t> 0.0014 </t>
  </si>
  <si>
    <t>2445802.3007 </t>
  </si>
  <si>
    <t> 11.04.1984 19:13 </t>
  </si>
  <si>
    <t> 0.0015 </t>
  </si>
  <si>
    <t>2445814.2782 </t>
  </si>
  <si>
    <t> 23.04.1984 18:40 </t>
  </si>
  <si>
    <t> 0.0001 </t>
  </si>
  <si>
    <t>2445814.4234 </t>
  </si>
  <si>
    <t> 23.04.1984 22:09 </t>
  </si>
  <si>
    <t>2445857.3706 </t>
  </si>
  <si>
    <t> 05.06.1984 20:53 </t>
  </si>
  <si>
    <t> N.Awadalla et al. </t>
  </si>
  <si>
    <t>IBVS 2683 </t>
  </si>
  <si>
    <t>2445860.2952 </t>
  </si>
  <si>
    <t> 08.06.1984 19:05 </t>
  </si>
  <si>
    <t> 0.0008 </t>
  </si>
  <si>
    <t>2447667.3493 </t>
  </si>
  <si>
    <t> 20.05.1989 20:22 </t>
  </si>
  <si>
    <t> A.Dapergolas et al </t>
  </si>
  <si>
    <t>IBVS 3382 </t>
  </si>
  <si>
    <t>2447667.4978 </t>
  </si>
  <si>
    <t> 20.05.1989 23:56 </t>
  </si>
  <si>
    <t> 0.0038 </t>
  </si>
  <si>
    <t>2447668.5178 </t>
  </si>
  <si>
    <t> 22.05.1989 00:25 </t>
  </si>
  <si>
    <t>2447672.3166 </t>
  </si>
  <si>
    <t> 25.05.1989 19:35 </t>
  </si>
  <si>
    <t> 0.0019 </t>
  </si>
  <si>
    <t>2447672.4610 </t>
  </si>
  <si>
    <t> 25.05.1989 23:03 </t>
  </si>
  <si>
    <t>2448028.3250 </t>
  </si>
  <si>
    <t> 16.05.1990 19:48 </t>
  </si>
  <si>
    <t> 0.0047 </t>
  </si>
  <si>
    <t>IBVS 3538 </t>
  </si>
  <si>
    <t>2448028.4687 </t>
  </si>
  <si>
    <t> 16.05.1990 23:14 </t>
  </si>
  <si>
    <t>2448030.3703 </t>
  </si>
  <si>
    <t> 18.05.1990 20:53 </t>
  </si>
  <si>
    <t> 0.0048 </t>
  </si>
  <si>
    <t>2448030.5138 </t>
  </si>
  <si>
    <t> 19.05.1990 00:19 </t>
  </si>
  <si>
    <t>2448035.3387 </t>
  </si>
  <si>
    <t> 23.05.1990 20:07 </t>
  </si>
  <si>
    <t> 0.0063 </t>
  </si>
  <si>
    <t>2448035.4811 </t>
  </si>
  <si>
    <t> 23.05.1990 23:32 </t>
  </si>
  <si>
    <t> 0.0027 </t>
  </si>
  <si>
    <t>2448396.4541 </t>
  </si>
  <si>
    <t> 19.05.1991 22:53 </t>
  </si>
  <si>
    <t> 0.0032 </t>
  </si>
  <si>
    <t>G</t>
  </si>
  <si>
    <t>IBVS 3714 </t>
  </si>
  <si>
    <t>2448396.4552 </t>
  </si>
  <si>
    <t> 19.05.1991 22:55 </t>
  </si>
  <si>
    <t> 0.0043 </t>
  </si>
  <si>
    <t>B</t>
  </si>
  <si>
    <t>2448397.4781 </t>
  </si>
  <si>
    <t> 20.05.1991 23:28 </t>
  </si>
  <si>
    <t> 0.0046 </t>
  </si>
  <si>
    <t>2448397.4782 </t>
  </si>
  <si>
    <t>2448398.4997 </t>
  </si>
  <si>
    <t> 21.05.1991 23:59 </t>
  </si>
  <si>
    <t> 0.0036 </t>
  </si>
  <si>
    <t>2448398.5002 </t>
  </si>
  <si>
    <t> 22.05.1991 00:00 </t>
  </si>
  <si>
    <t> 0.0041 </t>
  </si>
  <si>
    <t>2450590.631 </t>
  </si>
  <si>
    <t> 22.05.1997 03:08 </t>
  </si>
  <si>
    <t> 0.005 </t>
  </si>
  <si>
    <t> S.Cook </t>
  </si>
  <si>
    <t> JAAVSO 41;122 </t>
  </si>
  <si>
    <t>2452717.1309 </t>
  </si>
  <si>
    <t> 18.03.2003 15:08 </t>
  </si>
  <si>
    <t> -0.0331 </t>
  </si>
  <si>
    <t> C.-H.Kim et al. </t>
  </si>
  <si>
    <t>IBVS 5694 </t>
  </si>
  <si>
    <t>2452729.6943 </t>
  </si>
  <si>
    <t> 31.03.2003 04:39 </t>
  </si>
  <si>
    <t> -0.0329 </t>
  </si>
  <si>
    <t> S.Dvorak </t>
  </si>
  <si>
    <t>IBVS 5502 </t>
  </si>
  <si>
    <t>2453065.6737 </t>
  </si>
  <si>
    <t> 01.03.2004 04:10 </t>
  </si>
  <si>
    <t> -0.0457 </t>
  </si>
  <si>
    <t>-I</t>
  </si>
  <si>
    <t> v.Poschinger </t>
  </si>
  <si>
    <t>BAVM 172 </t>
  </si>
  <si>
    <t>2453099.4236 </t>
  </si>
  <si>
    <t> 03.04.2004 22:09 </t>
  </si>
  <si>
    <t>36030.5</t>
  </si>
  <si>
    <t> -0.0411 </t>
  </si>
  <si>
    <t> T.Krajci </t>
  </si>
  <si>
    <t>IBVS 5592 </t>
  </si>
  <si>
    <t>2453425.1809 </t>
  </si>
  <si>
    <t> 23.02.2005 16:20 </t>
  </si>
  <si>
    <t>37145.5</t>
  </si>
  <si>
    <t> -0.0501 </t>
  </si>
  <si>
    <t> Nakajima </t>
  </si>
  <si>
    <t>VSB 44 </t>
  </si>
  <si>
    <t>2453425.3293 </t>
  </si>
  <si>
    <t> 23.02.2005 19:54 </t>
  </si>
  <si>
    <t>37146</t>
  </si>
  <si>
    <t> -0.0478 </t>
  </si>
  <si>
    <t>2453601.4952 </t>
  </si>
  <si>
    <t> 18.08.2005 23:53 </t>
  </si>
  <si>
    <t>37749</t>
  </si>
  <si>
    <t> -0.0587 </t>
  </si>
  <si>
    <t> S.Dogru et al. </t>
  </si>
  <si>
    <t>IBVS 5707 </t>
  </si>
  <si>
    <t>2453813.4144 </t>
  </si>
  <si>
    <t> 18.03.2006 21:56 </t>
  </si>
  <si>
    <t>38474.5</t>
  </si>
  <si>
    <t> -0.1067 </t>
  </si>
  <si>
    <t>C </t>
  </si>
  <si>
    <t>o</t>
  </si>
  <si>
    <t> U.Schmidt </t>
  </si>
  <si>
    <t>BAVM 178 </t>
  </si>
  <si>
    <t>2453813.5905 </t>
  </si>
  <si>
    <t> 19.03.2006 02:10 </t>
  </si>
  <si>
    <t>38475</t>
  </si>
  <si>
    <t> -0.0767 </t>
  </si>
  <si>
    <t>2454220.7163 </t>
  </si>
  <si>
    <t> 30.04.2007 05:11 </t>
  </si>
  <si>
    <t>39868.5</t>
  </si>
  <si>
    <t> -0.0857 </t>
  </si>
  <si>
    <t> R.Nelson </t>
  </si>
  <si>
    <t>IBVS 5820 </t>
  </si>
  <si>
    <t>2454558.3293 </t>
  </si>
  <si>
    <t> 01.04.2008 19:54 </t>
  </si>
  <si>
    <t>41024</t>
  </si>
  <si>
    <t> -0.0718 </t>
  </si>
  <si>
    <t>R</t>
  </si>
  <si>
    <t> J.Kohoutek </t>
  </si>
  <si>
    <t>OEJV 0094 </t>
  </si>
  <si>
    <t>2454597.4793 </t>
  </si>
  <si>
    <t> 10.05.2008 23:30 </t>
  </si>
  <si>
    <t>41158</t>
  </si>
  <si>
    <t> -0.0722 </t>
  </si>
  <si>
    <t> F.Agerer </t>
  </si>
  <si>
    <t>BAVM 201 </t>
  </si>
  <si>
    <t>2454897.8187 </t>
  </si>
  <si>
    <t> 07.03.2009 07:38 </t>
  </si>
  <si>
    <t>42186</t>
  </si>
  <si>
    <t> -0.0806 </t>
  </si>
  <si>
    <t>IBVS 5938 </t>
  </si>
  <si>
    <t>2454925.4303 </t>
  </si>
  <si>
    <t> 03.04.2009 22:19 </t>
  </si>
  <si>
    <t>42280.5</t>
  </si>
  <si>
    <t> -0.0788 </t>
  </si>
  <si>
    <t> H.Kucáková </t>
  </si>
  <si>
    <t>OEJV 0107 </t>
  </si>
  <si>
    <t>2454925.4306 </t>
  </si>
  <si>
    <t> 03.04.2009 22:20 </t>
  </si>
  <si>
    <t> -0.0785 </t>
  </si>
  <si>
    <t>2454925.4308 </t>
  </si>
  <si>
    <t> -0.0783 </t>
  </si>
  <si>
    <t>2455000.3662 </t>
  </si>
  <si>
    <t> 17.06.2009 20:47 </t>
  </si>
  <si>
    <t>42537</t>
  </si>
  <si>
    <t> -0.0837 </t>
  </si>
  <si>
    <t> L.Šmelcer </t>
  </si>
  <si>
    <t>OEJV 0137 </t>
  </si>
  <si>
    <t>2455000.3665 </t>
  </si>
  <si>
    <t> -0.0834 </t>
  </si>
  <si>
    <t>2455000.3667 </t>
  </si>
  <si>
    <t> 17.06.2009 20:48 </t>
  </si>
  <si>
    <t> -0.0832 </t>
  </si>
  <si>
    <t>2455238.7694 </t>
  </si>
  <si>
    <t> 11.02.2010 06:27 </t>
  </si>
  <si>
    <t>43353</t>
  </si>
  <si>
    <t> -0.0889 </t>
  </si>
  <si>
    <t>IBVS 5974 </t>
  </si>
  <si>
    <t>2455238.917 </t>
  </si>
  <si>
    <t> 11.02.2010 10:00 </t>
  </si>
  <si>
    <t>43353.5</t>
  </si>
  <si>
    <t> -0.087 </t>
  </si>
  <si>
    <t>2455304.5063 </t>
  </si>
  <si>
    <t> 18.04.2010 00:09 </t>
  </si>
  <si>
    <t>43578</t>
  </si>
  <si>
    <t> -0.0896 </t>
  </si>
  <si>
    <t> J.Polák </t>
  </si>
  <si>
    <t>2455481.264 </t>
  </si>
  <si>
    <t> 11.10.2010 18:20 </t>
  </si>
  <si>
    <t>44183</t>
  </si>
  <si>
    <t> -0.093 </t>
  </si>
  <si>
    <t> K.Kasai </t>
  </si>
  <si>
    <t>VSB 51 </t>
  </si>
  <si>
    <t>2455496.3097 </t>
  </si>
  <si>
    <t> 26.10.2010 19:25 </t>
  </si>
  <si>
    <t>44234.5</t>
  </si>
  <si>
    <t> -0.0939 </t>
  </si>
  <si>
    <t>2455619.4550 </t>
  </si>
  <si>
    <t> 26.02.2011 22:55 </t>
  </si>
  <si>
    <t>44656</t>
  </si>
  <si>
    <t> -0.0970 </t>
  </si>
  <si>
    <t>2455960.55517 </t>
  </si>
  <si>
    <t> 03.02.2012 01:19 </t>
  </si>
  <si>
    <t>45823.5</t>
  </si>
  <si>
    <t> -0.10194 </t>
  </si>
  <si>
    <t> K.Ho?kova </t>
  </si>
  <si>
    <t>OEJV 0160 </t>
  </si>
  <si>
    <t>2455960.55547 </t>
  </si>
  <si>
    <t> -0.10164 </t>
  </si>
  <si>
    <t>2455960.55557 </t>
  </si>
  <si>
    <t> 03.02.2012 01:20 </t>
  </si>
  <si>
    <t> -0.10154 </t>
  </si>
  <si>
    <t>2455960.55577 </t>
  </si>
  <si>
    <t> -0.10134 </t>
  </si>
  <si>
    <t>2455960.70177 </t>
  </si>
  <si>
    <t> 03.02.2012 04:50 </t>
  </si>
  <si>
    <t>45824</t>
  </si>
  <si>
    <t> -0.10142 </t>
  </si>
  <si>
    <t>2455960.70207 </t>
  </si>
  <si>
    <t> -0.10112 </t>
  </si>
  <si>
    <t>2455960.70217 </t>
  </si>
  <si>
    <t> 03.02.2012 04:51 </t>
  </si>
  <si>
    <t> -0.10102 </t>
  </si>
  <si>
    <t>2455960.70227 </t>
  </si>
  <si>
    <t> -0.10092 </t>
  </si>
  <si>
    <t>2455992.54855 </t>
  </si>
  <si>
    <t> 06.03.2012 01:09 </t>
  </si>
  <si>
    <t>45933</t>
  </si>
  <si>
    <t> -0.10085 </t>
  </si>
  <si>
    <t> R.Uhlar </t>
  </si>
  <si>
    <t>IBVS 6114 </t>
  </si>
  <si>
    <t>2455992.6939 </t>
  </si>
  <si>
    <t> 06.03.2012 04:39 </t>
  </si>
  <si>
    <t>45933.5</t>
  </si>
  <si>
    <t> -0.1016 </t>
  </si>
  <si>
    <t>2456007.4486 </t>
  </si>
  <si>
    <t> 20.03.2012 22:45 </t>
  </si>
  <si>
    <t>45984</t>
  </si>
  <si>
    <t> -0.1013 </t>
  </si>
  <si>
    <t>BAVM 228 </t>
  </si>
  <si>
    <t>2456007.5937 </t>
  </si>
  <si>
    <t> 21.03.2012 02:14 </t>
  </si>
  <si>
    <t> -0.1023 </t>
  </si>
  <si>
    <t>2456390.46449 </t>
  </si>
  <si>
    <t> 07.04.2013 23:08 </t>
  </si>
  <si>
    <t> -0.11650 </t>
  </si>
  <si>
    <t>2456390.61451 </t>
  </si>
  <si>
    <t> 08.04.2013 02:44 </t>
  </si>
  <si>
    <t> -0.11257 </t>
  </si>
  <si>
    <t>2456650.64198 </t>
  </si>
  <si>
    <t> 24.12.2013 03:24 </t>
  </si>
  <si>
    <t> -0.11382 </t>
  </si>
  <si>
    <t>IBVS 6195</t>
  </si>
  <si>
    <t>IBVS 6154</t>
  </si>
  <si>
    <t>RHN 2020</t>
  </si>
  <si>
    <t>OEJV 0211</t>
  </si>
  <si>
    <t>JBAV, 55</t>
  </si>
  <si>
    <t>JAAVSO, 50, 255</t>
  </si>
  <si>
    <t>JBAV, 76</t>
  </si>
  <si>
    <t>OEJV 234</t>
  </si>
  <si>
    <t>JAAVSO, 51,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</si>
</sst>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0"/>
    <numFmt numFmtId="166" formatCode="0.00000"/>
  </numFmts>
  <fonts count="40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 Unicode MS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4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48">
    <xf numFmtId="0" fontId="0" fillId="0" borderId="0">
      <alignment vertical="top"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3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38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30" fillId="7" borderId="1" applyNumberFormat="0" applyAlignment="0" applyProtection="0"/>
    <xf numFmtId="0" fontId="31" fillId="0" borderId="4" applyNumberFormat="0" applyFill="0" applyAlignment="0" applyProtection="0"/>
    <xf numFmtId="0" fontId="32" fillId="22" borderId="0" applyNumberFormat="0" applyBorder="0" applyAlignment="0" applyProtection="0"/>
    <xf numFmtId="0" fontId="11" fillId="0" borderId="0"/>
    <xf numFmtId="0" fontId="11" fillId="23" borderId="5" applyNumberFormat="0" applyFont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8" fillId="0" borderId="7" applyNumberFormat="0" applyFont="0" applyFill="0" applyAlignment="0" applyProtection="0"/>
    <xf numFmtId="0" fontId="35" fillId="0" borderId="0" applyNumberFormat="0" applyFill="0" applyBorder="0" applyAlignment="0" applyProtection="0"/>
  </cellStyleXfs>
  <cellXfs count="109">
    <xf numFmtId="0" fontId="0" fillId="0" borderId="0" xfId="0" applyAlignment="1"/>
    <xf numFmtId="14" fontId="0" fillId="0" borderId="0" xfId="0" applyNumberFormat="1" applyAlignment="1"/>
    <xf numFmtId="0" fontId="4" fillId="0" borderId="0" xfId="0" applyFont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/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5" xfId="0" applyBorder="1">
      <alignment vertical="top"/>
    </xf>
    <xf numFmtId="0" fontId="0" fillId="0" borderId="0" xfId="0">
      <alignment vertical="top"/>
    </xf>
    <xf numFmtId="0" fontId="3" fillId="0" borderId="0" xfId="0" applyFont="1" applyAlignment="1"/>
    <xf numFmtId="0" fontId="9" fillId="0" borderId="0" xfId="0" applyFont="1" applyAlignment="1"/>
    <xf numFmtId="0" fontId="8" fillId="0" borderId="0" xfId="0" applyFont="1" applyAlignment="1"/>
    <xf numFmtId="0" fontId="10" fillId="0" borderId="0" xfId="0" applyFont="1" applyAlignment="1"/>
    <xf numFmtId="165" fontId="0" fillId="0" borderId="0" xfId="0" applyNumberFormat="1" applyAlignment="1">
      <alignment horizontal="left"/>
    </xf>
    <xf numFmtId="0" fontId="0" fillId="0" borderId="0" xfId="0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1" fillId="0" borderId="0" xfId="0" applyFont="1" applyAlignment="1"/>
    <xf numFmtId="0" fontId="5" fillId="0" borderId="0" xfId="0" applyFont="1" applyAlignment="1"/>
    <xf numFmtId="0" fontId="11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20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0" fillId="26" borderId="17" xfId="0" applyFill="1" applyBorder="1" applyAlignment="1">
      <alignment horizontal="left" wrapText="1" indent="1"/>
    </xf>
    <xf numFmtId="0" fontId="0" fillId="26" borderId="17" xfId="0" applyFill="1" applyBorder="1" applyAlignment="1">
      <alignment horizontal="center" wrapText="1"/>
    </xf>
    <xf numFmtId="0" fontId="0" fillId="26" borderId="17" xfId="0" applyFill="1" applyBorder="1" applyAlignment="1">
      <alignment horizontal="right" wrapText="1"/>
    </xf>
    <xf numFmtId="0" fontId="20" fillId="26" borderId="17" xfId="38" applyFill="1" applyBorder="1" applyAlignment="1" applyProtection="1">
      <alignment horizontal="right" wrapText="1"/>
    </xf>
    <xf numFmtId="0" fontId="9" fillId="0" borderId="0" xfId="0" applyFont="1" applyAlignment="1">
      <alignment horizontal="left"/>
    </xf>
    <xf numFmtId="0" fontId="10" fillId="0" borderId="0" xfId="0" applyFont="1">
      <alignment vertical="top"/>
    </xf>
    <xf numFmtId="0" fontId="10" fillId="0" borderId="0" xfId="0" applyFont="1" applyAlignment="1">
      <alignment horizontal="left" vertical="top"/>
    </xf>
    <xf numFmtId="165" fontId="10" fillId="0" borderId="0" xfId="0" applyNumberFormat="1" applyFont="1" applyAlignment="1">
      <alignment horizontal="left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0" fillId="0" borderId="5" xfId="0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 applyProtection="1">
      <alignment vertical="center" wrapText="1"/>
      <protection locked="0"/>
    </xf>
    <xf numFmtId="0" fontId="14" fillId="0" borderId="0" xfId="0" applyFont="1" applyAlignment="1">
      <alignment vertical="center"/>
    </xf>
    <xf numFmtId="166" fontId="39" fillId="0" borderId="0" xfId="0" applyNumberFormat="1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166" fontId="39" fillId="0" borderId="0" xfId="0" applyNumberFormat="1" applyFont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22" fontId="9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5" fillId="24" borderId="0" xfId="0" applyFont="1" applyFill="1" applyAlignment="1">
      <alignment vertical="center"/>
    </xf>
    <xf numFmtId="14" fontId="11" fillId="0" borderId="0" xfId="0" applyNumberFormat="1" applyFont="1" applyAlignment="1">
      <alignment vertical="center"/>
    </xf>
    <xf numFmtId="165" fontId="11" fillId="0" borderId="0" xfId="0" applyNumberFormat="1" applyFont="1" applyAlignment="1">
      <alignment horizontal="left" vertical="center"/>
    </xf>
    <xf numFmtId="165" fontId="5" fillId="0" borderId="0" xfId="0" applyNumberFormat="1" applyFont="1" applyAlignment="1">
      <alignment horizontal="left" vertical="center"/>
    </xf>
    <xf numFmtId="0" fontId="17" fillId="25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8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36" fillId="0" borderId="0" xfId="42" applyFont="1" applyAlignment="1">
      <alignment horizontal="left" vertical="center"/>
    </xf>
    <xf numFmtId="0" fontId="36" fillId="0" borderId="0" xfId="42" applyFont="1" applyAlignment="1">
      <alignment horizontal="center" vertical="center"/>
    </xf>
    <xf numFmtId="0" fontId="36" fillId="0" borderId="0" xfId="42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9" fillId="0" borderId="0" xfId="0" applyFont="1" applyAlignment="1" applyProtection="1">
      <protection locked="0"/>
    </xf>
    <xf numFmtId="0" fontId="39" fillId="0" borderId="0" xfId="0" applyFont="1" applyAlignment="1" applyProtection="1">
      <alignment horizontal="center"/>
      <protection locked="0"/>
    </xf>
    <xf numFmtId="0" fontId="17" fillId="0" borderId="0" xfId="0" applyFont="1" applyFill="1" applyAlignment="1">
      <alignment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BW Dra - O-C Diagr.</a:t>
            </a:r>
          </a:p>
        </c:rich>
      </c:tx>
      <c:layout>
        <c:manualLayout>
          <c:xMode val="edge"/>
          <c:yMode val="edge"/>
          <c:x val="0.37952755905511809"/>
          <c:y val="3.3742331288343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28346456692913"/>
          <c:y val="0.14723926380368099"/>
          <c:w val="0.81889763779527558"/>
          <c:h val="0.6595092024539877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Active!$F$21:$F$927</c:f>
              <c:numCache>
                <c:formatCode>General</c:formatCode>
                <c:ptCount val="907"/>
                <c:pt idx="0">
                  <c:v>-50683.5</c:v>
                </c:pt>
                <c:pt idx="1">
                  <c:v>-43593</c:v>
                </c:pt>
                <c:pt idx="2">
                  <c:v>-37484.5</c:v>
                </c:pt>
                <c:pt idx="3">
                  <c:v>-36378</c:v>
                </c:pt>
                <c:pt idx="4">
                  <c:v>-36374.5</c:v>
                </c:pt>
                <c:pt idx="5">
                  <c:v>-36371</c:v>
                </c:pt>
                <c:pt idx="6">
                  <c:v>-36033.5</c:v>
                </c:pt>
                <c:pt idx="7">
                  <c:v>-36030</c:v>
                </c:pt>
                <c:pt idx="8">
                  <c:v>-35934.5</c:v>
                </c:pt>
                <c:pt idx="9">
                  <c:v>-35085.5</c:v>
                </c:pt>
                <c:pt idx="10">
                  <c:v>-35052.5</c:v>
                </c:pt>
                <c:pt idx="11">
                  <c:v>-35052</c:v>
                </c:pt>
                <c:pt idx="12">
                  <c:v>-34914.5</c:v>
                </c:pt>
                <c:pt idx="13">
                  <c:v>-34866.5</c:v>
                </c:pt>
                <c:pt idx="14">
                  <c:v>-34818.5</c:v>
                </c:pt>
                <c:pt idx="15">
                  <c:v>-34788</c:v>
                </c:pt>
                <c:pt idx="16">
                  <c:v>-34784.5</c:v>
                </c:pt>
                <c:pt idx="17">
                  <c:v>-34518</c:v>
                </c:pt>
                <c:pt idx="18">
                  <c:v>-33926</c:v>
                </c:pt>
                <c:pt idx="19">
                  <c:v>-33877</c:v>
                </c:pt>
                <c:pt idx="20">
                  <c:v>-33837</c:v>
                </c:pt>
                <c:pt idx="21">
                  <c:v>-33768</c:v>
                </c:pt>
                <c:pt idx="22">
                  <c:v>-33731</c:v>
                </c:pt>
                <c:pt idx="23">
                  <c:v>-33717</c:v>
                </c:pt>
                <c:pt idx="24">
                  <c:v>-33618.5</c:v>
                </c:pt>
                <c:pt idx="25">
                  <c:v>-33608</c:v>
                </c:pt>
                <c:pt idx="26">
                  <c:v>-33566</c:v>
                </c:pt>
                <c:pt idx="27">
                  <c:v>-33565.5</c:v>
                </c:pt>
                <c:pt idx="28">
                  <c:v>-33559</c:v>
                </c:pt>
                <c:pt idx="29">
                  <c:v>-33552</c:v>
                </c:pt>
                <c:pt idx="30">
                  <c:v>-33518</c:v>
                </c:pt>
                <c:pt idx="31">
                  <c:v>-32032.5</c:v>
                </c:pt>
                <c:pt idx="32">
                  <c:v>-31375</c:v>
                </c:pt>
                <c:pt idx="33">
                  <c:v>-31142.5</c:v>
                </c:pt>
                <c:pt idx="34">
                  <c:v>-31139.5</c:v>
                </c:pt>
                <c:pt idx="35">
                  <c:v>-31139</c:v>
                </c:pt>
                <c:pt idx="36">
                  <c:v>-28651</c:v>
                </c:pt>
                <c:pt idx="37">
                  <c:v>-28637.5</c:v>
                </c:pt>
                <c:pt idx="38">
                  <c:v>-28637</c:v>
                </c:pt>
                <c:pt idx="39">
                  <c:v>-28562</c:v>
                </c:pt>
                <c:pt idx="40">
                  <c:v>-28561.5</c:v>
                </c:pt>
                <c:pt idx="41">
                  <c:v>-28559</c:v>
                </c:pt>
                <c:pt idx="42">
                  <c:v>-28558.5</c:v>
                </c:pt>
                <c:pt idx="43">
                  <c:v>-28555.5</c:v>
                </c:pt>
                <c:pt idx="44">
                  <c:v>-28555</c:v>
                </c:pt>
                <c:pt idx="45">
                  <c:v>-28545</c:v>
                </c:pt>
                <c:pt idx="46">
                  <c:v>-28541.5</c:v>
                </c:pt>
                <c:pt idx="47">
                  <c:v>-28435</c:v>
                </c:pt>
                <c:pt idx="48">
                  <c:v>-25187.5</c:v>
                </c:pt>
                <c:pt idx="49">
                  <c:v>-25187</c:v>
                </c:pt>
                <c:pt idx="50">
                  <c:v>-25143</c:v>
                </c:pt>
                <c:pt idx="51">
                  <c:v>-25116</c:v>
                </c:pt>
                <c:pt idx="52">
                  <c:v>-25112.5</c:v>
                </c:pt>
                <c:pt idx="53">
                  <c:v>-25112</c:v>
                </c:pt>
                <c:pt idx="54">
                  <c:v>-25109</c:v>
                </c:pt>
                <c:pt idx="55">
                  <c:v>-25043.5</c:v>
                </c:pt>
                <c:pt idx="56">
                  <c:v>-24975.5</c:v>
                </c:pt>
                <c:pt idx="57">
                  <c:v>-24934.5</c:v>
                </c:pt>
                <c:pt idx="58">
                  <c:v>-24934</c:v>
                </c:pt>
                <c:pt idx="59">
                  <c:v>-24787</c:v>
                </c:pt>
                <c:pt idx="60">
                  <c:v>-24777</c:v>
                </c:pt>
                <c:pt idx="61">
                  <c:v>-24777</c:v>
                </c:pt>
                <c:pt idx="62">
                  <c:v>-18592</c:v>
                </c:pt>
                <c:pt idx="63">
                  <c:v>-18592</c:v>
                </c:pt>
                <c:pt idx="64">
                  <c:v>-18591.5</c:v>
                </c:pt>
                <c:pt idx="65">
                  <c:v>-18591.5</c:v>
                </c:pt>
                <c:pt idx="66">
                  <c:v>-18588</c:v>
                </c:pt>
                <c:pt idx="67">
                  <c:v>-18588</c:v>
                </c:pt>
                <c:pt idx="68">
                  <c:v>-18575</c:v>
                </c:pt>
                <c:pt idx="69">
                  <c:v>-18575</c:v>
                </c:pt>
                <c:pt idx="70">
                  <c:v>-18574.5</c:v>
                </c:pt>
                <c:pt idx="71">
                  <c:v>-18574.5</c:v>
                </c:pt>
                <c:pt idx="72">
                  <c:v>-17356.5</c:v>
                </c:pt>
                <c:pt idx="73">
                  <c:v>-17356.5</c:v>
                </c:pt>
                <c:pt idx="74">
                  <c:v>-17356</c:v>
                </c:pt>
                <c:pt idx="75">
                  <c:v>-17356</c:v>
                </c:pt>
                <c:pt idx="76">
                  <c:v>-17349.5</c:v>
                </c:pt>
                <c:pt idx="77">
                  <c:v>-17349.5</c:v>
                </c:pt>
                <c:pt idx="78">
                  <c:v>-17349</c:v>
                </c:pt>
                <c:pt idx="79">
                  <c:v>-17349</c:v>
                </c:pt>
                <c:pt idx="80">
                  <c:v>-17332.5</c:v>
                </c:pt>
                <c:pt idx="81">
                  <c:v>-17332.5</c:v>
                </c:pt>
                <c:pt idx="82">
                  <c:v>-17332</c:v>
                </c:pt>
                <c:pt idx="83">
                  <c:v>-16096.5</c:v>
                </c:pt>
                <c:pt idx="84">
                  <c:v>-16096.5</c:v>
                </c:pt>
                <c:pt idx="85">
                  <c:v>-16093</c:v>
                </c:pt>
                <c:pt idx="86">
                  <c:v>-16089.5</c:v>
                </c:pt>
                <c:pt idx="87">
                  <c:v>-16089.5</c:v>
                </c:pt>
                <c:pt idx="88">
                  <c:v>-8587</c:v>
                </c:pt>
                <c:pt idx="89">
                  <c:v>-2159.5</c:v>
                </c:pt>
                <c:pt idx="90">
                  <c:v>-1308</c:v>
                </c:pt>
                <c:pt idx="91">
                  <c:v>-1265</c:v>
                </c:pt>
                <c:pt idx="92">
                  <c:v>-115</c:v>
                </c:pt>
                <c:pt idx="93">
                  <c:v>0</c:v>
                </c:pt>
                <c:pt idx="94">
                  <c:v>1718.5</c:v>
                </c:pt>
                <c:pt idx="95">
                  <c:v>2444</c:v>
                </c:pt>
                <c:pt idx="96">
                  <c:v>2444.5</c:v>
                </c:pt>
                <c:pt idx="97">
                  <c:v>3155.5</c:v>
                </c:pt>
                <c:pt idx="98">
                  <c:v>3838</c:v>
                </c:pt>
                <c:pt idx="99">
                  <c:v>4951</c:v>
                </c:pt>
                <c:pt idx="100">
                  <c:v>4993.5</c:v>
                </c:pt>
                <c:pt idx="101">
                  <c:v>5127.5</c:v>
                </c:pt>
                <c:pt idx="102">
                  <c:v>6155.5</c:v>
                </c:pt>
                <c:pt idx="103">
                  <c:v>6250</c:v>
                </c:pt>
                <c:pt idx="104">
                  <c:v>6250</c:v>
                </c:pt>
                <c:pt idx="105">
                  <c:v>6250</c:v>
                </c:pt>
                <c:pt idx="106">
                  <c:v>6506.5</c:v>
                </c:pt>
                <c:pt idx="107">
                  <c:v>6506.5</c:v>
                </c:pt>
                <c:pt idx="108">
                  <c:v>6506.5</c:v>
                </c:pt>
                <c:pt idx="109">
                  <c:v>7322.5</c:v>
                </c:pt>
                <c:pt idx="110">
                  <c:v>7323</c:v>
                </c:pt>
                <c:pt idx="111">
                  <c:v>7547.5</c:v>
                </c:pt>
                <c:pt idx="112">
                  <c:v>8625.5</c:v>
                </c:pt>
                <c:pt idx="113">
                  <c:v>9793</c:v>
                </c:pt>
                <c:pt idx="114">
                  <c:v>9793</c:v>
                </c:pt>
                <c:pt idx="115">
                  <c:v>9793</c:v>
                </c:pt>
                <c:pt idx="116">
                  <c:v>9793</c:v>
                </c:pt>
                <c:pt idx="117">
                  <c:v>9793.5</c:v>
                </c:pt>
                <c:pt idx="118">
                  <c:v>9793.5</c:v>
                </c:pt>
                <c:pt idx="119">
                  <c:v>9793.5</c:v>
                </c:pt>
                <c:pt idx="120">
                  <c:v>9793.5</c:v>
                </c:pt>
                <c:pt idx="121">
                  <c:v>9902.5</c:v>
                </c:pt>
                <c:pt idx="122">
                  <c:v>9903</c:v>
                </c:pt>
                <c:pt idx="123">
                  <c:v>9953.5</c:v>
                </c:pt>
                <c:pt idx="124">
                  <c:v>9954</c:v>
                </c:pt>
                <c:pt idx="125">
                  <c:v>11264.5</c:v>
                </c:pt>
                <c:pt idx="126">
                  <c:v>11265</c:v>
                </c:pt>
                <c:pt idx="127">
                  <c:v>12155</c:v>
                </c:pt>
                <c:pt idx="128">
                  <c:v>13764</c:v>
                </c:pt>
                <c:pt idx="129">
                  <c:v>14938.5</c:v>
                </c:pt>
                <c:pt idx="130">
                  <c:v>15172</c:v>
                </c:pt>
                <c:pt idx="131">
                  <c:v>16083.5</c:v>
                </c:pt>
                <c:pt idx="132">
                  <c:v>19997</c:v>
                </c:pt>
                <c:pt idx="133">
                  <c:v>21077.5</c:v>
                </c:pt>
                <c:pt idx="134">
                  <c:v>22419.5</c:v>
                </c:pt>
                <c:pt idx="135">
                  <c:v>22478.5</c:v>
                </c:pt>
                <c:pt idx="136">
                  <c:v>22741</c:v>
                </c:pt>
                <c:pt idx="137">
                  <c:v>22747.5</c:v>
                </c:pt>
                <c:pt idx="138">
                  <c:v>24048.5</c:v>
                </c:pt>
              </c:numCache>
            </c:numRef>
          </c:xVal>
          <c:yVal>
            <c:numRef>
              <c:f>Active!$H$21:$H$927</c:f>
              <c:numCache>
                <c:formatCode>General</c:formatCode>
                <c:ptCount val="90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E46-43C5-99D2-23697CEBADD0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Active!$D$21:$D$927</c:f>
                <c:numCache>
                  <c:formatCode>General</c:formatCode>
                  <c:ptCount val="907"/>
                  <c:pt idx="7">
                    <c:v>0</c:v>
                  </c:pt>
                  <c:pt idx="11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62">
                    <c:v>-4.0000000000000002E-4</c:v>
                  </c:pt>
                  <c:pt idx="63">
                    <c:v>-6.9999999999999999E-4</c:v>
                  </c:pt>
                  <c:pt idx="64">
                    <c:v>-4.0000000000000002E-4</c:v>
                  </c:pt>
                  <c:pt idx="65">
                    <c:v>-1E-3</c:v>
                  </c:pt>
                  <c:pt idx="66">
                    <c:v>-4.0000000000000002E-4</c:v>
                  </c:pt>
                  <c:pt idx="67">
                    <c:v>-2.0000000000000001E-4</c:v>
                  </c:pt>
                  <c:pt idx="68">
                    <c:v>-2.9999999999999997E-4</c:v>
                  </c:pt>
                  <c:pt idx="69">
                    <c:v>-4.0000000000000002E-4</c:v>
                  </c:pt>
                  <c:pt idx="70">
                    <c:v>-4.0000000000000002E-4</c:v>
                  </c:pt>
                  <c:pt idx="71">
                    <c:v>-2.0000000000000001E-4</c:v>
                  </c:pt>
                  <c:pt idx="72">
                    <c:v>2.9999999999999997E-4</c:v>
                  </c:pt>
                  <c:pt idx="73">
                    <c:v>2.9999999999999997E-4</c:v>
                  </c:pt>
                  <c:pt idx="74">
                    <c:v>2.0000000000000001E-4</c:v>
                  </c:pt>
                  <c:pt idx="75">
                    <c:v>1E-4</c:v>
                  </c:pt>
                  <c:pt idx="76">
                    <c:v>2.0000000000000001E-4</c:v>
                  </c:pt>
                  <c:pt idx="77">
                    <c:v>5.0000000000000001E-4</c:v>
                  </c:pt>
                  <c:pt idx="78">
                    <c:v>2.9999999999999997E-4</c:v>
                  </c:pt>
                  <c:pt idx="79">
                    <c:v>2.9999999999999997E-4</c:v>
                  </c:pt>
                  <c:pt idx="80">
                    <c:v>5.0000000000000001E-4</c:v>
                  </c:pt>
                  <c:pt idx="81">
                    <c:v>5.0000000000000001E-4</c:v>
                  </c:pt>
                  <c:pt idx="82">
                    <c:v>2.9999999999999997E-4</c:v>
                  </c:pt>
                  <c:pt idx="83">
                    <c:v>2.9999999999999997E-4</c:v>
                  </c:pt>
                  <c:pt idx="84">
                    <c:v>6.9999999999999999E-4</c:v>
                  </c:pt>
                  <c:pt idx="85">
                    <c:v>2.0000000000000001E-4</c:v>
                  </c:pt>
                  <c:pt idx="86">
                    <c:v>1E-3</c:v>
                  </c:pt>
                  <c:pt idx="87">
                    <c:v>2.0000000000000001E-4</c:v>
                  </c:pt>
                  <c:pt idx="89">
                    <c:v>0</c:v>
                  </c:pt>
                  <c:pt idx="90">
                    <c:v>1E-4</c:v>
                  </c:pt>
                  <c:pt idx="91">
                    <c:v>2.0000000000000001E-4</c:v>
                  </c:pt>
                  <c:pt idx="92">
                    <c:v>4.1999999999999997E-3</c:v>
                  </c:pt>
                  <c:pt idx="93">
                    <c:v>2.0000000000000001E-4</c:v>
                  </c:pt>
                  <c:pt idx="94">
                    <c:v>2.9999999999999997E-4</c:v>
                  </c:pt>
                  <c:pt idx="95">
                    <c:v>1.4E-3</c:v>
                  </c:pt>
                  <c:pt idx="96">
                    <c:v>1.1000000000000001E-3</c:v>
                  </c:pt>
                  <c:pt idx="97">
                    <c:v>0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1E-4</c:v>
                  </c:pt>
                  <c:pt idx="102">
                    <c:v>1E-4</c:v>
                  </c:pt>
                  <c:pt idx="103">
                    <c:v>2.9999999999999997E-4</c:v>
                  </c:pt>
                  <c:pt idx="104">
                    <c:v>2.9999999999999997E-4</c:v>
                  </c:pt>
                  <c:pt idx="105">
                    <c:v>2.0000000000000001E-4</c:v>
                  </c:pt>
                  <c:pt idx="106">
                    <c:v>5.0000000000000001E-4</c:v>
                  </c:pt>
                  <c:pt idx="107">
                    <c:v>2.0000000000000001E-4</c:v>
                  </c:pt>
                  <c:pt idx="108">
                    <c:v>4.0000000000000002E-4</c:v>
                  </c:pt>
                  <c:pt idx="109">
                    <c:v>1E-4</c:v>
                  </c:pt>
                  <c:pt idx="110">
                    <c:v>1E-3</c:v>
                  </c:pt>
                  <c:pt idx="111">
                    <c:v>2.0000000000000001E-4</c:v>
                  </c:pt>
                  <c:pt idx="112">
                    <c:v>1E-4</c:v>
                  </c:pt>
                  <c:pt idx="113">
                    <c:v>2.9999999999999997E-4</c:v>
                  </c:pt>
                  <c:pt idx="114">
                    <c:v>2.9999999999999997E-4</c:v>
                  </c:pt>
                  <c:pt idx="115">
                    <c:v>2.9999999999999997E-4</c:v>
                  </c:pt>
                  <c:pt idx="116">
                    <c:v>2.9999999999999997E-4</c:v>
                  </c:pt>
                  <c:pt idx="117">
                    <c:v>1E-4</c:v>
                  </c:pt>
                  <c:pt idx="118">
                    <c:v>2.9999999999999997E-4</c:v>
                  </c:pt>
                  <c:pt idx="119">
                    <c:v>2.0000000000000001E-4</c:v>
                  </c:pt>
                  <c:pt idx="120">
                    <c:v>1E-4</c:v>
                  </c:pt>
                  <c:pt idx="121">
                    <c:v>3.8999999999999999E-4</c:v>
                  </c:pt>
                  <c:pt idx="122">
                    <c:v>2.9999999999999997E-4</c:v>
                  </c:pt>
                  <c:pt idx="123">
                    <c:v>1.6000000000000001E-3</c:v>
                  </c:pt>
                  <c:pt idx="124">
                    <c:v>8.9999999999999998E-4</c:v>
                  </c:pt>
                  <c:pt idx="125">
                    <c:v>1.01E-3</c:v>
                  </c:pt>
                  <c:pt idx="126">
                    <c:v>4.8000000000000001E-4</c:v>
                  </c:pt>
                  <c:pt idx="127">
                    <c:v>3.1E-4</c:v>
                  </c:pt>
                  <c:pt idx="128">
                    <c:v>2E-3</c:v>
                  </c:pt>
                  <c:pt idx="129">
                    <c:v>5.0000000000000001E-4</c:v>
                  </c:pt>
                  <c:pt idx="130">
                    <c:v>0</c:v>
                  </c:pt>
                  <c:pt idx="131">
                    <c:v>1E-4</c:v>
                  </c:pt>
                  <c:pt idx="132">
                    <c:v>2.9999999999999997E-4</c:v>
                  </c:pt>
                  <c:pt idx="133">
                    <c:v>1E-3</c:v>
                  </c:pt>
                  <c:pt idx="134">
                    <c:v>1E-4</c:v>
                  </c:pt>
                  <c:pt idx="135">
                    <c:v>1E-3</c:v>
                  </c:pt>
                  <c:pt idx="136">
                    <c:v>1E-4</c:v>
                  </c:pt>
                  <c:pt idx="137">
                    <c:v>1E-4</c:v>
                  </c:pt>
                  <c:pt idx="138">
                    <c:v>1E-4</c:v>
                  </c:pt>
                </c:numCache>
              </c:numRef>
            </c:plus>
            <c:minus>
              <c:numRef>
                <c:f>Active!$D$21:$D$927</c:f>
                <c:numCache>
                  <c:formatCode>General</c:formatCode>
                  <c:ptCount val="907"/>
                  <c:pt idx="7">
                    <c:v>0</c:v>
                  </c:pt>
                  <c:pt idx="11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62">
                    <c:v>-4.0000000000000002E-4</c:v>
                  </c:pt>
                  <c:pt idx="63">
                    <c:v>-6.9999999999999999E-4</c:v>
                  </c:pt>
                  <c:pt idx="64">
                    <c:v>-4.0000000000000002E-4</c:v>
                  </c:pt>
                  <c:pt idx="65">
                    <c:v>-1E-3</c:v>
                  </c:pt>
                  <c:pt idx="66">
                    <c:v>-4.0000000000000002E-4</c:v>
                  </c:pt>
                  <c:pt idx="67">
                    <c:v>-2.0000000000000001E-4</c:v>
                  </c:pt>
                  <c:pt idx="68">
                    <c:v>-2.9999999999999997E-4</c:v>
                  </c:pt>
                  <c:pt idx="69">
                    <c:v>-4.0000000000000002E-4</c:v>
                  </c:pt>
                  <c:pt idx="70">
                    <c:v>-4.0000000000000002E-4</c:v>
                  </c:pt>
                  <c:pt idx="71">
                    <c:v>-2.0000000000000001E-4</c:v>
                  </c:pt>
                  <c:pt idx="72">
                    <c:v>2.9999999999999997E-4</c:v>
                  </c:pt>
                  <c:pt idx="73">
                    <c:v>2.9999999999999997E-4</c:v>
                  </c:pt>
                  <c:pt idx="74">
                    <c:v>2.0000000000000001E-4</c:v>
                  </c:pt>
                  <c:pt idx="75">
                    <c:v>1E-4</c:v>
                  </c:pt>
                  <c:pt idx="76">
                    <c:v>2.0000000000000001E-4</c:v>
                  </c:pt>
                  <c:pt idx="77">
                    <c:v>5.0000000000000001E-4</c:v>
                  </c:pt>
                  <c:pt idx="78">
                    <c:v>2.9999999999999997E-4</c:v>
                  </c:pt>
                  <c:pt idx="79">
                    <c:v>2.9999999999999997E-4</c:v>
                  </c:pt>
                  <c:pt idx="80">
                    <c:v>5.0000000000000001E-4</c:v>
                  </c:pt>
                  <c:pt idx="81">
                    <c:v>5.0000000000000001E-4</c:v>
                  </c:pt>
                  <c:pt idx="82">
                    <c:v>2.9999999999999997E-4</c:v>
                  </c:pt>
                  <c:pt idx="83">
                    <c:v>2.9999999999999997E-4</c:v>
                  </c:pt>
                  <c:pt idx="84">
                    <c:v>6.9999999999999999E-4</c:v>
                  </c:pt>
                  <c:pt idx="85">
                    <c:v>2.0000000000000001E-4</c:v>
                  </c:pt>
                  <c:pt idx="86">
                    <c:v>1E-3</c:v>
                  </c:pt>
                  <c:pt idx="87">
                    <c:v>2.0000000000000001E-4</c:v>
                  </c:pt>
                  <c:pt idx="89">
                    <c:v>0</c:v>
                  </c:pt>
                  <c:pt idx="90">
                    <c:v>1E-4</c:v>
                  </c:pt>
                  <c:pt idx="91">
                    <c:v>2.0000000000000001E-4</c:v>
                  </c:pt>
                  <c:pt idx="92">
                    <c:v>4.1999999999999997E-3</c:v>
                  </c:pt>
                  <c:pt idx="93">
                    <c:v>2.0000000000000001E-4</c:v>
                  </c:pt>
                  <c:pt idx="94">
                    <c:v>2.9999999999999997E-4</c:v>
                  </c:pt>
                  <c:pt idx="95">
                    <c:v>1.4E-3</c:v>
                  </c:pt>
                  <c:pt idx="96">
                    <c:v>1.1000000000000001E-3</c:v>
                  </c:pt>
                  <c:pt idx="97">
                    <c:v>0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1E-4</c:v>
                  </c:pt>
                  <c:pt idx="102">
                    <c:v>1E-4</c:v>
                  </c:pt>
                  <c:pt idx="103">
                    <c:v>2.9999999999999997E-4</c:v>
                  </c:pt>
                  <c:pt idx="104">
                    <c:v>2.9999999999999997E-4</c:v>
                  </c:pt>
                  <c:pt idx="105">
                    <c:v>2.0000000000000001E-4</c:v>
                  </c:pt>
                  <c:pt idx="106">
                    <c:v>5.0000000000000001E-4</c:v>
                  </c:pt>
                  <c:pt idx="107">
                    <c:v>2.0000000000000001E-4</c:v>
                  </c:pt>
                  <c:pt idx="108">
                    <c:v>4.0000000000000002E-4</c:v>
                  </c:pt>
                  <c:pt idx="109">
                    <c:v>1E-4</c:v>
                  </c:pt>
                  <c:pt idx="110">
                    <c:v>1E-3</c:v>
                  </c:pt>
                  <c:pt idx="111">
                    <c:v>2.0000000000000001E-4</c:v>
                  </c:pt>
                  <c:pt idx="112">
                    <c:v>1E-4</c:v>
                  </c:pt>
                  <c:pt idx="113">
                    <c:v>2.9999999999999997E-4</c:v>
                  </c:pt>
                  <c:pt idx="114">
                    <c:v>2.9999999999999997E-4</c:v>
                  </c:pt>
                  <c:pt idx="115">
                    <c:v>2.9999999999999997E-4</c:v>
                  </c:pt>
                  <c:pt idx="116">
                    <c:v>2.9999999999999997E-4</c:v>
                  </c:pt>
                  <c:pt idx="117">
                    <c:v>1E-4</c:v>
                  </c:pt>
                  <c:pt idx="118">
                    <c:v>2.9999999999999997E-4</c:v>
                  </c:pt>
                  <c:pt idx="119">
                    <c:v>2.0000000000000001E-4</c:v>
                  </c:pt>
                  <c:pt idx="120">
                    <c:v>1E-4</c:v>
                  </c:pt>
                  <c:pt idx="121">
                    <c:v>3.8999999999999999E-4</c:v>
                  </c:pt>
                  <c:pt idx="122">
                    <c:v>2.9999999999999997E-4</c:v>
                  </c:pt>
                  <c:pt idx="123">
                    <c:v>1.6000000000000001E-3</c:v>
                  </c:pt>
                  <c:pt idx="124">
                    <c:v>8.9999999999999998E-4</c:v>
                  </c:pt>
                  <c:pt idx="125">
                    <c:v>1.01E-3</c:v>
                  </c:pt>
                  <c:pt idx="126">
                    <c:v>4.8000000000000001E-4</c:v>
                  </c:pt>
                  <c:pt idx="127">
                    <c:v>3.1E-4</c:v>
                  </c:pt>
                  <c:pt idx="128">
                    <c:v>2E-3</c:v>
                  </c:pt>
                  <c:pt idx="129">
                    <c:v>5.0000000000000001E-4</c:v>
                  </c:pt>
                  <c:pt idx="130">
                    <c:v>0</c:v>
                  </c:pt>
                  <c:pt idx="131">
                    <c:v>1E-4</c:v>
                  </c:pt>
                  <c:pt idx="132">
                    <c:v>2.9999999999999997E-4</c:v>
                  </c:pt>
                  <c:pt idx="133">
                    <c:v>1E-3</c:v>
                  </c:pt>
                  <c:pt idx="134">
                    <c:v>1E-4</c:v>
                  </c:pt>
                  <c:pt idx="135">
                    <c:v>1E-3</c:v>
                  </c:pt>
                  <c:pt idx="136">
                    <c:v>1E-4</c:v>
                  </c:pt>
                  <c:pt idx="137">
                    <c:v>1E-4</c:v>
                  </c:pt>
                  <c:pt idx="138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Active!$F$21:$F$927</c:f>
              <c:numCache>
                <c:formatCode>General</c:formatCode>
                <c:ptCount val="907"/>
                <c:pt idx="0">
                  <c:v>-50683.5</c:v>
                </c:pt>
                <c:pt idx="1">
                  <c:v>-43593</c:v>
                </c:pt>
                <c:pt idx="2">
                  <c:v>-37484.5</c:v>
                </c:pt>
                <c:pt idx="3">
                  <c:v>-36378</c:v>
                </c:pt>
                <c:pt idx="4">
                  <c:v>-36374.5</c:v>
                </c:pt>
                <c:pt idx="5">
                  <c:v>-36371</c:v>
                </c:pt>
                <c:pt idx="6">
                  <c:v>-36033.5</c:v>
                </c:pt>
                <c:pt idx="7">
                  <c:v>-36030</c:v>
                </c:pt>
                <c:pt idx="8">
                  <c:v>-35934.5</c:v>
                </c:pt>
                <c:pt idx="9">
                  <c:v>-35085.5</c:v>
                </c:pt>
                <c:pt idx="10">
                  <c:v>-35052.5</c:v>
                </c:pt>
                <c:pt idx="11">
                  <c:v>-35052</c:v>
                </c:pt>
                <c:pt idx="12">
                  <c:v>-34914.5</c:v>
                </c:pt>
                <c:pt idx="13">
                  <c:v>-34866.5</c:v>
                </c:pt>
                <c:pt idx="14">
                  <c:v>-34818.5</c:v>
                </c:pt>
                <c:pt idx="15">
                  <c:v>-34788</c:v>
                </c:pt>
                <c:pt idx="16">
                  <c:v>-34784.5</c:v>
                </c:pt>
                <c:pt idx="17">
                  <c:v>-34518</c:v>
                </c:pt>
                <c:pt idx="18">
                  <c:v>-33926</c:v>
                </c:pt>
                <c:pt idx="19">
                  <c:v>-33877</c:v>
                </c:pt>
                <c:pt idx="20">
                  <c:v>-33837</c:v>
                </c:pt>
                <c:pt idx="21">
                  <c:v>-33768</c:v>
                </c:pt>
                <c:pt idx="22">
                  <c:v>-33731</c:v>
                </c:pt>
                <c:pt idx="23">
                  <c:v>-33717</c:v>
                </c:pt>
                <c:pt idx="24">
                  <c:v>-33618.5</c:v>
                </c:pt>
                <c:pt idx="25">
                  <c:v>-33608</c:v>
                </c:pt>
                <c:pt idx="26">
                  <c:v>-33566</c:v>
                </c:pt>
                <c:pt idx="27">
                  <c:v>-33565.5</c:v>
                </c:pt>
                <c:pt idx="28">
                  <c:v>-33559</c:v>
                </c:pt>
                <c:pt idx="29">
                  <c:v>-33552</c:v>
                </c:pt>
                <c:pt idx="30">
                  <c:v>-33518</c:v>
                </c:pt>
                <c:pt idx="31">
                  <c:v>-32032.5</c:v>
                </c:pt>
                <c:pt idx="32">
                  <c:v>-31375</c:v>
                </c:pt>
                <c:pt idx="33">
                  <c:v>-31142.5</c:v>
                </c:pt>
                <c:pt idx="34">
                  <c:v>-31139.5</c:v>
                </c:pt>
                <c:pt idx="35">
                  <c:v>-31139</c:v>
                </c:pt>
                <c:pt idx="36">
                  <c:v>-28651</c:v>
                </c:pt>
                <c:pt idx="37">
                  <c:v>-28637.5</c:v>
                </c:pt>
                <c:pt idx="38">
                  <c:v>-28637</c:v>
                </c:pt>
                <c:pt idx="39">
                  <c:v>-28562</c:v>
                </c:pt>
                <c:pt idx="40">
                  <c:v>-28561.5</c:v>
                </c:pt>
                <c:pt idx="41">
                  <c:v>-28559</c:v>
                </c:pt>
                <c:pt idx="42">
                  <c:v>-28558.5</c:v>
                </c:pt>
                <c:pt idx="43">
                  <c:v>-28555.5</c:v>
                </c:pt>
                <c:pt idx="44">
                  <c:v>-28555</c:v>
                </c:pt>
                <c:pt idx="45">
                  <c:v>-28545</c:v>
                </c:pt>
                <c:pt idx="46">
                  <c:v>-28541.5</c:v>
                </c:pt>
                <c:pt idx="47">
                  <c:v>-28435</c:v>
                </c:pt>
                <c:pt idx="48">
                  <c:v>-25187.5</c:v>
                </c:pt>
                <c:pt idx="49">
                  <c:v>-25187</c:v>
                </c:pt>
                <c:pt idx="50">
                  <c:v>-25143</c:v>
                </c:pt>
                <c:pt idx="51">
                  <c:v>-25116</c:v>
                </c:pt>
                <c:pt idx="52">
                  <c:v>-25112.5</c:v>
                </c:pt>
                <c:pt idx="53">
                  <c:v>-25112</c:v>
                </c:pt>
                <c:pt idx="54">
                  <c:v>-25109</c:v>
                </c:pt>
                <c:pt idx="55">
                  <c:v>-25043.5</c:v>
                </c:pt>
                <c:pt idx="56">
                  <c:v>-24975.5</c:v>
                </c:pt>
                <c:pt idx="57">
                  <c:v>-24934.5</c:v>
                </c:pt>
                <c:pt idx="58">
                  <c:v>-24934</c:v>
                </c:pt>
                <c:pt idx="59">
                  <c:v>-24787</c:v>
                </c:pt>
                <c:pt idx="60">
                  <c:v>-24777</c:v>
                </c:pt>
                <c:pt idx="61">
                  <c:v>-24777</c:v>
                </c:pt>
                <c:pt idx="62">
                  <c:v>-18592</c:v>
                </c:pt>
                <c:pt idx="63">
                  <c:v>-18592</c:v>
                </c:pt>
                <c:pt idx="64">
                  <c:v>-18591.5</c:v>
                </c:pt>
                <c:pt idx="65">
                  <c:v>-18591.5</c:v>
                </c:pt>
                <c:pt idx="66">
                  <c:v>-18588</c:v>
                </c:pt>
                <c:pt idx="67">
                  <c:v>-18588</c:v>
                </c:pt>
                <c:pt idx="68">
                  <c:v>-18575</c:v>
                </c:pt>
                <c:pt idx="69">
                  <c:v>-18575</c:v>
                </c:pt>
                <c:pt idx="70">
                  <c:v>-18574.5</c:v>
                </c:pt>
                <c:pt idx="71">
                  <c:v>-18574.5</c:v>
                </c:pt>
                <c:pt idx="72">
                  <c:v>-17356.5</c:v>
                </c:pt>
                <c:pt idx="73">
                  <c:v>-17356.5</c:v>
                </c:pt>
                <c:pt idx="74">
                  <c:v>-17356</c:v>
                </c:pt>
                <c:pt idx="75">
                  <c:v>-17356</c:v>
                </c:pt>
                <c:pt idx="76">
                  <c:v>-17349.5</c:v>
                </c:pt>
                <c:pt idx="77">
                  <c:v>-17349.5</c:v>
                </c:pt>
                <c:pt idx="78">
                  <c:v>-17349</c:v>
                </c:pt>
                <c:pt idx="79">
                  <c:v>-17349</c:v>
                </c:pt>
                <c:pt idx="80">
                  <c:v>-17332.5</c:v>
                </c:pt>
                <c:pt idx="81">
                  <c:v>-17332.5</c:v>
                </c:pt>
                <c:pt idx="82">
                  <c:v>-17332</c:v>
                </c:pt>
                <c:pt idx="83">
                  <c:v>-16096.5</c:v>
                </c:pt>
                <c:pt idx="84">
                  <c:v>-16096.5</c:v>
                </c:pt>
                <c:pt idx="85">
                  <c:v>-16093</c:v>
                </c:pt>
                <c:pt idx="86">
                  <c:v>-16089.5</c:v>
                </c:pt>
                <c:pt idx="87">
                  <c:v>-16089.5</c:v>
                </c:pt>
                <c:pt idx="88">
                  <c:v>-8587</c:v>
                </c:pt>
                <c:pt idx="89">
                  <c:v>-2159.5</c:v>
                </c:pt>
                <c:pt idx="90">
                  <c:v>-1308</c:v>
                </c:pt>
                <c:pt idx="91">
                  <c:v>-1265</c:v>
                </c:pt>
                <c:pt idx="92">
                  <c:v>-115</c:v>
                </c:pt>
                <c:pt idx="93">
                  <c:v>0</c:v>
                </c:pt>
                <c:pt idx="94">
                  <c:v>1718.5</c:v>
                </c:pt>
                <c:pt idx="95">
                  <c:v>2444</c:v>
                </c:pt>
                <c:pt idx="96">
                  <c:v>2444.5</c:v>
                </c:pt>
                <c:pt idx="97">
                  <c:v>3155.5</c:v>
                </c:pt>
                <c:pt idx="98">
                  <c:v>3838</c:v>
                </c:pt>
                <c:pt idx="99">
                  <c:v>4951</c:v>
                </c:pt>
                <c:pt idx="100">
                  <c:v>4993.5</c:v>
                </c:pt>
                <c:pt idx="101">
                  <c:v>5127.5</c:v>
                </c:pt>
                <c:pt idx="102">
                  <c:v>6155.5</c:v>
                </c:pt>
                <c:pt idx="103">
                  <c:v>6250</c:v>
                </c:pt>
                <c:pt idx="104">
                  <c:v>6250</c:v>
                </c:pt>
                <c:pt idx="105">
                  <c:v>6250</c:v>
                </c:pt>
                <c:pt idx="106">
                  <c:v>6506.5</c:v>
                </c:pt>
                <c:pt idx="107">
                  <c:v>6506.5</c:v>
                </c:pt>
                <c:pt idx="108">
                  <c:v>6506.5</c:v>
                </c:pt>
                <c:pt idx="109">
                  <c:v>7322.5</c:v>
                </c:pt>
                <c:pt idx="110">
                  <c:v>7323</c:v>
                </c:pt>
                <c:pt idx="111">
                  <c:v>7547.5</c:v>
                </c:pt>
                <c:pt idx="112">
                  <c:v>8625.5</c:v>
                </c:pt>
                <c:pt idx="113">
                  <c:v>9793</c:v>
                </c:pt>
                <c:pt idx="114">
                  <c:v>9793</c:v>
                </c:pt>
                <c:pt idx="115">
                  <c:v>9793</c:v>
                </c:pt>
                <c:pt idx="116">
                  <c:v>9793</c:v>
                </c:pt>
                <c:pt idx="117">
                  <c:v>9793.5</c:v>
                </c:pt>
                <c:pt idx="118">
                  <c:v>9793.5</c:v>
                </c:pt>
                <c:pt idx="119">
                  <c:v>9793.5</c:v>
                </c:pt>
                <c:pt idx="120">
                  <c:v>9793.5</c:v>
                </c:pt>
                <c:pt idx="121">
                  <c:v>9902.5</c:v>
                </c:pt>
                <c:pt idx="122">
                  <c:v>9903</c:v>
                </c:pt>
                <c:pt idx="123">
                  <c:v>9953.5</c:v>
                </c:pt>
                <c:pt idx="124">
                  <c:v>9954</c:v>
                </c:pt>
                <c:pt idx="125">
                  <c:v>11264.5</c:v>
                </c:pt>
                <c:pt idx="126">
                  <c:v>11265</c:v>
                </c:pt>
                <c:pt idx="127">
                  <c:v>12155</c:v>
                </c:pt>
                <c:pt idx="128">
                  <c:v>13764</c:v>
                </c:pt>
                <c:pt idx="129">
                  <c:v>14938.5</c:v>
                </c:pt>
                <c:pt idx="130">
                  <c:v>15172</c:v>
                </c:pt>
                <c:pt idx="131">
                  <c:v>16083.5</c:v>
                </c:pt>
                <c:pt idx="132">
                  <c:v>19997</c:v>
                </c:pt>
                <c:pt idx="133">
                  <c:v>21077.5</c:v>
                </c:pt>
                <c:pt idx="134">
                  <c:v>22419.5</c:v>
                </c:pt>
                <c:pt idx="135">
                  <c:v>22478.5</c:v>
                </c:pt>
                <c:pt idx="136">
                  <c:v>22741</c:v>
                </c:pt>
                <c:pt idx="137">
                  <c:v>22747.5</c:v>
                </c:pt>
                <c:pt idx="138">
                  <c:v>24048.5</c:v>
                </c:pt>
              </c:numCache>
            </c:numRef>
          </c:xVal>
          <c:yVal>
            <c:numRef>
              <c:f>Active!$I$21:$I$927</c:f>
              <c:numCache>
                <c:formatCode>General</c:formatCode>
                <c:ptCount val="907"/>
                <c:pt idx="0">
                  <c:v>-0.15967394899780629</c:v>
                </c:pt>
                <c:pt idx="1">
                  <c:v>-0.19725034199655056</c:v>
                </c:pt>
                <c:pt idx="3">
                  <c:v>-0.15295913199224742</c:v>
                </c:pt>
                <c:pt idx="7">
                  <c:v>-0.15323281999735627</c:v>
                </c:pt>
                <c:pt idx="12">
                  <c:v>-0.14361586299492046</c:v>
                </c:pt>
                <c:pt idx="13">
                  <c:v>-0.1533777509976062</c:v>
                </c:pt>
                <c:pt idx="15">
                  <c:v>-0.15007167198928073</c:v>
                </c:pt>
                <c:pt idx="16">
                  <c:v>-0.15463764299784089</c:v>
                </c:pt>
                <c:pt idx="19">
                  <c:v>-0.13738583799568005</c:v>
                </c:pt>
                <c:pt idx="21">
                  <c:v>-0.13801179199072067</c:v>
                </c:pt>
                <c:pt idx="23">
                  <c:v>-0.12325879799027462</c:v>
                </c:pt>
                <c:pt idx="26">
                  <c:v>-0.13567640399560332</c:v>
                </c:pt>
                <c:pt idx="27">
                  <c:v>-0.14375725699210307</c:v>
                </c:pt>
                <c:pt idx="28">
                  <c:v>-0.14180834599392256</c:v>
                </c:pt>
                <c:pt idx="29">
                  <c:v>-0.1489402879960835</c:v>
                </c:pt>
                <c:pt idx="30">
                  <c:v>-0.14343829199788161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E46-43C5-99D2-23697CEBADD0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Active!$D$21:$D$21</c:f>
                <c:numCache>
                  <c:formatCode>General</c:formatCode>
                  <c:ptCount val="1"/>
                </c:numCache>
              </c:numRef>
            </c:plus>
            <c:minus>
              <c:numRef>
                <c:f>Active!$D$21:$D$21</c:f>
                <c:numCache>
                  <c:formatCode>General</c:formatCode>
                  <c:ptCount val="1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Active!$F$21:$F$927</c:f>
              <c:numCache>
                <c:formatCode>General</c:formatCode>
                <c:ptCount val="907"/>
                <c:pt idx="0">
                  <c:v>-50683.5</c:v>
                </c:pt>
                <c:pt idx="1">
                  <c:v>-43593</c:v>
                </c:pt>
                <c:pt idx="2">
                  <c:v>-37484.5</c:v>
                </c:pt>
                <c:pt idx="3">
                  <c:v>-36378</c:v>
                </c:pt>
                <c:pt idx="4">
                  <c:v>-36374.5</c:v>
                </c:pt>
                <c:pt idx="5">
                  <c:v>-36371</c:v>
                </c:pt>
                <c:pt idx="6">
                  <c:v>-36033.5</c:v>
                </c:pt>
                <c:pt idx="7">
                  <c:v>-36030</c:v>
                </c:pt>
                <c:pt idx="8">
                  <c:v>-35934.5</c:v>
                </c:pt>
                <c:pt idx="9">
                  <c:v>-35085.5</c:v>
                </c:pt>
                <c:pt idx="10">
                  <c:v>-35052.5</c:v>
                </c:pt>
                <c:pt idx="11">
                  <c:v>-35052</c:v>
                </c:pt>
                <c:pt idx="12">
                  <c:v>-34914.5</c:v>
                </c:pt>
                <c:pt idx="13">
                  <c:v>-34866.5</c:v>
                </c:pt>
                <c:pt idx="14">
                  <c:v>-34818.5</c:v>
                </c:pt>
                <c:pt idx="15">
                  <c:v>-34788</c:v>
                </c:pt>
                <c:pt idx="16">
                  <c:v>-34784.5</c:v>
                </c:pt>
                <c:pt idx="17">
                  <c:v>-34518</c:v>
                </c:pt>
                <c:pt idx="18">
                  <c:v>-33926</c:v>
                </c:pt>
                <c:pt idx="19">
                  <c:v>-33877</c:v>
                </c:pt>
                <c:pt idx="20">
                  <c:v>-33837</c:v>
                </c:pt>
                <c:pt idx="21">
                  <c:v>-33768</c:v>
                </c:pt>
                <c:pt idx="22">
                  <c:v>-33731</c:v>
                </c:pt>
                <c:pt idx="23">
                  <c:v>-33717</c:v>
                </c:pt>
                <c:pt idx="24">
                  <c:v>-33618.5</c:v>
                </c:pt>
                <c:pt idx="25">
                  <c:v>-33608</c:v>
                </c:pt>
                <c:pt idx="26">
                  <c:v>-33566</c:v>
                </c:pt>
                <c:pt idx="27">
                  <c:v>-33565.5</c:v>
                </c:pt>
                <c:pt idx="28">
                  <c:v>-33559</c:v>
                </c:pt>
                <c:pt idx="29">
                  <c:v>-33552</c:v>
                </c:pt>
                <c:pt idx="30">
                  <c:v>-33518</c:v>
                </c:pt>
                <c:pt idx="31">
                  <c:v>-32032.5</c:v>
                </c:pt>
                <c:pt idx="32">
                  <c:v>-31375</c:v>
                </c:pt>
                <c:pt idx="33">
                  <c:v>-31142.5</c:v>
                </c:pt>
                <c:pt idx="34">
                  <c:v>-31139.5</c:v>
                </c:pt>
                <c:pt idx="35">
                  <c:v>-31139</c:v>
                </c:pt>
                <c:pt idx="36">
                  <c:v>-28651</c:v>
                </c:pt>
                <c:pt idx="37">
                  <c:v>-28637.5</c:v>
                </c:pt>
                <c:pt idx="38">
                  <c:v>-28637</c:v>
                </c:pt>
                <c:pt idx="39">
                  <c:v>-28562</c:v>
                </c:pt>
                <c:pt idx="40">
                  <c:v>-28561.5</c:v>
                </c:pt>
                <c:pt idx="41">
                  <c:v>-28559</c:v>
                </c:pt>
                <c:pt idx="42">
                  <c:v>-28558.5</c:v>
                </c:pt>
                <c:pt idx="43">
                  <c:v>-28555.5</c:v>
                </c:pt>
                <c:pt idx="44">
                  <c:v>-28555</c:v>
                </c:pt>
                <c:pt idx="45">
                  <c:v>-28545</c:v>
                </c:pt>
                <c:pt idx="46">
                  <c:v>-28541.5</c:v>
                </c:pt>
                <c:pt idx="47">
                  <c:v>-28435</c:v>
                </c:pt>
                <c:pt idx="48">
                  <c:v>-25187.5</c:v>
                </c:pt>
                <c:pt idx="49">
                  <c:v>-25187</c:v>
                </c:pt>
                <c:pt idx="50">
                  <c:v>-25143</c:v>
                </c:pt>
                <c:pt idx="51">
                  <c:v>-25116</c:v>
                </c:pt>
                <c:pt idx="52">
                  <c:v>-25112.5</c:v>
                </c:pt>
                <c:pt idx="53">
                  <c:v>-25112</c:v>
                </c:pt>
                <c:pt idx="54">
                  <c:v>-25109</c:v>
                </c:pt>
                <c:pt idx="55">
                  <c:v>-25043.5</c:v>
                </c:pt>
                <c:pt idx="56">
                  <c:v>-24975.5</c:v>
                </c:pt>
                <c:pt idx="57">
                  <c:v>-24934.5</c:v>
                </c:pt>
                <c:pt idx="58">
                  <c:v>-24934</c:v>
                </c:pt>
                <c:pt idx="59">
                  <c:v>-24787</c:v>
                </c:pt>
                <c:pt idx="60">
                  <c:v>-24777</c:v>
                </c:pt>
                <c:pt idx="61">
                  <c:v>-24777</c:v>
                </c:pt>
                <c:pt idx="62">
                  <c:v>-18592</c:v>
                </c:pt>
                <c:pt idx="63">
                  <c:v>-18592</c:v>
                </c:pt>
                <c:pt idx="64">
                  <c:v>-18591.5</c:v>
                </c:pt>
                <c:pt idx="65">
                  <c:v>-18591.5</c:v>
                </c:pt>
                <c:pt idx="66">
                  <c:v>-18588</c:v>
                </c:pt>
                <c:pt idx="67">
                  <c:v>-18588</c:v>
                </c:pt>
                <c:pt idx="68">
                  <c:v>-18575</c:v>
                </c:pt>
                <c:pt idx="69">
                  <c:v>-18575</c:v>
                </c:pt>
                <c:pt idx="70">
                  <c:v>-18574.5</c:v>
                </c:pt>
                <c:pt idx="71">
                  <c:v>-18574.5</c:v>
                </c:pt>
                <c:pt idx="72">
                  <c:v>-17356.5</c:v>
                </c:pt>
                <c:pt idx="73">
                  <c:v>-17356.5</c:v>
                </c:pt>
                <c:pt idx="74">
                  <c:v>-17356</c:v>
                </c:pt>
                <c:pt idx="75">
                  <c:v>-17356</c:v>
                </c:pt>
                <c:pt idx="76">
                  <c:v>-17349.5</c:v>
                </c:pt>
                <c:pt idx="77">
                  <c:v>-17349.5</c:v>
                </c:pt>
                <c:pt idx="78">
                  <c:v>-17349</c:v>
                </c:pt>
                <c:pt idx="79">
                  <c:v>-17349</c:v>
                </c:pt>
                <c:pt idx="80">
                  <c:v>-17332.5</c:v>
                </c:pt>
                <c:pt idx="81">
                  <c:v>-17332.5</c:v>
                </c:pt>
                <c:pt idx="82">
                  <c:v>-17332</c:v>
                </c:pt>
                <c:pt idx="83">
                  <c:v>-16096.5</c:v>
                </c:pt>
                <c:pt idx="84">
                  <c:v>-16096.5</c:v>
                </c:pt>
                <c:pt idx="85">
                  <c:v>-16093</c:v>
                </c:pt>
                <c:pt idx="86">
                  <c:v>-16089.5</c:v>
                </c:pt>
                <c:pt idx="87">
                  <c:v>-16089.5</c:v>
                </c:pt>
                <c:pt idx="88">
                  <c:v>-8587</c:v>
                </c:pt>
                <c:pt idx="89">
                  <c:v>-2159.5</c:v>
                </c:pt>
                <c:pt idx="90">
                  <c:v>-1308</c:v>
                </c:pt>
                <c:pt idx="91">
                  <c:v>-1265</c:v>
                </c:pt>
                <c:pt idx="92">
                  <c:v>-115</c:v>
                </c:pt>
                <c:pt idx="93">
                  <c:v>0</c:v>
                </c:pt>
                <c:pt idx="94">
                  <c:v>1718.5</c:v>
                </c:pt>
                <c:pt idx="95">
                  <c:v>2444</c:v>
                </c:pt>
                <c:pt idx="96">
                  <c:v>2444.5</c:v>
                </c:pt>
                <c:pt idx="97">
                  <c:v>3155.5</c:v>
                </c:pt>
                <c:pt idx="98">
                  <c:v>3838</c:v>
                </c:pt>
                <c:pt idx="99">
                  <c:v>4951</c:v>
                </c:pt>
                <c:pt idx="100">
                  <c:v>4993.5</c:v>
                </c:pt>
                <c:pt idx="101">
                  <c:v>5127.5</c:v>
                </c:pt>
                <c:pt idx="102">
                  <c:v>6155.5</c:v>
                </c:pt>
                <c:pt idx="103">
                  <c:v>6250</c:v>
                </c:pt>
                <c:pt idx="104">
                  <c:v>6250</c:v>
                </c:pt>
                <c:pt idx="105">
                  <c:v>6250</c:v>
                </c:pt>
                <c:pt idx="106">
                  <c:v>6506.5</c:v>
                </c:pt>
                <c:pt idx="107">
                  <c:v>6506.5</c:v>
                </c:pt>
                <c:pt idx="108">
                  <c:v>6506.5</c:v>
                </c:pt>
                <c:pt idx="109">
                  <c:v>7322.5</c:v>
                </c:pt>
                <c:pt idx="110">
                  <c:v>7323</c:v>
                </c:pt>
                <c:pt idx="111">
                  <c:v>7547.5</c:v>
                </c:pt>
                <c:pt idx="112">
                  <c:v>8625.5</c:v>
                </c:pt>
                <c:pt idx="113">
                  <c:v>9793</c:v>
                </c:pt>
                <c:pt idx="114">
                  <c:v>9793</c:v>
                </c:pt>
                <c:pt idx="115">
                  <c:v>9793</c:v>
                </c:pt>
                <c:pt idx="116">
                  <c:v>9793</c:v>
                </c:pt>
                <c:pt idx="117">
                  <c:v>9793.5</c:v>
                </c:pt>
                <c:pt idx="118">
                  <c:v>9793.5</c:v>
                </c:pt>
                <c:pt idx="119">
                  <c:v>9793.5</c:v>
                </c:pt>
                <c:pt idx="120">
                  <c:v>9793.5</c:v>
                </c:pt>
                <c:pt idx="121">
                  <c:v>9902.5</c:v>
                </c:pt>
                <c:pt idx="122">
                  <c:v>9903</c:v>
                </c:pt>
                <c:pt idx="123">
                  <c:v>9953.5</c:v>
                </c:pt>
                <c:pt idx="124">
                  <c:v>9954</c:v>
                </c:pt>
                <c:pt idx="125">
                  <c:v>11264.5</c:v>
                </c:pt>
                <c:pt idx="126">
                  <c:v>11265</c:v>
                </c:pt>
                <c:pt idx="127">
                  <c:v>12155</c:v>
                </c:pt>
                <c:pt idx="128">
                  <c:v>13764</c:v>
                </c:pt>
                <c:pt idx="129">
                  <c:v>14938.5</c:v>
                </c:pt>
                <c:pt idx="130">
                  <c:v>15172</c:v>
                </c:pt>
                <c:pt idx="131">
                  <c:v>16083.5</c:v>
                </c:pt>
                <c:pt idx="132">
                  <c:v>19997</c:v>
                </c:pt>
                <c:pt idx="133">
                  <c:v>21077.5</c:v>
                </c:pt>
                <c:pt idx="134">
                  <c:v>22419.5</c:v>
                </c:pt>
                <c:pt idx="135">
                  <c:v>22478.5</c:v>
                </c:pt>
                <c:pt idx="136">
                  <c:v>22741</c:v>
                </c:pt>
                <c:pt idx="137">
                  <c:v>22747.5</c:v>
                </c:pt>
                <c:pt idx="138">
                  <c:v>24048.5</c:v>
                </c:pt>
              </c:numCache>
            </c:numRef>
          </c:xVal>
          <c:yVal>
            <c:numRef>
              <c:f>Active!$J$21:$J$927</c:f>
              <c:numCache>
                <c:formatCode>General</c:formatCode>
                <c:ptCount val="907"/>
                <c:pt idx="2">
                  <c:v>-0.16033144299581181</c:v>
                </c:pt>
                <c:pt idx="4">
                  <c:v>-0.15452510298928246</c:v>
                </c:pt>
                <c:pt idx="5">
                  <c:v>-0.15489107399480417</c:v>
                </c:pt>
                <c:pt idx="6">
                  <c:v>-0.15166684900032124</c:v>
                </c:pt>
                <c:pt idx="8">
                  <c:v>-0.14967574299953412</c:v>
                </c:pt>
                <c:pt idx="9">
                  <c:v>-0.14696413699130062</c:v>
                </c:pt>
                <c:pt idx="10">
                  <c:v>-0.14770043499447638</c:v>
                </c:pt>
                <c:pt idx="11">
                  <c:v>-0.14771128799475264</c:v>
                </c:pt>
                <c:pt idx="18">
                  <c:v>-0.14316224399226485</c:v>
                </c:pt>
                <c:pt idx="20">
                  <c:v>-0.14275407799141249</c:v>
                </c:pt>
                <c:pt idx="22">
                  <c:v>-0.14249491399823455</c:v>
                </c:pt>
                <c:pt idx="24">
                  <c:v>-0.14248683899495518</c:v>
                </c:pt>
                <c:pt idx="25">
                  <c:v>-0.14098475199716631</c:v>
                </c:pt>
                <c:pt idx="31">
                  <c:v>-0.13215255499380874</c:v>
                </c:pt>
                <c:pt idx="32">
                  <c:v>-0.12867425000149524</c:v>
                </c:pt>
                <c:pt idx="33">
                  <c:v>-0.12687089500104776</c:v>
                </c:pt>
                <c:pt idx="34">
                  <c:v>-0.12645601299300324</c:v>
                </c:pt>
                <c:pt idx="35">
                  <c:v>-0.12703686599706998</c:v>
                </c:pt>
                <c:pt idx="36">
                  <c:v>-0.12666139399516396</c:v>
                </c:pt>
                <c:pt idx="37">
                  <c:v>-0.12324442499811994</c:v>
                </c:pt>
                <c:pt idx="38">
                  <c:v>-0.12322527799551608</c:v>
                </c:pt>
                <c:pt idx="39">
                  <c:v>-0.11315322799055139</c:v>
                </c:pt>
                <c:pt idx="40">
                  <c:v>-0.11503408099815715</c:v>
                </c:pt>
                <c:pt idx="41">
                  <c:v>-0.11263834599230904</c:v>
                </c:pt>
                <c:pt idx="42">
                  <c:v>-0.11241919900203357</c:v>
                </c:pt>
                <c:pt idx="43">
                  <c:v>-0.11240431699116016</c:v>
                </c:pt>
                <c:pt idx="44">
                  <c:v>-0.11238516999583226</c:v>
                </c:pt>
                <c:pt idx="45">
                  <c:v>-0.11220222999691032</c:v>
                </c:pt>
                <c:pt idx="46">
                  <c:v>-0.11226820099545876</c:v>
                </c:pt>
                <c:pt idx="48">
                  <c:v>-9.2430124997918028E-2</c:v>
                </c:pt>
                <c:pt idx="49">
                  <c:v>-9.5410977999563329E-2</c:v>
                </c:pt>
                <c:pt idx="50">
                  <c:v>-9.4226041997899301E-2</c:v>
                </c:pt>
                <c:pt idx="51">
                  <c:v>-9.4092103994626086E-2</c:v>
                </c:pt>
                <c:pt idx="52">
                  <c:v>-9.4058075002976693E-2</c:v>
                </c:pt>
                <c:pt idx="53">
                  <c:v>-9.3738927993399557E-2</c:v>
                </c:pt>
                <c:pt idx="54">
                  <c:v>-9.3624045999604277E-2</c:v>
                </c:pt>
                <c:pt idx="55">
                  <c:v>-9.2615788998955395E-2</c:v>
                </c:pt>
                <c:pt idx="56">
                  <c:v>-9.2111796999233775E-2</c:v>
                </c:pt>
                <c:pt idx="57">
                  <c:v>-9.3241742993996013E-2</c:v>
                </c:pt>
                <c:pt idx="58">
                  <c:v>-9.4122595997760072E-2</c:v>
                </c:pt>
                <c:pt idx="59">
                  <c:v>-9.4693377992371097E-2</c:v>
                </c:pt>
                <c:pt idx="60">
                  <c:v>-9.231043799809413E-2</c:v>
                </c:pt>
                <c:pt idx="61">
                  <c:v>-9.111043799930485E-2</c:v>
                </c:pt>
                <c:pt idx="62">
                  <c:v>-5.8262047998141497E-2</c:v>
                </c:pt>
                <c:pt idx="63">
                  <c:v>-5.7262047994299792E-2</c:v>
                </c:pt>
                <c:pt idx="64">
                  <c:v>-5.6342900992603973E-2</c:v>
                </c:pt>
                <c:pt idx="65">
                  <c:v>-5.4342900992196519E-2</c:v>
                </c:pt>
                <c:pt idx="66">
                  <c:v>-5.8208871996612288E-2</c:v>
                </c:pt>
                <c:pt idx="67">
                  <c:v>-5.7708872001967393E-2</c:v>
                </c:pt>
                <c:pt idx="68">
                  <c:v>-5.7611049996921793E-2</c:v>
                </c:pt>
                <c:pt idx="69">
                  <c:v>-5.6711049997829832E-2</c:v>
                </c:pt>
                <c:pt idx="70">
                  <c:v>-5.8991902995330747E-2</c:v>
                </c:pt>
                <c:pt idx="71">
                  <c:v>-5.8791902993107215E-2</c:v>
                </c:pt>
                <c:pt idx="72">
                  <c:v>-4.7949810999853071E-2</c:v>
                </c:pt>
                <c:pt idx="73">
                  <c:v>-4.7749810997629538E-2</c:v>
                </c:pt>
                <c:pt idx="74">
                  <c:v>-5.0430663992301561E-2</c:v>
                </c:pt>
                <c:pt idx="75">
                  <c:v>-5.0130663992604241E-2</c:v>
                </c:pt>
                <c:pt idx="76">
                  <c:v>-4.79817529922002E-2</c:v>
                </c:pt>
                <c:pt idx="77">
                  <c:v>-4.7481752997555304E-2</c:v>
                </c:pt>
                <c:pt idx="78">
                  <c:v>-8.2862605995615013E-2</c:v>
                </c:pt>
                <c:pt idx="79">
                  <c:v>-5.036260599445086E-2</c:v>
                </c:pt>
                <c:pt idx="80">
                  <c:v>-4.6330754994414747E-2</c:v>
                </c:pt>
                <c:pt idx="81">
                  <c:v>-4.5730754995020106E-2</c:v>
                </c:pt>
                <c:pt idx="82">
                  <c:v>-4.98116079979809E-2</c:v>
                </c:pt>
                <c:pt idx="83">
                  <c:v>-4.2499370996665675E-2</c:v>
                </c:pt>
                <c:pt idx="84">
                  <c:v>-4.139937100262614E-2</c:v>
                </c:pt>
                <c:pt idx="85">
                  <c:v>-4.1065341996727511E-2</c:v>
                </c:pt>
                <c:pt idx="86">
                  <c:v>-4.2031312994367909E-2</c:v>
                </c:pt>
                <c:pt idx="87">
                  <c:v>-4.1531312992447056E-2</c:v>
                </c:pt>
                <c:pt idx="88">
                  <c:v>0.146069422007713</c:v>
                </c:pt>
                <c:pt idx="89">
                  <c:v>6.4234107005177066E-2</c:v>
                </c:pt>
                <c:pt idx="95">
                  <c:v>9.3690536006761249E-2</c:v>
                </c:pt>
                <c:pt idx="96">
                  <c:v>0.123709683000925</c:v>
                </c:pt>
                <c:pt idx="101">
                  <c:v>0.14265248500305461</c:v>
                </c:pt>
                <c:pt idx="123">
                  <c:v>0.13955932900717016</c:v>
                </c:pt>
                <c:pt idx="124">
                  <c:v>0.13857847599865636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E46-43C5-99D2-23697CEBADD0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Active!$D$21:$D$32</c:f>
                <c:numCache>
                  <c:formatCode>General</c:formatCode>
                  <c:ptCount val="12"/>
                  <c:pt idx="7">
                    <c:v>0</c:v>
                  </c:pt>
                  <c:pt idx="11">
                    <c:v>0</c:v>
                  </c:pt>
                </c:numCache>
              </c:numRef>
            </c:plus>
            <c:minus>
              <c:numRef>
                <c:f>Active!$D$21:$D$32</c:f>
                <c:numCache>
                  <c:formatCode>General</c:formatCode>
                  <c:ptCount val="12"/>
                  <c:pt idx="7">
                    <c:v>0</c:v>
                  </c:pt>
                  <c:pt idx="1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Active!$F$21:$F$927</c:f>
              <c:numCache>
                <c:formatCode>General</c:formatCode>
                <c:ptCount val="907"/>
                <c:pt idx="0">
                  <c:v>-50683.5</c:v>
                </c:pt>
                <c:pt idx="1">
                  <c:v>-43593</c:v>
                </c:pt>
                <c:pt idx="2">
                  <c:v>-37484.5</c:v>
                </c:pt>
                <c:pt idx="3">
                  <c:v>-36378</c:v>
                </c:pt>
                <c:pt idx="4">
                  <c:v>-36374.5</c:v>
                </c:pt>
                <c:pt idx="5">
                  <c:v>-36371</c:v>
                </c:pt>
                <c:pt idx="6">
                  <c:v>-36033.5</c:v>
                </c:pt>
                <c:pt idx="7">
                  <c:v>-36030</c:v>
                </c:pt>
                <c:pt idx="8">
                  <c:v>-35934.5</c:v>
                </c:pt>
                <c:pt idx="9">
                  <c:v>-35085.5</c:v>
                </c:pt>
                <c:pt idx="10">
                  <c:v>-35052.5</c:v>
                </c:pt>
                <c:pt idx="11">
                  <c:v>-35052</c:v>
                </c:pt>
                <c:pt idx="12">
                  <c:v>-34914.5</c:v>
                </c:pt>
                <c:pt idx="13">
                  <c:v>-34866.5</c:v>
                </c:pt>
                <c:pt idx="14">
                  <c:v>-34818.5</c:v>
                </c:pt>
                <c:pt idx="15">
                  <c:v>-34788</c:v>
                </c:pt>
                <c:pt idx="16">
                  <c:v>-34784.5</c:v>
                </c:pt>
                <c:pt idx="17">
                  <c:v>-34518</c:v>
                </c:pt>
                <c:pt idx="18">
                  <c:v>-33926</c:v>
                </c:pt>
                <c:pt idx="19">
                  <c:v>-33877</c:v>
                </c:pt>
                <c:pt idx="20">
                  <c:v>-33837</c:v>
                </c:pt>
                <c:pt idx="21">
                  <c:v>-33768</c:v>
                </c:pt>
                <c:pt idx="22">
                  <c:v>-33731</c:v>
                </c:pt>
                <c:pt idx="23">
                  <c:v>-33717</c:v>
                </c:pt>
                <c:pt idx="24">
                  <c:v>-33618.5</c:v>
                </c:pt>
                <c:pt idx="25">
                  <c:v>-33608</c:v>
                </c:pt>
                <c:pt idx="26">
                  <c:v>-33566</c:v>
                </c:pt>
                <c:pt idx="27">
                  <c:v>-33565.5</c:v>
                </c:pt>
                <c:pt idx="28">
                  <c:v>-33559</c:v>
                </c:pt>
                <c:pt idx="29">
                  <c:v>-33552</c:v>
                </c:pt>
                <c:pt idx="30">
                  <c:v>-33518</c:v>
                </c:pt>
                <c:pt idx="31">
                  <c:v>-32032.5</c:v>
                </c:pt>
                <c:pt idx="32">
                  <c:v>-31375</c:v>
                </c:pt>
                <c:pt idx="33">
                  <c:v>-31142.5</c:v>
                </c:pt>
                <c:pt idx="34">
                  <c:v>-31139.5</c:v>
                </c:pt>
                <c:pt idx="35">
                  <c:v>-31139</c:v>
                </c:pt>
                <c:pt idx="36">
                  <c:v>-28651</c:v>
                </c:pt>
                <c:pt idx="37">
                  <c:v>-28637.5</c:v>
                </c:pt>
                <c:pt idx="38">
                  <c:v>-28637</c:v>
                </c:pt>
                <c:pt idx="39">
                  <c:v>-28562</c:v>
                </c:pt>
                <c:pt idx="40">
                  <c:v>-28561.5</c:v>
                </c:pt>
                <c:pt idx="41">
                  <c:v>-28559</c:v>
                </c:pt>
                <c:pt idx="42">
                  <c:v>-28558.5</c:v>
                </c:pt>
                <c:pt idx="43">
                  <c:v>-28555.5</c:v>
                </c:pt>
                <c:pt idx="44">
                  <c:v>-28555</c:v>
                </c:pt>
                <c:pt idx="45">
                  <c:v>-28545</c:v>
                </c:pt>
                <c:pt idx="46">
                  <c:v>-28541.5</c:v>
                </c:pt>
                <c:pt idx="47">
                  <c:v>-28435</c:v>
                </c:pt>
                <c:pt idx="48">
                  <c:v>-25187.5</c:v>
                </c:pt>
                <c:pt idx="49">
                  <c:v>-25187</c:v>
                </c:pt>
                <c:pt idx="50">
                  <c:v>-25143</c:v>
                </c:pt>
                <c:pt idx="51">
                  <c:v>-25116</c:v>
                </c:pt>
                <c:pt idx="52">
                  <c:v>-25112.5</c:v>
                </c:pt>
                <c:pt idx="53">
                  <c:v>-25112</c:v>
                </c:pt>
                <c:pt idx="54">
                  <c:v>-25109</c:v>
                </c:pt>
                <c:pt idx="55">
                  <c:v>-25043.5</c:v>
                </c:pt>
                <c:pt idx="56">
                  <c:v>-24975.5</c:v>
                </c:pt>
                <c:pt idx="57">
                  <c:v>-24934.5</c:v>
                </c:pt>
                <c:pt idx="58">
                  <c:v>-24934</c:v>
                </c:pt>
                <c:pt idx="59">
                  <c:v>-24787</c:v>
                </c:pt>
                <c:pt idx="60">
                  <c:v>-24777</c:v>
                </c:pt>
                <c:pt idx="61">
                  <c:v>-24777</c:v>
                </c:pt>
                <c:pt idx="62">
                  <c:v>-18592</c:v>
                </c:pt>
                <c:pt idx="63">
                  <c:v>-18592</c:v>
                </c:pt>
                <c:pt idx="64">
                  <c:v>-18591.5</c:v>
                </c:pt>
                <c:pt idx="65">
                  <c:v>-18591.5</c:v>
                </c:pt>
                <c:pt idx="66">
                  <c:v>-18588</c:v>
                </c:pt>
                <c:pt idx="67">
                  <c:v>-18588</c:v>
                </c:pt>
                <c:pt idx="68">
                  <c:v>-18575</c:v>
                </c:pt>
                <c:pt idx="69">
                  <c:v>-18575</c:v>
                </c:pt>
                <c:pt idx="70">
                  <c:v>-18574.5</c:v>
                </c:pt>
                <c:pt idx="71">
                  <c:v>-18574.5</c:v>
                </c:pt>
                <c:pt idx="72">
                  <c:v>-17356.5</c:v>
                </c:pt>
                <c:pt idx="73">
                  <c:v>-17356.5</c:v>
                </c:pt>
                <c:pt idx="74">
                  <c:v>-17356</c:v>
                </c:pt>
                <c:pt idx="75">
                  <c:v>-17356</c:v>
                </c:pt>
                <c:pt idx="76">
                  <c:v>-17349.5</c:v>
                </c:pt>
                <c:pt idx="77">
                  <c:v>-17349.5</c:v>
                </c:pt>
                <c:pt idx="78">
                  <c:v>-17349</c:v>
                </c:pt>
                <c:pt idx="79">
                  <c:v>-17349</c:v>
                </c:pt>
                <c:pt idx="80">
                  <c:v>-17332.5</c:v>
                </c:pt>
                <c:pt idx="81">
                  <c:v>-17332.5</c:v>
                </c:pt>
                <c:pt idx="82">
                  <c:v>-17332</c:v>
                </c:pt>
                <c:pt idx="83">
                  <c:v>-16096.5</c:v>
                </c:pt>
                <c:pt idx="84">
                  <c:v>-16096.5</c:v>
                </c:pt>
                <c:pt idx="85">
                  <c:v>-16093</c:v>
                </c:pt>
                <c:pt idx="86">
                  <c:v>-16089.5</c:v>
                </c:pt>
                <c:pt idx="87">
                  <c:v>-16089.5</c:v>
                </c:pt>
                <c:pt idx="88">
                  <c:v>-8587</c:v>
                </c:pt>
                <c:pt idx="89">
                  <c:v>-2159.5</c:v>
                </c:pt>
                <c:pt idx="90">
                  <c:v>-1308</c:v>
                </c:pt>
                <c:pt idx="91">
                  <c:v>-1265</c:v>
                </c:pt>
                <c:pt idx="92">
                  <c:v>-115</c:v>
                </c:pt>
                <c:pt idx="93">
                  <c:v>0</c:v>
                </c:pt>
                <c:pt idx="94">
                  <c:v>1718.5</c:v>
                </c:pt>
                <c:pt idx="95">
                  <c:v>2444</c:v>
                </c:pt>
                <c:pt idx="96">
                  <c:v>2444.5</c:v>
                </c:pt>
                <c:pt idx="97">
                  <c:v>3155.5</c:v>
                </c:pt>
                <c:pt idx="98">
                  <c:v>3838</c:v>
                </c:pt>
                <c:pt idx="99">
                  <c:v>4951</c:v>
                </c:pt>
                <c:pt idx="100">
                  <c:v>4993.5</c:v>
                </c:pt>
                <c:pt idx="101">
                  <c:v>5127.5</c:v>
                </c:pt>
                <c:pt idx="102">
                  <c:v>6155.5</c:v>
                </c:pt>
                <c:pt idx="103">
                  <c:v>6250</c:v>
                </c:pt>
                <c:pt idx="104">
                  <c:v>6250</c:v>
                </c:pt>
                <c:pt idx="105">
                  <c:v>6250</c:v>
                </c:pt>
                <c:pt idx="106">
                  <c:v>6506.5</c:v>
                </c:pt>
                <c:pt idx="107">
                  <c:v>6506.5</c:v>
                </c:pt>
                <c:pt idx="108">
                  <c:v>6506.5</c:v>
                </c:pt>
                <c:pt idx="109">
                  <c:v>7322.5</c:v>
                </c:pt>
                <c:pt idx="110">
                  <c:v>7323</c:v>
                </c:pt>
                <c:pt idx="111">
                  <c:v>7547.5</c:v>
                </c:pt>
                <c:pt idx="112">
                  <c:v>8625.5</c:v>
                </c:pt>
                <c:pt idx="113">
                  <c:v>9793</c:v>
                </c:pt>
                <c:pt idx="114">
                  <c:v>9793</c:v>
                </c:pt>
                <c:pt idx="115">
                  <c:v>9793</c:v>
                </c:pt>
                <c:pt idx="116">
                  <c:v>9793</c:v>
                </c:pt>
                <c:pt idx="117">
                  <c:v>9793.5</c:v>
                </c:pt>
                <c:pt idx="118">
                  <c:v>9793.5</c:v>
                </c:pt>
                <c:pt idx="119">
                  <c:v>9793.5</c:v>
                </c:pt>
                <c:pt idx="120">
                  <c:v>9793.5</c:v>
                </c:pt>
                <c:pt idx="121">
                  <c:v>9902.5</c:v>
                </c:pt>
                <c:pt idx="122">
                  <c:v>9903</c:v>
                </c:pt>
                <c:pt idx="123">
                  <c:v>9953.5</c:v>
                </c:pt>
                <c:pt idx="124">
                  <c:v>9954</c:v>
                </c:pt>
                <c:pt idx="125">
                  <c:v>11264.5</c:v>
                </c:pt>
                <c:pt idx="126">
                  <c:v>11265</c:v>
                </c:pt>
                <c:pt idx="127">
                  <c:v>12155</c:v>
                </c:pt>
                <c:pt idx="128">
                  <c:v>13764</c:v>
                </c:pt>
                <c:pt idx="129">
                  <c:v>14938.5</c:v>
                </c:pt>
                <c:pt idx="130">
                  <c:v>15172</c:v>
                </c:pt>
                <c:pt idx="131">
                  <c:v>16083.5</c:v>
                </c:pt>
                <c:pt idx="132">
                  <c:v>19997</c:v>
                </c:pt>
                <c:pt idx="133">
                  <c:v>21077.5</c:v>
                </c:pt>
                <c:pt idx="134">
                  <c:v>22419.5</c:v>
                </c:pt>
                <c:pt idx="135">
                  <c:v>22478.5</c:v>
                </c:pt>
                <c:pt idx="136">
                  <c:v>22741</c:v>
                </c:pt>
                <c:pt idx="137">
                  <c:v>22747.5</c:v>
                </c:pt>
                <c:pt idx="138">
                  <c:v>24048.5</c:v>
                </c:pt>
              </c:numCache>
            </c:numRef>
          </c:xVal>
          <c:yVal>
            <c:numRef>
              <c:f>Active!$K$21:$K$927</c:f>
              <c:numCache>
                <c:formatCode>General</c:formatCode>
                <c:ptCount val="907"/>
                <c:pt idx="98">
                  <c:v>0.12217237200093223</c:v>
                </c:pt>
                <c:pt idx="99">
                  <c:v>0.14259359400602989</c:v>
                </c:pt>
                <c:pt idx="100">
                  <c:v>0.14239108900073916</c:v>
                </c:pt>
                <c:pt idx="102">
                  <c:v>0.13981871700525517</c:v>
                </c:pt>
                <c:pt idx="103">
                  <c:v>0.14217750000534579</c:v>
                </c:pt>
                <c:pt idx="104">
                  <c:v>0.14247750000504311</c:v>
                </c:pt>
                <c:pt idx="105">
                  <c:v>0.14267750000726664</c:v>
                </c:pt>
                <c:pt idx="106">
                  <c:v>0.13861991100566229</c:v>
                </c:pt>
                <c:pt idx="107">
                  <c:v>0.13891991100535961</c:v>
                </c:pt>
                <c:pt idx="108">
                  <c:v>0.13911991100030718</c:v>
                </c:pt>
                <c:pt idx="109">
                  <c:v>0.13780781500099692</c:v>
                </c:pt>
                <c:pt idx="110">
                  <c:v>0.13932696200208738</c:v>
                </c:pt>
                <c:pt idx="111">
                  <c:v>0.13835396499780472</c:v>
                </c:pt>
                <c:pt idx="112">
                  <c:v>0.13670489700598409</c:v>
                </c:pt>
                <c:pt idx="113">
                  <c:v>0.13808314200286986</c:v>
                </c:pt>
                <c:pt idx="114">
                  <c:v>0.13838314200256718</c:v>
                </c:pt>
                <c:pt idx="115">
                  <c:v>0.13848314200004097</c:v>
                </c:pt>
                <c:pt idx="116">
                  <c:v>0.1386831420022645</c:v>
                </c:pt>
                <c:pt idx="117">
                  <c:v>0.13860228900011862</c:v>
                </c:pt>
                <c:pt idx="118">
                  <c:v>0.13890228899981594</c:v>
                </c:pt>
                <c:pt idx="119">
                  <c:v>0.13900228899728972</c:v>
                </c:pt>
                <c:pt idx="120">
                  <c:v>0.13910228900203947</c:v>
                </c:pt>
                <c:pt idx="121">
                  <c:v>0.13975633500376716</c:v>
                </c:pt>
                <c:pt idx="122">
                  <c:v>0.13902548199985176</c:v>
                </c:pt>
                <c:pt idx="125">
                  <c:v>0.13145276300201658</c:v>
                </c:pt>
                <c:pt idx="126">
                  <c:v>0.13539191000018036</c:v>
                </c:pt>
                <c:pt idx="127">
                  <c:v>0.13894357000390301</c:v>
                </c:pt>
                <c:pt idx="128">
                  <c:v>0.13677861600444885</c:v>
                </c:pt>
                <c:pt idx="129">
                  <c:v>0.13995491900277557</c:v>
                </c:pt>
                <c:pt idx="130">
                  <c:v>0.14269656800752273</c:v>
                </c:pt>
                <c:pt idx="131">
                  <c:v>0.14568154881271766</c:v>
                </c:pt>
                <c:pt idx="132">
                  <c:v>0.15546511800494045</c:v>
                </c:pt>
                <c:pt idx="133">
                  <c:v>0.15814178493019426</c:v>
                </c:pt>
                <c:pt idx="134">
                  <c:v>0.17713233300310094</c:v>
                </c:pt>
                <c:pt idx="135">
                  <c:v>0.16059167899948079</c:v>
                </c:pt>
                <c:pt idx="136">
                  <c:v>0.16364385400083847</c:v>
                </c:pt>
                <c:pt idx="137">
                  <c:v>0.16209276500012493</c:v>
                </c:pt>
                <c:pt idx="138">
                  <c:v>0.16471325900783995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E46-43C5-99D2-23697CEBADD0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Active!$D$21:$D$32</c:f>
                <c:numCache>
                  <c:formatCode>General</c:formatCode>
                  <c:ptCount val="12"/>
                  <c:pt idx="7">
                    <c:v>0</c:v>
                  </c:pt>
                  <c:pt idx="11">
                    <c:v>0</c:v>
                  </c:pt>
                </c:numCache>
              </c:numRef>
            </c:plus>
            <c:minus>
              <c:numRef>
                <c:f>Active!$D$21:$D$32</c:f>
                <c:numCache>
                  <c:formatCode>General</c:formatCode>
                  <c:ptCount val="12"/>
                  <c:pt idx="7">
                    <c:v>0</c:v>
                  </c:pt>
                  <c:pt idx="1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Active!$F$21:$F$927</c:f>
              <c:numCache>
                <c:formatCode>General</c:formatCode>
                <c:ptCount val="907"/>
                <c:pt idx="0">
                  <c:v>-50683.5</c:v>
                </c:pt>
                <c:pt idx="1">
                  <c:v>-43593</c:v>
                </c:pt>
                <c:pt idx="2">
                  <c:v>-37484.5</c:v>
                </c:pt>
                <c:pt idx="3">
                  <c:v>-36378</c:v>
                </c:pt>
                <c:pt idx="4">
                  <c:v>-36374.5</c:v>
                </c:pt>
                <c:pt idx="5">
                  <c:v>-36371</c:v>
                </c:pt>
                <c:pt idx="6">
                  <c:v>-36033.5</c:v>
                </c:pt>
                <c:pt idx="7">
                  <c:v>-36030</c:v>
                </c:pt>
                <c:pt idx="8">
                  <c:v>-35934.5</c:v>
                </c:pt>
                <c:pt idx="9">
                  <c:v>-35085.5</c:v>
                </c:pt>
                <c:pt idx="10">
                  <c:v>-35052.5</c:v>
                </c:pt>
                <c:pt idx="11">
                  <c:v>-35052</c:v>
                </c:pt>
                <c:pt idx="12">
                  <c:v>-34914.5</c:v>
                </c:pt>
                <c:pt idx="13">
                  <c:v>-34866.5</c:v>
                </c:pt>
                <c:pt idx="14">
                  <c:v>-34818.5</c:v>
                </c:pt>
                <c:pt idx="15">
                  <c:v>-34788</c:v>
                </c:pt>
                <c:pt idx="16">
                  <c:v>-34784.5</c:v>
                </c:pt>
                <c:pt idx="17">
                  <c:v>-34518</c:v>
                </c:pt>
                <c:pt idx="18">
                  <c:v>-33926</c:v>
                </c:pt>
                <c:pt idx="19">
                  <c:v>-33877</c:v>
                </c:pt>
                <c:pt idx="20">
                  <c:v>-33837</c:v>
                </c:pt>
                <c:pt idx="21">
                  <c:v>-33768</c:v>
                </c:pt>
                <c:pt idx="22">
                  <c:v>-33731</c:v>
                </c:pt>
                <c:pt idx="23">
                  <c:v>-33717</c:v>
                </c:pt>
                <c:pt idx="24">
                  <c:v>-33618.5</c:v>
                </c:pt>
                <c:pt idx="25">
                  <c:v>-33608</c:v>
                </c:pt>
                <c:pt idx="26">
                  <c:v>-33566</c:v>
                </c:pt>
                <c:pt idx="27">
                  <c:v>-33565.5</c:v>
                </c:pt>
                <c:pt idx="28">
                  <c:v>-33559</c:v>
                </c:pt>
                <c:pt idx="29">
                  <c:v>-33552</c:v>
                </c:pt>
                <c:pt idx="30">
                  <c:v>-33518</c:v>
                </c:pt>
                <c:pt idx="31">
                  <c:v>-32032.5</c:v>
                </c:pt>
                <c:pt idx="32">
                  <c:v>-31375</c:v>
                </c:pt>
                <c:pt idx="33">
                  <c:v>-31142.5</c:v>
                </c:pt>
                <c:pt idx="34">
                  <c:v>-31139.5</c:v>
                </c:pt>
                <c:pt idx="35">
                  <c:v>-31139</c:v>
                </c:pt>
                <c:pt idx="36">
                  <c:v>-28651</c:v>
                </c:pt>
                <c:pt idx="37">
                  <c:v>-28637.5</c:v>
                </c:pt>
                <c:pt idx="38">
                  <c:v>-28637</c:v>
                </c:pt>
                <c:pt idx="39">
                  <c:v>-28562</c:v>
                </c:pt>
                <c:pt idx="40">
                  <c:v>-28561.5</c:v>
                </c:pt>
                <c:pt idx="41">
                  <c:v>-28559</c:v>
                </c:pt>
                <c:pt idx="42">
                  <c:v>-28558.5</c:v>
                </c:pt>
                <c:pt idx="43">
                  <c:v>-28555.5</c:v>
                </c:pt>
                <c:pt idx="44">
                  <c:v>-28555</c:v>
                </c:pt>
                <c:pt idx="45">
                  <c:v>-28545</c:v>
                </c:pt>
                <c:pt idx="46">
                  <c:v>-28541.5</c:v>
                </c:pt>
                <c:pt idx="47">
                  <c:v>-28435</c:v>
                </c:pt>
                <c:pt idx="48">
                  <c:v>-25187.5</c:v>
                </c:pt>
                <c:pt idx="49">
                  <c:v>-25187</c:v>
                </c:pt>
                <c:pt idx="50">
                  <c:v>-25143</c:v>
                </c:pt>
                <c:pt idx="51">
                  <c:v>-25116</c:v>
                </c:pt>
                <c:pt idx="52">
                  <c:v>-25112.5</c:v>
                </c:pt>
                <c:pt idx="53">
                  <c:v>-25112</c:v>
                </c:pt>
                <c:pt idx="54">
                  <c:v>-25109</c:v>
                </c:pt>
                <c:pt idx="55">
                  <c:v>-25043.5</c:v>
                </c:pt>
                <c:pt idx="56">
                  <c:v>-24975.5</c:v>
                </c:pt>
                <c:pt idx="57">
                  <c:v>-24934.5</c:v>
                </c:pt>
                <c:pt idx="58">
                  <c:v>-24934</c:v>
                </c:pt>
                <c:pt idx="59">
                  <c:v>-24787</c:v>
                </c:pt>
                <c:pt idx="60">
                  <c:v>-24777</c:v>
                </c:pt>
                <c:pt idx="61">
                  <c:v>-24777</c:v>
                </c:pt>
                <c:pt idx="62">
                  <c:v>-18592</c:v>
                </c:pt>
                <c:pt idx="63">
                  <c:v>-18592</c:v>
                </c:pt>
                <c:pt idx="64">
                  <c:v>-18591.5</c:v>
                </c:pt>
                <c:pt idx="65">
                  <c:v>-18591.5</c:v>
                </c:pt>
                <c:pt idx="66">
                  <c:v>-18588</c:v>
                </c:pt>
                <c:pt idx="67">
                  <c:v>-18588</c:v>
                </c:pt>
                <c:pt idx="68">
                  <c:v>-18575</c:v>
                </c:pt>
                <c:pt idx="69">
                  <c:v>-18575</c:v>
                </c:pt>
                <c:pt idx="70">
                  <c:v>-18574.5</c:v>
                </c:pt>
                <c:pt idx="71">
                  <c:v>-18574.5</c:v>
                </c:pt>
                <c:pt idx="72">
                  <c:v>-17356.5</c:v>
                </c:pt>
                <c:pt idx="73">
                  <c:v>-17356.5</c:v>
                </c:pt>
                <c:pt idx="74">
                  <c:v>-17356</c:v>
                </c:pt>
                <c:pt idx="75">
                  <c:v>-17356</c:v>
                </c:pt>
                <c:pt idx="76">
                  <c:v>-17349.5</c:v>
                </c:pt>
                <c:pt idx="77">
                  <c:v>-17349.5</c:v>
                </c:pt>
                <c:pt idx="78">
                  <c:v>-17349</c:v>
                </c:pt>
                <c:pt idx="79">
                  <c:v>-17349</c:v>
                </c:pt>
                <c:pt idx="80">
                  <c:v>-17332.5</c:v>
                </c:pt>
                <c:pt idx="81">
                  <c:v>-17332.5</c:v>
                </c:pt>
                <c:pt idx="82">
                  <c:v>-17332</c:v>
                </c:pt>
                <c:pt idx="83">
                  <c:v>-16096.5</c:v>
                </c:pt>
                <c:pt idx="84">
                  <c:v>-16096.5</c:v>
                </c:pt>
                <c:pt idx="85">
                  <c:v>-16093</c:v>
                </c:pt>
                <c:pt idx="86">
                  <c:v>-16089.5</c:v>
                </c:pt>
                <c:pt idx="87">
                  <c:v>-16089.5</c:v>
                </c:pt>
                <c:pt idx="88">
                  <c:v>-8587</c:v>
                </c:pt>
                <c:pt idx="89">
                  <c:v>-2159.5</c:v>
                </c:pt>
                <c:pt idx="90">
                  <c:v>-1308</c:v>
                </c:pt>
                <c:pt idx="91">
                  <c:v>-1265</c:v>
                </c:pt>
                <c:pt idx="92">
                  <c:v>-115</c:v>
                </c:pt>
                <c:pt idx="93">
                  <c:v>0</c:v>
                </c:pt>
                <c:pt idx="94">
                  <c:v>1718.5</c:v>
                </c:pt>
                <c:pt idx="95">
                  <c:v>2444</c:v>
                </c:pt>
                <c:pt idx="96">
                  <c:v>2444.5</c:v>
                </c:pt>
                <c:pt idx="97">
                  <c:v>3155.5</c:v>
                </c:pt>
                <c:pt idx="98">
                  <c:v>3838</c:v>
                </c:pt>
                <c:pt idx="99">
                  <c:v>4951</c:v>
                </c:pt>
                <c:pt idx="100">
                  <c:v>4993.5</c:v>
                </c:pt>
                <c:pt idx="101">
                  <c:v>5127.5</c:v>
                </c:pt>
                <c:pt idx="102">
                  <c:v>6155.5</c:v>
                </c:pt>
                <c:pt idx="103">
                  <c:v>6250</c:v>
                </c:pt>
                <c:pt idx="104">
                  <c:v>6250</c:v>
                </c:pt>
                <c:pt idx="105">
                  <c:v>6250</c:v>
                </c:pt>
                <c:pt idx="106">
                  <c:v>6506.5</c:v>
                </c:pt>
                <c:pt idx="107">
                  <c:v>6506.5</c:v>
                </c:pt>
                <c:pt idx="108">
                  <c:v>6506.5</c:v>
                </c:pt>
                <c:pt idx="109">
                  <c:v>7322.5</c:v>
                </c:pt>
                <c:pt idx="110">
                  <c:v>7323</c:v>
                </c:pt>
                <c:pt idx="111">
                  <c:v>7547.5</c:v>
                </c:pt>
                <c:pt idx="112">
                  <c:v>8625.5</c:v>
                </c:pt>
                <c:pt idx="113">
                  <c:v>9793</c:v>
                </c:pt>
                <c:pt idx="114">
                  <c:v>9793</c:v>
                </c:pt>
                <c:pt idx="115">
                  <c:v>9793</c:v>
                </c:pt>
                <c:pt idx="116">
                  <c:v>9793</c:v>
                </c:pt>
                <c:pt idx="117">
                  <c:v>9793.5</c:v>
                </c:pt>
                <c:pt idx="118">
                  <c:v>9793.5</c:v>
                </c:pt>
                <c:pt idx="119">
                  <c:v>9793.5</c:v>
                </c:pt>
                <c:pt idx="120">
                  <c:v>9793.5</c:v>
                </c:pt>
                <c:pt idx="121">
                  <c:v>9902.5</c:v>
                </c:pt>
                <c:pt idx="122">
                  <c:v>9903</c:v>
                </c:pt>
                <c:pt idx="123">
                  <c:v>9953.5</c:v>
                </c:pt>
                <c:pt idx="124">
                  <c:v>9954</c:v>
                </c:pt>
                <c:pt idx="125">
                  <c:v>11264.5</c:v>
                </c:pt>
                <c:pt idx="126">
                  <c:v>11265</c:v>
                </c:pt>
                <c:pt idx="127">
                  <c:v>12155</c:v>
                </c:pt>
                <c:pt idx="128">
                  <c:v>13764</c:v>
                </c:pt>
                <c:pt idx="129">
                  <c:v>14938.5</c:v>
                </c:pt>
                <c:pt idx="130">
                  <c:v>15172</c:v>
                </c:pt>
                <c:pt idx="131">
                  <c:v>16083.5</c:v>
                </c:pt>
                <c:pt idx="132">
                  <c:v>19997</c:v>
                </c:pt>
                <c:pt idx="133">
                  <c:v>21077.5</c:v>
                </c:pt>
                <c:pt idx="134">
                  <c:v>22419.5</c:v>
                </c:pt>
                <c:pt idx="135">
                  <c:v>22478.5</c:v>
                </c:pt>
                <c:pt idx="136">
                  <c:v>22741</c:v>
                </c:pt>
                <c:pt idx="137">
                  <c:v>22747.5</c:v>
                </c:pt>
                <c:pt idx="138">
                  <c:v>24048.5</c:v>
                </c:pt>
              </c:numCache>
            </c:numRef>
          </c:xVal>
          <c:yVal>
            <c:numRef>
              <c:f>Active!$L$21:$L$927</c:f>
              <c:numCache>
                <c:formatCode>General</c:formatCode>
                <c:ptCount val="90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E46-43C5-99D2-23697CEBADD0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Active!$D$21:$D$32</c:f>
                <c:numCache>
                  <c:formatCode>General</c:formatCode>
                  <c:ptCount val="12"/>
                  <c:pt idx="7">
                    <c:v>0</c:v>
                  </c:pt>
                  <c:pt idx="11">
                    <c:v>0</c:v>
                  </c:pt>
                </c:numCache>
              </c:numRef>
            </c:plus>
            <c:minus>
              <c:numRef>
                <c:f>Active!$D$21:$D$32</c:f>
                <c:numCache>
                  <c:formatCode>General</c:formatCode>
                  <c:ptCount val="12"/>
                  <c:pt idx="7">
                    <c:v>0</c:v>
                  </c:pt>
                  <c:pt idx="1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Active!$F$21:$F$927</c:f>
              <c:numCache>
                <c:formatCode>General</c:formatCode>
                <c:ptCount val="907"/>
                <c:pt idx="0">
                  <c:v>-50683.5</c:v>
                </c:pt>
                <c:pt idx="1">
                  <c:v>-43593</c:v>
                </c:pt>
                <c:pt idx="2">
                  <c:v>-37484.5</c:v>
                </c:pt>
                <c:pt idx="3">
                  <c:v>-36378</c:v>
                </c:pt>
                <c:pt idx="4">
                  <c:v>-36374.5</c:v>
                </c:pt>
                <c:pt idx="5">
                  <c:v>-36371</c:v>
                </c:pt>
                <c:pt idx="6">
                  <c:v>-36033.5</c:v>
                </c:pt>
                <c:pt idx="7">
                  <c:v>-36030</c:v>
                </c:pt>
                <c:pt idx="8">
                  <c:v>-35934.5</c:v>
                </c:pt>
                <c:pt idx="9">
                  <c:v>-35085.5</c:v>
                </c:pt>
                <c:pt idx="10">
                  <c:v>-35052.5</c:v>
                </c:pt>
                <c:pt idx="11">
                  <c:v>-35052</c:v>
                </c:pt>
                <c:pt idx="12">
                  <c:v>-34914.5</c:v>
                </c:pt>
                <c:pt idx="13">
                  <c:v>-34866.5</c:v>
                </c:pt>
                <c:pt idx="14">
                  <c:v>-34818.5</c:v>
                </c:pt>
                <c:pt idx="15">
                  <c:v>-34788</c:v>
                </c:pt>
                <c:pt idx="16">
                  <c:v>-34784.5</c:v>
                </c:pt>
                <c:pt idx="17">
                  <c:v>-34518</c:v>
                </c:pt>
                <c:pt idx="18">
                  <c:v>-33926</c:v>
                </c:pt>
                <c:pt idx="19">
                  <c:v>-33877</c:v>
                </c:pt>
                <c:pt idx="20">
                  <c:v>-33837</c:v>
                </c:pt>
                <c:pt idx="21">
                  <c:v>-33768</c:v>
                </c:pt>
                <c:pt idx="22">
                  <c:v>-33731</c:v>
                </c:pt>
                <c:pt idx="23">
                  <c:v>-33717</c:v>
                </c:pt>
                <c:pt idx="24">
                  <c:v>-33618.5</c:v>
                </c:pt>
                <c:pt idx="25">
                  <c:v>-33608</c:v>
                </c:pt>
                <c:pt idx="26">
                  <c:v>-33566</c:v>
                </c:pt>
                <c:pt idx="27">
                  <c:v>-33565.5</c:v>
                </c:pt>
                <c:pt idx="28">
                  <c:v>-33559</c:v>
                </c:pt>
                <c:pt idx="29">
                  <c:v>-33552</c:v>
                </c:pt>
                <c:pt idx="30">
                  <c:v>-33518</c:v>
                </c:pt>
                <c:pt idx="31">
                  <c:v>-32032.5</c:v>
                </c:pt>
                <c:pt idx="32">
                  <c:v>-31375</c:v>
                </c:pt>
                <c:pt idx="33">
                  <c:v>-31142.5</c:v>
                </c:pt>
                <c:pt idx="34">
                  <c:v>-31139.5</c:v>
                </c:pt>
                <c:pt idx="35">
                  <c:v>-31139</c:v>
                </c:pt>
                <c:pt idx="36">
                  <c:v>-28651</c:v>
                </c:pt>
                <c:pt idx="37">
                  <c:v>-28637.5</c:v>
                </c:pt>
                <c:pt idx="38">
                  <c:v>-28637</c:v>
                </c:pt>
                <c:pt idx="39">
                  <c:v>-28562</c:v>
                </c:pt>
                <c:pt idx="40">
                  <c:v>-28561.5</c:v>
                </c:pt>
                <c:pt idx="41">
                  <c:v>-28559</c:v>
                </c:pt>
                <c:pt idx="42">
                  <c:v>-28558.5</c:v>
                </c:pt>
                <c:pt idx="43">
                  <c:v>-28555.5</c:v>
                </c:pt>
                <c:pt idx="44">
                  <c:v>-28555</c:v>
                </c:pt>
                <c:pt idx="45">
                  <c:v>-28545</c:v>
                </c:pt>
                <c:pt idx="46">
                  <c:v>-28541.5</c:v>
                </c:pt>
                <c:pt idx="47">
                  <c:v>-28435</c:v>
                </c:pt>
                <c:pt idx="48">
                  <c:v>-25187.5</c:v>
                </c:pt>
                <c:pt idx="49">
                  <c:v>-25187</c:v>
                </c:pt>
                <c:pt idx="50">
                  <c:v>-25143</c:v>
                </c:pt>
                <c:pt idx="51">
                  <c:v>-25116</c:v>
                </c:pt>
                <c:pt idx="52">
                  <c:v>-25112.5</c:v>
                </c:pt>
                <c:pt idx="53">
                  <c:v>-25112</c:v>
                </c:pt>
                <c:pt idx="54">
                  <c:v>-25109</c:v>
                </c:pt>
                <c:pt idx="55">
                  <c:v>-25043.5</c:v>
                </c:pt>
                <c:pt idx="56">
                  <c:v>-24975.5</c:v>
                </c:pt>
                <c:pt idx="57">
                  <c:v>-24934.5</c:v>
                </c:pt>
                <c:pt idx="58">
                  <c:v>-24934</c:v>
                </c:pt>
                <c:pt idx="59">
                  <c:v>-24787</c:v>
                </c:pt>
                <c:pt idx="60">
                  <c:v>-24777</c:v>
                </c:pt>
                <c:pt idx="61">
                  <c:v>-24777</c:v>
                </c:pt>
                <c:pt idx="62">
                  <c:v>-18592</c:v>
                </c:pt>
                <c:pt idx="63">
                  <c:v>-18592</c:v>
                </c:pt>
                <c:pt idx="64">
                  <c:v>-18591.5</c:v>
                </c:pt>
                <c:pt idx="65">
                  <c:v>-18591.5</c:v>
                </c:pt>
                <c:pt idx="66">
                  <c:v>-18588</c:v>
                </c:pt>
                <c:pt idx="67">
                  <c:v>-18588</c:v>
                </c:pt>
                <c:pt idx="68">
                  <c:v>-18575</c:v>
                </c:pt>
                <c:pt idx="69">
                  <c:v>-18575</c:v>
                </c:pt>
                <c:pt idx="70">
                  <c:v>-18574.5</c:v>
                </c:pt>
                <c:pt idx="71">
                  <c:v>-18574.5</c:v>
                </c:pt>
                <c:pt idx="72">
                  <c:v>-17356.5</c:v>
                </c:pt>
                <c:pt idx="73">
                  <c:v>-17356.5</c:v>
                </c:pt>
                <c:pt idx="74">
                  <c:v>-17356</c:v>
                </c:pt>
                <c:pt idx="75">
                  <c:v>-17356</c:v>
                </c:pt>
                <c:pt idx="76">
                  <c:v>-17349.5</c:v>
                </c:pt>
                <c:pt idx="77">
                  <c:v>-17349.5</c:v>
                </c:pt>
                <c:pt idx="78">
                  <c:v>-17349</c:v>
                </c:pt>
                <c:pt idx="79">
                  <c:v>-17349</c:v>
                </c:pt>
                <c:pt idx="80">
                  <c:v>-17332.5</c:v>
                </c:pt>
                <c:pt idx="81">
                  <c:v>-17332.5</c:v>
                </c:pt>
                <c:pt idx="82">
                  <c:v>-17332</c:v>
                </c:pt>
                <c:pt idx="83">
                  <c:v>-16096.5</c:v>
                </c:pt>
                <c:pt idx="84">
                  <c:v>-16096.5</c:v>
                </c:pt>
                <c:pt idx="85">
                  <c:v>-16093</c:v>
                </c:pt>
                <c:pt idx="86">
                  <c:v>-16089.5</c:v>
                </c:pt>
                <c:pt idx="87">
                  <c:v>-16089.5</c:v>
                </c:pt>
                <c:pt idx="88">
                  <c:v>-8587</c:v>
                </c:pt>
                <c:pt idx="89">
                  <c:v>-2159.5</c:v>
                </c:pt>
                <c:pt idx="90">
                  <c:v>-1308</c:v>
                </c:pt>
                <c:pt idx="91">
                  <c:v>-1265</c:v>
                </c:pt>
                <c:pt idx="92">
                  <c:v>-115</c:v>
                </c:pt>
                <c:pt idx="93">
                  <c:v>0</c:v>
                </c:pt>
                <c:pt idx="94">
                  <c:v>1718.5</c:v>
                </c:pt>
                <c:pt idx="95">
                  <c:v>2444</c:v>
                </c:pt>
                <c:pt idx="96">
                  <c:v>2444.5</c:v>
                </c:pt>
                <c:pt idx="97">
                  <c:v>3155.5</c:v>
                </c:pt>
                <c:pt idx="98">
                  <c:v>3838</c:v>
                </c:pt>
                <c:pt idx="99">
                  <c:v>4951</c:v>
                </c:pt>
                <c:pt idx="100">
                  <c:v>4993.5</c:v>
                </c:pt>
                <c:pt idx="101">
                  <c:v>5127.5</c:v>
                </c:pt>
                <c:pt idx="102">
                  <c:v>6155.5</c:v>
                </c:pt>
                <c:pt idx="103">
                  <c:v>6250</c:v>
                </c:pt>
                <c:pt idx="104">
                  <c:v>6250</c:v>
                </c:pt>
                <c:pt idx="105">
                  <c:v>6250</c:v>
                </c:pt>
                <c:pt idx="106">
                  <c:v>6506.5</c:v>
                </c:pt>
                <c:pt idx="107">
                  <c:v>6506.5</c:v>
                </c:pt>
                <c:pt idx="108">
                  <c:v>6506.5</c:v>
                </c:pt>
                <c:pt idx="109">
                  <c:v>7322.5</c:v>
                </c:pt>
                <c:pt idx="110">
                  <c:v>7323</c:v>
                </c:pt>
                <c:pt idx="111">
                  <c:v>7547.5</c:v>
                </c:pt>
                <c:pt idx="112">
                  <c:v>8625.5</c:v>
                </c:pt>
                <c:pt idx="113">
                  <c:v>9793</c:v>
                </c:pt>
                <c:pt idx="114">
                  <c:v>9793</c:v>
                </c:pt>
                <c:pt idx="115">
                  <c:v>9793</c:v>
                </c:pt>
                <c:pt idx="116">
                  <c:v>9793</c:v>
                </c:pt>
                <c:pt idx="117">
                  <c:v>9793.5</c:v>
                </c:pt>
                <c:pt idx="118">
                  <c:v>9793.5</c:v>
                </c:pt>
                <c:pt idx="119">
                  <c:v>9793.5</c:v>
                </c:pt>
                <c:pt idx="120">
                  <c:v>9793.5</c:v>
                </c:pt>
                <c:pt idx="121">
                  <c:v>9902.5</c:v>
                </c:pt>
                <c:pt idx="122">
                  <c:v>9903</c:v>
                </c:pt>
                <c:pt idx="123">
                  <c:v>9953.5</c:v>
                </c:pt>
                <c:pt idx="124">
                  <c:v>9954</c:v>
                </c:pt>
                <c:pt idx="125">
                  <c:v>11264.5</c:v>
                </c:pt>
                <c:pt idx="126">
                  <c:v>11265</c:v>
                </c:pt>
                <c:pt idx="127">
                  <c:v>12155</c:v>
                </c:pt>
                <c:pt idx="128">
                  <c:v>13764</c:v>
                </c:pt>
                <c:pt idx="129">
                  <c:v>14938.5</c:v>
                </c:pt>
                <c:pt idx="130">
                  <c:v>15172</c:v>
                </c:pt>
                <c:pt idx="131">
                  <c:v>16083.5</c:v>
                </c:pt>
                <c:pt idx="132">
                  <c:v>19997</c:v>
                </c:pt>
                <c:pt idx="133">
                  <c:v>21077.5</c:v>
                </c:pt>
                <c:pt idx="134">
                  <c:v>22419.5</c:v>
                </c:pt>
                <c:pt idx="135">
                  <c:v>22478.5</c:v>
                </c:pt>
                <c:pt idx="136">
                  <c:v>22741</c:v>
                </c:pt>
                <c:pt idx="137">
                  <c:v>22747.5</c:v>
                </c:pt>
                <c:pt idx="138">
                  <c:v>24048.5</c:v>
                </c:pt>
              </c:numCache>
            </c:numRef>
          </c:xVal>
          <c:yVal>
            <c:numRef>
              <c:f>Active!$M$21:$M$927</c:f>
              <c:numCache>
                <c:formatCode>General</c:formatCode>
                <c:ptCount val="90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E46-43C5-99D2-23697CEBADD0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Active!$D$21:$D$32</c:f>
                <c:numCache>
                  <c:formatCode>General</c:formatCode>
                  <c:ptCount val="12"/>
                  <c:pt idx="7">
                    <c:v>0</c:v>
                  </c:pt>
                  <c:pt idx="11">
                    <c:v>0</c:v>
                  </c:pt>
                </c:numCache>
              </c:numRef>
            </c:plus>
            <c:minus>
              <c:numRef>
                <c:f>Active!$D$21:$D$32</c:f>
                <c:numCache>
                  <c:formatCode>General</c:formatCode>
                  <c:ptCount val="12"/>
                  <c:pt idx="7">
                    <c:v>0</c:v>
                  </c:pt>
                  <c:pt idx="1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Active!$F$21:$F$927</c:f>
              <c:numCache>
                <c:formatCode>General</c:formatCode>
                <c:ptCount val="907"/>
                <c:pt idx="0">
                  <c:v>-50683.5</c:v>
                </c:pt>
                <c:pt idx="1">
                  <c:v>-43593</c:v>
                </c:pt>
                <c:pt idx="2">
                  <c:v>-37484.5</c:v>
                </c:pt>
                <c:pt idx="3">
                  <c:v>-36378</c:v>
                </c:pt>
                <c:pt idx="4">
                  <c:v>-36374.5</c:v>
                </c:pt>
                <c:pt idx="5">
                  <c:v>-36371</c:v>
                </c:pt>
                <c:pt idx="6">
                  <c:v>-36033.5</c:v>
                </c:pt>
                <c:pt idx="7">
                  <c:v>-36030</c:v>
                </c:pt>
                <c:pt idx="8">
                  <c:v>-35934.5</c:v>
                </c:pt>
                <c:pt idx="9">
                  <c:v>-35085.5</c:v>
                </c:pt>
                <c:pt idx="10">
                  <c:v>-35052.5</c:v>
                </c:pt>
                <c:pt idx="11">
                  <c:v>-35052</c:v>
                </c:pt>
                <c:pt idx="12">
                  <c:v>-34914.5</c:v>
                </c:pt>
                <c:pt idx="13">
                  <c:v>-34866.5</c:v>
                </c:pt>
                <c:pt idx="14">
                  <c:v>-34818.5</c:v>
                </c:pt>
                <c:pt idx="15">
                  <c:v>-34788</c:v>
                </c:pt>
                <c:pt idx="16">
                  <c:v>-34784.5</c:v>
                </c:pt>
                <c:pt idx="17">
                  <c:v>-34518</c:v>
                </c:pt>
                <c:pt idx="18">
                  <c:v>-33926</c:v>
                </c:pt>
                <c:pt idx="19">
                  <c:v>-33877</c:v>
                </c:pt>
                <c:pt idx="20">
                  <c:v>-33837</c:v>
                </c:pt>
                <c:pt idx="21">
                  <c:v>-33768</c:v>
                </c:pt>
                <c:pt idx="22">
                  <c:v>-33731</c:v>
                </c:pt>
                <c:pt idx="23">
                  <c:v>-33717</c:v>
                </c:pt>
                <c:pt idx="24">
                  <c:v>-33618.5</c:v>
                </c:pt>
                <c:pt idx="25">
                  <c:v>-33608</c:v>
                </c:pt>
                <c:pt idx="26">
                  <c:v>-33566</c:v>
                </c:pt>
                <c:pt idx="27">
                  <c:v>-33565.5</c:v>
                </c:pt>
                <c:pt idx="28">
                  <c:v>-33559</c:v>
                </c:pt>
                <c:pt idx="29">
                  <c:v>-33552</c:v>
                </c:pt>
                <c:pt idx="30">
                  <c:v>-33518</c:v>
                </c:pt>
                <c:pt idx="31">
                  <c:v>-32032.5</c:v>
                </c:pt>
                <c:pt idx="32">
                  <c:v>-31375</c:v>
                </c:pt>
                <c:pt idx="33">
                  <c:v>-31142.5</c:v>
                </c:pt>
                <c:pt idx="34">
                  <c:v>-31139.5</c:v>
                </c:pt>
                <c:pt idx="35">
                  <c:v>-31139</c:v>
                </c:pt>
                <c:pt idx="36">
                  <c:v>-28651</c:v>
                </c:pt>
                <c:pt idx="37">
                  <c:v>-28637.5</c:v>
                </c:pt>
                <c:pt idx="38">
                  <c:v>-28637</c:v>
                </c:pt>
                <c:pt idx="39">
                  <c:v>-28562</c:v>
                </c:pt>
                <c:pt idx="40">
                  <c:v>-28561.5</c:v>
                </c:pt>
                <c:pt idx="41">
                  <c:v>-28559</c:v>
                </c:pt>
                <c:pt idx="42">
                  <c:v>-28558.5</c:v>
                </c:pt>
                <c:pt idx="43">
                  <c:v>-28555.5</c:v>
                </c:pt>
                <c:pt idx="44">
                  <c:v>-28555</c:v>
                </c:pt>
                <c:pt idx="45">
                  <c:v>-28545</c:v>
                </c:pt>
                <c:pt idx="46">
                  <c:v>-28541.5</c:v>
                </c:pt>
                <c:pt idx="47">
                  <c:v>-28435</c:v>
                </c:pt>
                <c:pt idx="48">
                  <c:v>-25187.5</c:v>
                </c:pt>
                <c:pt idx="49">
                  <c:v>-25187</c:v>
                </c:pt>
                <c:pt idx="50">
                  <c:v>-25143</c:v>
                </c:pt>
                <c:pt idx="51">
                  <c:v>-25116</c:v>
                </c:pt>
                <c:pt idx="52">
                  <c:v>-25112.5</c:v>
                </c:pt>
                <c:pt idx="53">
                  <c:v>-25112</c:v>
                </c:pt>
                <c:pt idx="54">
                  <c:v>-25109</c:v>
                </c:pt>
                <c:pt idx="55">
                  <c:v>-25043.5</c:v>
                </c:pt>
                <c:pt idx="56">
                  <c:v>-24975.5</c:v>
                </c:pt>
                <c:pt idx="57">
                  <c:v>-24934.5</c:v>
                </c:pt>
                <c:pt idx="58">
                  <c:v>-24934</c:v>
                </c:pt>
                <c:pt idx="59">
                  <c:v>-24787</c:v>
                </c:pt>
                <c:pt idx="60">
                  <c:v>-24777</c:v>
                </c:pt>
                <c:pt idx="61">
                  <c:v>-24777</c:v>
                </c:pt>
                <c:pt idx="62">
                  <c:v>-18592</c:v>
                </c:pt>
                <c:pt idx="63">
                  <c:v>-18592</c:v>
                </c:pt>
                <c:pt idx="64">
                  <c:v>-18591.5</c:v>
                </c:pt>
                <c:pt idx="65">
                  <c:v>-18591.5</c:v>
                </c:pt>
                <c:pt idx="66">
                  <c:v>-18588</c:v>
                </c:pt>
                <c:pt idx="67">
                  <c:v>-18588</c:v>
                </c:pt>
                <c:pt idx="68">
                  <c:v>-18575</c:v>
                </c:pt>
                <c:pt idx="69">
                  <c:v>-18575</c:v>
                </c:pt>
                <c:pt idx="70">
                  <c:v>-18574.5</c:v>
                </c:pt>
                <c:pt idx="71">
                  <c:v>-18574.5</c:v>
                </c:pt>
                <c:pt idx="72">
                  <c:v>-17356.5</c:v>
                </c:pt>
                <c:pt idx="73">
                  <c:v>-17356.5</c:v>
                </c:pt>
                <c:pt idx="74">
                  <c:v>-17356</c:v>
                </c:pt>
                <c:pt idx="75">
                  <c:v>-17356</c:v>
                </c:pt>
                <c:pt idx="76">
                  <c:v>-17349.5</c:v>
                </c:pt>
                <c:pt idx="77">
                  <c:v>-17349.5</c:v>
                </c:pt>
                <c:pt idx="78">
                  <c:v>-17349</c:v>
                </c:pt>
                <c:pt idx="79">
                  <c:v>-17349</c:v>
                </c:pt>
                <c:pt idx="80">
                  <c:v>-17332.5</c:v>
                </c:pt>
                <c:pt idx="81">
                  <c:v>-17332.5</c:v>
                </c:pt>
                <c:pt idx="82">
                  <c:v>-17332</c:v>
                </c:pt>
                <c:pt idx="83">
                  <c:v>-16096.5</c:v>
                </c:pt>
                <c:pt idx="84">
                  <c:v>-16096.5</c:v>
                </c:pt>
                <c:pt idx="85">
                  <c:v>-16093</c:v>
                </c:pt>
                <c:pt idx="86">
                  <c:v>-16089.5</c:v>
                </c:pt>
                <c:pt idx="87">
                  <c:v>-16089.5</c:v>
                </c:pt>
                <c:pt idx="88">
                  <c:v>-8587</c:v>
                </c:pt>
                <c:pt idx="89">
                  <c:v>-2159.5</c:v>
                </c:pt>
                <c:pt idx="90">
                  <c:v>-1308</c:v>
                </c:pt>
                <c:pt idx="91">
                  <c:v>-1265</c:v>
                </c:pt>
                <c:pt idx="92">
                  <c:v>-115</c:v>
                </c:pt>
                <c:pt idx="93">
                  <c:v>0</c:v>
                </c:pt>
                <c:pt idx="94">
                  <c:v>1718.5</c:v>
                </c:pt>
                <c:pt idx="95">
                  <c:v>2444</c:v>
                </c:pt>
                <c:pt idx="96">
                  <c:v>2444.5</c:v>
                </c:pt>
                <c:pt idx="97">
                  <c:v>3155.5</c:v>
                </c:pt>
                <c:pt idx="98">
                  <c:v>3838</c:v>
                </c:pt>
                <c:pt idx="99">
                  <c:v>4951</c:v>
                </c:pt>
                <c:pt idx="100">
                  <c:v>4993.5</c:v>
                </c:pt>
                <c:pt idx="101">
                  <c:v>5127.5</c:v>
                </c:pt>
                <c:pt idx="102">
                  <c:v>6155.5</c:v>
                </c:pt>
                <c:pt idx="103">
                  <c:v>6250</c:v>
                </c:pt>
                <c:pt idx="104">
                  <c:v>6250</c:v>
                </c:pt>
                <c:pt idx="105">
                  <c:v>6250</c:v>
                </c:pt>
                <c:pt idx="106">
                  <c:v>6506.5</c:v>
                </c:pt>
                <c:pt idx="107">
                  <c:v>6506.5</c:v>
                </c:pt>
                <c:pt idx="108">
                  <c:v>6506.5</c:v>
                </c:pt>
                <c:pt idx="109">
                  <c:v>7322.5</c:v>
                </c:pt>
                <c:pt idx="110">
                  <c:v>7323</c:v>
                </c:pt>
                <c:pt idx="111">
                  <c:v>7547.5</c:v>
                </c:pt>
                <c:pt idx="112">
                  <c:v>8625.5</c:v>
                </c:pt>
                <c:pt idx="113">
                  <c:v>9793</c:v>
                </c:pt>
                <c:pt idx="114">
                  <c:v>9793</c:v>
                </c:pt>
                <c:pt idx="115">
                  <c:v>9793</c:v>
                </c:pt>
                <c:pt idx="116">
                  <c:v>9793</c:v>
                </c:pt>
                <c:pt idx="117">
                  <c:v>9793.5</c:v>
                </c:pt>
                <c:pt idx="118">
                  <c:v>9793.5</c:v>
                </c:pt>
                <c:pt idx="119">
                  <c:v>9793.5</c:v>
                </c:pt>
                <c:pt idx="120">
                  <c:v>9793.5</c:v>
                </c:pt>
                <c:pt idx="121">
                  <c:v>9902.5</c:v>
                </c:pt>
                <c:pt idx="122">
                  <c:v>9903</c:v>
                </c:pt>
                <c:pt idx="123">
                  <c:v>9953.5</c:v>
                </c:pt>
                <c:pt idx="124">
                  <c:v>9954</c:v>
                </c:pt>
                <c:pt idx="125">
                  <c:v>11264.5</c:v>
                </c:pt>
                <c:pt idx="126">
                  <c:v>11265</c:v>
                </c:pt>
                <c:pt idx="127">
                  <c:v>12155</c:v>
                </c:pt>
                <c:pt idx="128">
                  <c:v>13764</c:v>
                </c:pt>
                <c:pt idx="129">
                  <c:v>14938.5</c:v>
                </c:pt>
                <c:pt idx="130">
                  <c:v>15172</c:v>
                </c:pt>
                <c:pt idx="131">
                  <c:v>16083.5</c:v>
                </c:pt>
                <c:pt idx="132">
                  <c:v>19997</c:v>
                </c:pt>
                <c:pt idx="133">
                  <c:v>21077.5</c:v>
                </c:pt>
                <c:pt idx="134">
                  <c:v>22419.5</c:v>
                </c:pt>
                <c:pt idx="135">
                  <c:v>22478.5</c:v>
                </c:pt>
                <c:pt idx="136">
                  <c:v>22741</c:v>
                </c:pt>
                <c:pt idx="137">
                  <c:v>22747.5</c:v>
                </c:pt>
                <c:pt idx="138">
                  <c:v>24048.5</c:v>
                </c:pt>
              </c:numCache>
            </c:numRef>
          </c:xVal>
          <c:yVal>
            <c:numRef>
              <c:f>Active!$N$21:$N$927</c:f>
              <c:numCache>
                <c:formatCode>General</c:formatCode>
                <c:ptCount val="90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E46-43C5-99D2-23697CEBADD0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Active!$F$21:$F$927</c:f>
              <c:numCache>
                <c:formatCode>General</c:formatCode>
                <c:ptCount val="907"/>
                <c:pt idx="0">
                  <c:v>-50683.5</c:v>
                </c:pt>
                <c:pt idx="1">
                  <c:v>-43593</c:v>
                </c:pt>
                <c:pt idx="2">
                  <c:v>-37484.5</c:v>
                </c:pt>
                <c:pt idx="3">
                  <c:v>-36378</c:v>
                </c:pt>
                <c:pt idx="4">
                  <c:v>-36374.5</c:v>
                </c:pt>
                <c:pt idx="5">
                  <c:v>-36371</c:v>
                </c:pt>
                <c:pt idx="6">
                  <c:v>-36033.5</c:v>
                </c:pt>
                <c:pt idx="7">
                  <c:v>-36030</c:v>
                </c:pt>
                <c:pt idx="8">
                  <c:v>-35934.5</c:v>
                </c:pt>
                <c:pt idx="9">
                  <c:v>-35085.5</c:v>
                </c:pt>
                <c:pt idx="10">
                  <c:v>-35052.5</c:v>
                </c:pt>
                <c:pt idx="11">
                  <c:v>-35052</c:v>
                </c:pt>
                <c:pt idx="12">
                  <c:v>-34914.5</c:v>
                </c:pt>
                <c:pt idx="13">
                  <c:v>-34866.5</c:v>
                </c:pt>
                <c:pt idx="14">
                  <c:v>-34818.5</c:v>
                </c:pt>
                <c:pt idx="15">
                  <c:v>-34788</c:v>
                </c:pt>
                <c:pt idx="16">
                  <c:v>-34784.5</c:v>
                </c:pt>
                <c:pt idx="17">
                  <c:v>-34518</c:v>
                </c:pt>
                <c:pt idx="18">
                  <c:v>-33926</c:v>
                </c:pt>
                <c:pt idx="19">
                  <c:v>-33877</c:v>
                </c:pt>
                <c:pt idx="20">
                  <c:v>-33837</c:v>
                </c:pt>
                <c:pt idx="21">
                  <c:v>-33768</c:v>
                </c:pt>
                <c:pt idx="22">
                  <c:v>-33731</c:v>
                </c:pt>
                <c:pt idx="23">
                  <c:v>-33717</c:v>
                </c:pt>
                <c:pt idx="24">
                  <c:v>-33618.5</c:v>
                </c:pt>
                <c:pt idx="25">
                  <c:v>-33608</c:v>
                </c:pt>
                <c:pt idx="26">
                  <c:v>-33566</c:v>
                </c:pt>
                <c:pt idx="27">
                  <c:v>-33565.5</c:v>
                </c:pt>
                <c:pt idx="28">
                  <c:v>-33559</c:v>
                </c:pt>
                <c:pt idx="29">
                  <c:v>-33552</c:v>
                </c:pt>
                <c:pt idx="30">
                  <c:v>-33518</c:v>
                </c:pt>
                <c:pt idx="31">
                  <c:v>-32032.5</c:v>
                </c:pt>
                <c:pt idx="32">
                  <c:v>-31375</c:v>
                </c:pt>
                <c:pt idx="33">
                  <c:v>-31142.5</c:v>
                </c:pt>
                <c:pt idx="34">
                  <c:v>-31139.5</c:v>
                </c:pt>
                <c:pt idx="35">
                  <c:v>-31139</c:v>
                </c:pt>
                <c:pt idx="36">
                  <c:v>-28651</c:v>
                </c:pt>
                <c:pt idx="37">
                  <c:v>-28637.5</c:v>
                </c:pt>
                <c:pt idx="38">
                  <c:v>-28637</c:v>
                </c:pt>
                <c:pt idx="39">
                  <c:v>-28562</c:v>
                </c:pt>
                <c:pt idx="40">
                  <c:v>-28561.5</c:v>
                </c:pt>
                <c:pt idx="41">
                  <c:v>-28559</c:v>
                </c:pt>
                <c:pt idx="42">
                  <c:v>-28558.5</c:v>
                </c:pt>
                <c:pt idx="43">
                  <c:v>-28555.5</c:v>
                </c:pt>
                <c:pt idx="44">
                  <c:v>-28555</c:v>
                </c:pt>
                <c:pt idx="45">
                  <c:v>-28545</c:v>
                </c:pt>
                <c:pt idx="46">
                  <c:v>-28541.5</c:v>
                </c:pt>
                <c:pt idx="47">
                  <c:v>-28435</c:v>
                </c:pt>
                <c:pt idx="48">
                  <c:v>-25187.5</c:v>
                </c:pt>
                <c:pt idx="49">
                  <c:v>-25187</c:v>
                </c:pt>
                <c:pt idx="50">
                  <c:v>-25143</c:v>
                </c:pt>
                <c:pt idx="51">
                  <c:v>-25116</c:v>
                </c:pt>
                <c:pt idx="52">
                  <c:v>-25112.5</c:v>
                </c:pt>
                <c:pt idx="53">
                  <c:v>-25112</c:v>
                </c:pt>
                <c:pt idx="54">
                  <c:v>-25109</c:v>
                </c:pt>
                <c:pt idx="55">
                  <c:v>-25043.5</c:v>
                </c:pt>
                <c:pt idx="56">
                  <c:v>-24975.5</c:v>
                </c:pt>
                <c:pt idx="57">
                  <c:v>-24934.5</c:v>
                </c:pt>
                <c:pt idx="58">
                  <c:v>-24934</c:v>
                </c:pt>
                <c:pt idx="59">
                  <c:v>-24787</c:v>
                </c:pt>
                <c:pt idx="60">
                  <c:v>-24777</c:v>
                </c:pt>
                <c:pt idx="61">
                  <c:v>-24777</c:v>
                </c:pt>
                <c:pt idx="62">
                  <c:v>-18592</c:v>
                </c:pt>
                <c:pt idx="63">
                  <c:v>-18592</c:v>
                </c:pt>
                <c:pt idx="64">
                  <c:v>-18591.5</c:v>
                </c:pt>
                <c:pt idx="65">
                  <c:v>-18591.5</c:v>
                </c:pt>
                <c:pt idx="66">
                  <c:v>-18588</c:v>
                </c:pt>
                <c:pt idx="67">
                  <c:v>-18588</c:v>
                </c:pt>
                <c:pt idx="68">
                  <c:v>-18575</c:v>
                </c:pt>
                <c:pt idx="69">
                  <c:v>-18575</c:v>
                </c:pt>
                <c:pt idx="70">
                  <c:v>-18574.5</c:v>
                </c:pt>
                <c:pt idx="71">
                  <c:v>-18574.5</c:v>
                </c:pt>
                <c:pt idx="72">
                  <c:v>-17356.5</c:v>
                </c:pt>
                <c:pt idx="73">
                  <c:v>-17356.5</c:v>
                </c:pt>
                <c:pt idx="74">
                  <c:v>-17356</c:v>
                </c:pt>
                <c:pt idx="75">
                  <c:v>-17356</c:v>
                </c:pt>
                <c:pt idx="76">
                  <c:v>-17349.5</c:v>
                </c:pt>
                <c:pt idx="77">
                  <c:v>-17349.5</c:v>
                </c:pt>
                <c:pt idx="78">
                  <c:v>-17349</c:v>
                </c:pt>
                <c:pt idx="79">
                  <c:v>-17349</c:v>
                </c:pt>
                <c:pt idx="80">
                  <c:v>-17332.5</c:v>
                </c:pt>
                <c:pt idx="81">
                  <c:v>-17332.5</c:v>
                </c:pt>
                <c:pt idx="82">
                  <c:v>-17332</c:v>
                </c:pt>
                <c:pt idx="83">
                  <c:v>-16096.5</c:v>
                </c:pt>
                <c:pt idx="84">
                  <c:v>-16096.5</c:v>
                </c:pt>
                <c:pt idx="85">
                  <c:v>-16093</c:v>
                </c:pt>
                <c:pt idx="86">
                  <c:v>-16089.5</c:v>
                </c:pt>
                <c:pt idx="87">
                  <c:v>-16089.5</c:v>
                </c:pt>
                <c:pt idx="88">
                  <c:v>-8587</c:v>
                </c:pt>
                <c:pt idx="89">
                  <c:v>-2159.5</c:v>
                </c:pt>
                <c:pt idx="90">
                  <c:v>-1308</c:v>
                </c:pt>
                <c:pt idx="91">
                  <c:v>-1265</c:v>
                </c:pt>
                <c:pt idx="92">
                  <c:v>-115</c:v>
                </c:pt>
                <c:pt idx="93">
                  <c:v>0</c:v>
                </c:pt>
                <c:pt idx="94">
                  <c:v>1718.5</c:v>
                </c:pt>
                <c:pt idx="95">
                  <c:v>2444</c:v>
                </c:pt>
                <c:pt idx="96">
                  <c:v>2444.5</c:v>
                </c:pt>
                <c:pt idx="97">
                  <c:v>3155.5</c:v>
                </c:pt>
                <c:pt idx="98">
                  <c:v>3838</c:v>
                </c:pt>
                <c:pt idx="99">
                  <c:v>4951</c:v>
                </c:pt>
                <c:pt idx="100">
                  <c:v>4993.5</c:v>
                </c:pt>
                <c:pt idx="101">
                  <c:v>5127.5</c:v>
                </c:pt>
                <c:pt idx="102">
                  <c:v>6155.5</c:v>
                </c:pt>
                <c:pt idx="103">
                  <c:v>6250</c:v>
                </c:pt>
                <c:pt idx="104">
                  <c:v>6250</c:v>
                </c:pt>
                <c:pt idx="105">
                  <c:v>6250</c:v>
                </c:pt>
                <c:pt idx="106">
                  <c:v>6506.5</c:v>
                </c:pt>
                <c:pt idx="107">
                  <c:v>6506.5</c:v>
                </c:pt>
                <c:pt idx="108">
                  <c:v>6506.5</c:v>
                </c:pt>
                <c:pt idx="109">
                  <c:v>7322.5</c:v>
                </c:pt>
                <c:pt idx="110">
                  <c:v>7323</c:v>
                </c:pt>
                <c:pt idx="111">
                  <c:v>7547.5</c:v>
                </c:pt>
                <c:pt idx="112">
                  <c:v>8625.5</c:v>
                </c:pt>
                <c:pt idx="113">
                  <c:v>9793</c:v>
                </c:pt>
                <c:pt idx="114">
                  <c:v>9793</c:v>
                </c:pt>
                <c:pt idx="115">
                  <c:v>9793</c:v>
                </c:pt>
                <c:pt idx="116">
                  <c:v>9793</c:v>
                </c:pt>
                <c:pt idx="117">
                  <c:v>9793.5</c:v>
                </c:pt>
                <c:pt idx="118">
                  <c:v>9793.5</c:v>
                </c:pt>
                <c:pt idx="119">
                  <c:v>9793.5</c:v>
                </c:pt>
                <c:pt idx="120">
                  <c:v>9793.5</c:v>
                </c:pt>
                <c:pt idx="121">
                  <c:v>9902.5</c:v>
                </c:pt>
                <c:pt idx="122">
                  <c:v>9903</c:v>
                </c:pt>
                <c:pt idx="123">
                  <c:v>9953.5</c:v>
                </c:pt>
                <c:pt idx="124">
                  <c:v>9954</c:v>
                </c:pt>
                <c:pt idx="125">
                  <c:v>11264.5</c:v>
                </c:pt>
                <c:pt idx="126">
                  <c:v>11265</c:v>
                </c:pt>
                <c:pt idx="127">
                  <c:v>12155</c:v>
                </c:pt>
                <c:pt idx="128">
                  <c:v>13764</c:v>
                </c:pt>
                <c:pt idx="129">
                  <c:v>14938.5</c:v>
                </c:pt>
                <c:pt idx="130">
                  <c:v>15172</c:v>
                </c:pt>
                <c:pt idx="131">
                  <c:v>16083.5</c:v>
                </c:pt>
                <c:pt idx="132">
                  <c:v>19997</c:v>
                </c:pt>
                <c:pt idx="133">
                  <c:v>21077.5</c:v>
                </c:pt>
                <c:pt idx="134">
                  <c:v>22419.5</c:v>
                </c:pt>
                <c:pt idx="135">
                  <c:v>22478.5</c:v>
                </c:pt>
                <c:pt idx="136">
                  <c:v>22741</c:v>
                </c:pt>
                <c:pt idx="137">
                  <c:v>22747.5</c:v>
                </c:pt>
                <c:pt idx="138">
                  <c:v>24048.5</c:v>
                </c:pt>
              </c:numCache>
            </c:numRef>
          </c:xVal>
          <c:yVal>
            <c:numRef>
              <c:f>Active!$O$21:$O$927</c:f>
              <c:numCache>
                <c:formatCode>General</c:formatCode>
                <c:ptCount val="907"/>
                <c:pt idx="0">
                  <c:v>-2.3581987795476711E-2</c:v>
                </c:pt>
                <c:pt idx="1">
                  <c:v>-5.4798458838539038E-3</c:v>
                </c:pt>
                <c:pt idx="2">
                  <c:v>1.0115236813720022E-2</c:v>
                </c:pt>
                <c:pt idx="3">
                  <c:v>1.2940146203073474E-2</c:v>
                </c:pt>
                <c:pt idx="4">
                  <c:v>1.2949081750170385E-2</c:v>
                </c:pt>
                <c:pt idx="5">
                  <c:v>1.2958017297267296E-2</c:v>
                </c:pt>
                <c:pt idx="6">
                  <c:v>1.3819659338755591E-2</c:v>
                </c:pt>
                <c:pt idx="7">
                  <c:v>1.3828594885852502E-2</c:v>
                </c:pt>
                <c:pt idx="8">
                  <c:v>1.4072407670925477E-2</c:v>
                </c:pt>
                <c:pt idx="9">
                  <c:v>1.6239916095291573E-2</c:v>
                </c:pt>
                <c:pt idx="10">
                  <c:v>1.6324165539348207E-2</c:v>
                </c:pt>
                <c:pt idx="11">
                  <c:v>1.6325442046076333E-2</c:v>
                </c:pt>
                <c:pt idx="12">
                  <c:v>1.6676481396312309E-2</c:v>
                </c:pt>
                <c:pt idx="13">
                  <c:v>1.6799026042212867E-2</c:v>
                </c:pt>
                <c:pt idx="14">
                  <c:v>1.6921570688113424E-2</c:v>
                </c:pt>
                <c:pt idx="15">
                  <c:v>1.6999437598529399E-2</c:v>
                </c:pt>
                <c:pt idx="16">
                  <c:v>1.700837314562631E-2</c:v>
                </c:pt>
                <c:pt idx="17">
                  <c:v>1.7688751231720021E-2</c:v>
                </c:pt>
                <c:pt idx="18">
                  <c:v>1.9200135197826887E-2</c:v>
                </c:pt>
                <c:pt idx="19">
                  <c:v>1.9325232857183711E-2</c:v>
                </c:pt>
                <c:pt idx="20">
                  <c:v>1.9427353395434166E-2</c:v>
                </c:pt>
                <c:pt idx="21">
                  <c:v>1.9603511323916217E-2</c:v>
                </c:pt>
                <c:pt idx="22">
                  <c:v>1.9697972821797902E-2</c:v>
                </c:pt>
                <c:pt idx="23">
                  <c:v>1.973371501018556E-2</c:v>
                </c:pt>
                <c:pt idx="24">
                  <c:v>1.9985186835627319E-2</c:v>
                </c:pt>
                <c:pt idx="25">
                  <c:v>2.0011993476918066E-2</c:v>
                </c:pt>
                <c:pt idx="26">
                  <c:v>2.0119220042081054E-2</c:v>
                </c:pt>
                <c:pt idx="27">
                  <c:v>2.0120496548809194E-2</c:v>
                </c:pt>
                <c:pt idx="28">
                  <c:v>2.013709113627489E-2</c:v>
                </c:pt>
                <c:pt idx="29">
                  <c:v>2.0154962230468726E-2</c:v>
                </c:pt>
                <c:pt idx="30">
                  <c:v>2.0241764687981612E-2</c:v>
                </c:pt>
                <c:pt idx="31">
                  <c:v>2.4034266177258207E-2</c:v>
                </c:pt>
                <c:pt idx="32">
                  <c:v>2.5712872524750199E-2</c:v>
                </c:pt>
                <c:pt idx="33">
                  <c:v>2.6306448153331025E-2</c:v>
                </c:pt>
                <c:pt idx="34">
                  <c:v>2.6314107193699809E-2</c:v>
                </c:pt>
                <c:pt idx="35">
                  <c:v>2.6315383700427936E-2</c:v>
                </c:pt>
                <c:pt idx="36">
                  <c:v>3.266728117960678E-2</c:v>
                </c:pt>
                <c:pt idx="37">
                  <c:v>3.2701746861266312E-2</c:v>
                </c:pt>
                <c:pt idx="38">
                  <c:v>3.2703023367994438E-2</c:v>
                </c:pt>
                <c:pt idx="39">
                  <c:v>3.2894499377214059E-2</c:v>
                </c:pt>
                <c:pt idx="40">
                  <c:v>3.2895775883942185E-2</c:v>
                </c:pt>
                <c:pt idx="41">
                  <c:v>3.2902158417582844E-2</c:v>
                </c:pt>
                <c:pt idx="42">
                  <c:v>3.290343492431097E-2</c:v>
                </c:pt>
                <c:pt idx="43">
                  <c:v>3.2911093964679755E-2</c:v>
                </c:pt>
                <c:pt idx="44">
                  <c:v>3.2912370471407881E-2</c:v>
                </c:pt>
                <c:pt idx="45">
                  <c:v>3.2937900605970502E-2</c:v>
                </c:pt>
                <c:pt idx="46">
                  <c:v>3.2946836153067413E-2</c:v>
                </c:pt>
                <c:pt idx="47">
                  <c:v>3.3218732086159275E-2</c:v>
                </c:pt>
                <c:pt idx="48">
                  <c:v>4.1509643285368797E-2</c:v>
                </c:pt>
                <c:pt idx="49">
                  <c:v>4.1510919792096923E-2</c:v>
                </c:pt>
                <c:pt idx="50">
                  <c:v>4.1623252384172429E-2</c:v>
                </c:pt>
                <c:pt idx="51">
                  <c:v>4.1692183747491493E-2</c:v>
                </c:pt>
                <c:pt idx="52">
                  <c:v>4.1701119294588418E-2</c:v>
                </c:pt>
                <c:pt idx="53">
                  <c:v>4.1702395801316544E-2</c:v>
                </c:pt>
                <c:pt idx="54">
                  <c:v>4.1710054841685329E-2</c:v>
                </c:pt>
                <c:pt idx="55">
                  <c:v>4.1877277223070455E-2</c:v>
                </c:pt>
                <c:pt idx="56">
                  <c:v>4.2050882138096254E-2</c:v>
                </c:pt>
                <c:pt idx="57">
                  <c:v>4.2155555689802976E-2</c:v>
                </c:pt>
                <c:pt idx="58">
                  <c:v>4.2156832196531102E-2</c:v>
                </c:pt>
                <c:pt idx="59">
                  <c:v>4.2532125174601559E-2</c:v>
                </c:pt>
                <c:pt idx="60">
                  <c:v>4.255765530916418E-2</c:v>
                </c:pt>
                <c:pt idx="61">
                  <c:v>4.255765530916418E-2</c:v>
                </c:pt>
                <c:pt idx="62">
                  <c:v>5.8348043536142112E-2</c:v>
                </c:pt>
                <c:pt idx="63">
                  <c:v>5.8348043536142112E-2</c:v>
                </c:pt>
                <c:pt idx="64">
                  <c:v>5.8349320042870238E-2</c:v>
                </c:pt>
                <c:pt idx="65">
                  <c:v>5.8349320042870238E-2</c:v>
                </c:pt>
                <c:pt idx="66">
                  <c:v>5.8358255589967156E-2</c:v>
                </c:pt>
                <c:pt idx="67">
                  <c:v>5.8358255589967156E-2</c:v>
                </c:pt>
                <c:pt idx="68">
                  <c:v>5.8391444764898555E-2</c:v>
                </c:pt>
                <c:pt idx="69">
                  <c:v>5.8391444764898555E-2</c:v>
                </c:pt>
                <c:pt idx="70">
                  <c:v>5.8392721271626688E-2</c:v>
                </c:pt>
                <c:pt idx="71">
                  <c:v>5.8392721271626688E-2</c:v>
                </c:pt>
                <c:pt idx="72">
                  <c:v>6.1502291661353306E-2</c:v>
                </c:pt>
                <c:pt idx="73">
                  <c:v>6.1502291661353306E-2</c:v>
                </c:pt>
                <c:pt idx="74">
                  <c:v>6.1503568168081432E-2</c:v>
                </c:pt>
                <c:pt idx="75">
                  <c:v>6.1503568168081432E-2</c:v>
                </c:pt>
                <c:pt idx="76">
                  <c:v>6.1520162755547135E-2</c:v>
                </c:pt>
                <c:pt idx="77">
                  <c:v>6.1520162755547135E-2</c:v>
                </c:pt>
                <c:pt idx="78">
                  <c:v>6.1521439262275268E-2</c:v>
                </c:pt>
                <c:pt idx="79">
                  <c:v>6.1521439262275268E-2</c:v>
                </c:pt>
                <c:pt idx="80">
                  <c:v>6.1563563984303585E-2</c:v>
                </c:pt>
                <c:pt idx="81">
                  <c:v>6.1563563984303585E-2</c:v>
                </c:pt>
                <c:pt idx="82">
                  <c:v>6.1564840491031711E-2</c:v>
                </c:pt>
                <c:pt idx="83">
                  <c:v>6.4719088616242898E-2</c:v>
                </c:pt>
                <c:pt idx="84">
                  <c:v>6.4719088616242898E-2</c:v>
                </c:pt>
                <c:pt idx="85">
                  <c:v>6.4728024163339823E-2</c:v>
                </c:pt>
                <c:pt idx="86">
                  <c:v>6.4736959710436748E-2</c:v>
                </c:pt>
                <c:pt idx="87">
                  <c:v>6.4736959710436748E-2</c:v>
                </c:pt>
                <c:pt idx="88">
                  <c:v>8.3890943166039317E-2</c:v>
                </c:pt>
                <c:pt idx="89">
                  <c:v>0.10030043715616069</c:v>
                </c:pt>
                <c:pt idx="90">
                  <c:v>0.10247432811416743</c:v>
                </c:pt>
                <c:pt idx="91">
                  <c:v>0.10258410769278668</c:v>
                </c:pt>
                <c:pt idx="92">
                  <c:v>0.10552007316748752</c:v>
                </c:pt>
                <c:pt idx="93">
                  <c:v>0.10581366971495759</c:v>
                </c:pt>
                <c:pt idx="94">
                  <c:v>0.11020102333954314</c:v>
                </c:pt>
                <c:pt idx="95">
                  <c:v>0.11205323460206092</c:v>
                </c:pt>
                <c:pt idx="96">
                  <c:v>0.11205451110878904</c:v>
                </c:pt>
                <c:pt idx="97">
                  <c:v>0.11386970367619104</c:v>
                </c:pt>
                <c:pt idx="98">
                  <c:v>0.11561213536008957</c:v>
                </c:pt>
                <c:pt idx="99">
                  <c:v>0.11845363933690872</c:v>
                </c:pt>
                <c:pt idx="100">
                  <c:v>0.11856214240879984</c:v>
                </c:pt>
                <c:pt idx="101">
                  <c:v>0.1189042462119389</c:v>
                </c:pt>
                <c:pt idx="102">
                  <c:v>0.12152874404497581</c:v>
                </c:pt>
                <c:pt idx="103">
                  <c:v>0.12177000381659253</c:v>
                </c:pt>
                <c:pt idx="104">
                  <c:v>0.12177000381659253</c:v>
                </c:pt>
                <c:pt idx="105">
                  <c:v>0.12177000381659253</c:v>
                </c:pt>
                <c:pt idx="106">
                  <c:v>0.12242485176812362</c:v>
                </c:pt>
                <c:pt idx="107">
                  <c:v>0.12242485176812362</c:v>
                </c:pt>
                <c:pt idx="108">
                  <c:v>0.12242485176812362</c:v>
                </c:pt>
                <c:pt idx="109">
                  <c:v>0.12450811074843308</c:v>
                </c:pt>
                <c:pt idx="110">
                  <c:v>0.12450938725516122</c:v>
                </c:pt>
                <c:pt idx="111">
                  <c:v>0.12508253877609193</c:v>
                </c:pt>
                <c:pt idx="112">
                  <c:v>0.12783468728194194</c:v>
                </c:pt>
                <c:pt idx="113">
                  <c:v>0.13081533049212735</c:v>
                </c:pt>
                <c:pt idx="114">
                  <c:v>0.13081533049212735</c:v>
                </c:pt>
                <c:pt idx="115">
                  <c:v>0.13081533049212735</c:v>
                </c:pt>
                <c:pt idx="116">
                  <c:v>0.13081533049212735</c:v>
                </c:pt>
                <c:pt idx="117">
                  <c:v>0.13081660699885547</c:v>
                </c:pt>
                <c:pt idx="118">
                  <c:v>0.13081660699885547</c:v>
                </c:pt>
                <c:pt idx="119">
                  <c:v>0.13081660699885547</c:v>
                </c:pt>
                <c:pt idx="120">
                  <c:v>0.13081660699885547</c:v>
                </c:pt>
                <c:pt idx="121">
                  <c:v>0.13109488546558798</c:v>
                </c:pt>
                <c:pt idx="122">
                  <c:v>0.13109616197231611</c:v>
                </c:pt>
                <c:pt idx="123">
                  <c:v>0.13122508915185732</c:v>
                </c:pt>
                <c:pt idx="124">
                  <c:v>0.13122636565858548</c:v>
                </c:pt>
                <c:pt idx="125">
                  <c:v>0.13457208979301627</c:v>
                </c:pt>
                <c:pt idx="126">
                  <c:v>0.1345733662997444</c:v>
                </c:pt>
                <c:pt idx="127">
                  <c:v>0.13684554827581721</c:v>
                </c:pt>
                <c:pt idx="128">
                  <c:v>0.14095334692694211</c:v>
                </c:pt>
                <c:pt idx="129">
                  <c:v>0.14395186123132137</c:v>
                </c:pt>
                <c:pt idx="130">
                  <c:v>0.14454798987335843</c:v>
                </c:pt>
                <c:pt idx="131">
                  <c:v>0.14687506163874087</c:v>
                </c:pt>
                <c:pt idx="132">
                  <c:v>0.1568662797998206</c:v>
                </c:pt>
                <c:pt idx="133">
                  <c:v>0.15962481083931127</c:v>
                </c:pt>
                <c:pt idx="134">
                  <c:v>0.16305095489761431</c:v>
                </c:pt>
                <c:pt idx="135">
                  <c:v>0.16320158269153373</c:v>
                </c:pt>
                <c:pt idx="136">
                  <c:v>0.16387174872380242</c:v>
                </c:pt>
                <c:pt idx="137">
                  <c:v>0.16388834331126811</c:v>
                </c:pt>
                <c:pt idx="138">
                  <c:v>0.16720981381786443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E46-43C5-99D2-23697CEBADD0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Active!$F$21:$F$927</c:f>
              <c:numCache>
                <c:formatCode>General</c:formatCode>
                <c:ptCount val="907"/>
                <c:pt idx="0">
                  <c:v>-50683.5</c:v>
                </c:pt>
                <c:pt idx="1">
                  <c:v>-43593</c:v>
                </c:pt>
                <c:pt idx="2">
                  <c:v>-37484.5</c:v>
                </c:pt>
                <c:pt idx="3">
                  <c:v>-36378</c:v>
                </c:pt>
                <c:pt idx="4">
                  <c:v>-36374.5</c:v>
                </c:pt>
                <c:pt idx="5">
                  <c:v>-36371</c:v>
                </c:pt>
                <c:pt idx="6">
                  <c:v>-36033.5</c:v>
                </c:pt>
                <c:pt idx="7">
                  <c:v>-36030</c:v>
                </c:pt>
                <c:pt idx="8">
                  <c:v>-35934.5</c:v>
                </c:pt>
                <c:pt idx="9">
                  <c:v>-35085.5</c:v>
                </c:pt>
                <c:pt idx="10">
                  <c:v>-35052.5</c:v>
                </c:pt>
                <c:pt idx="11">
                  <c:v>-35052</c:v>
                </c:pt>
                <c:pt idx="12">
                  <c:v>-34914.5</c:v>
                </c:pt>
                <c:pt idx="13">
                  <c:v>-34866.5</c:v>
                </c:pt>
                <c:pt idx="14">
                  <c:v>-34818.5</c:v>
                </c:pt>
                <c:pt idx="15">
                  <c:v>-34788</c:v>
                </c:pt>
                <c:pt idx="16">
                  <c:v>-34784.5</c:v>
                </c:pt>
                <c:pt idx="17">
                  <c:v>-34518</c:v>
                </c:pt>
                <c:pt idx="18">
                  <c:v>-33926</c:v>
                </c:pt>
                <c:pt idx="19">
                  <c:v>-33877</c:v>
                </c:pt>
                <c:pt idx="20">
                  <c:v>-33837</c:v>
                </c:pt>
                <c:pt idx="21">
                  <c:v>-33768</c:v>
                </c:pt>
                <c:pt idx="22">
                  <c:v>-33731</c:v>
                </c:pt>
                <c:pt idx="23">
                  <c:v>-33717</c:v>
                </c:pt>
                <c:pt idx="24">
                  <c:v>-33618.5</c:v>
                </c:pt>
                <c:pt idx="25">
                  <c:v>-33608</c:v>
                </c:pt>
                <c:pt idx="26">
                  <c:v>-33566</c:v>
                </c:pt>
                <c:pt idx="27">
                  <c:v>-33565.5</c:v>
                </c:pt>
                <c:pt idx="28">
                  <c:v>-33559</c:v>
                </c:pt>
                <c:pt idx="29">
                  <c:v>-33552</c:v>
                </c:pt>
                <c:pt idx="30">
                  <c:v>-33518</c:v>
                </c:pt>
                <c:pt idx="31">
                  <c:v>-32032.5</c:v>
                </c:pt>
                <c:pt idx="32">
                  <c:v>-31375</c:v>
                </c:pt>
                <c:pt idx="33">
                  <c:v>-31142.5</c:v>
                </c:pt>
                <c:pt idx="34">
                  <c:v>-31139.5</c:v>
                </c:pt>
                <c:pt idx="35">
                  <c:v>-31139</c:v>
                </c:pt>
                <c:pt idx="36">
                  <c:v>-28651</c:v>
                </c:pt>
                <c:pt idx="37">
                  <c:v>-28637.5</c:v>
                </c:pt>
                <c:pt idx="38">
                  <c:v>-28637</c:v>
                </c:pt>
                <c:pt idx="39">
                  <c:v>-28562</c:v>
                </c:pt>
                <c:pt idx="40">
                  <c:v>-28561.5</c:v>
                </c:pt>
                <c:pt idx="41">
                  <c:v>-28559</c:v>
                </c:pt>
                <c:pt idx="42">
                  <c:v>-28558.5</c:v>
                </c:pt>
                <c:pt idx="43">
                  <c:v>-28555.5</c:v>
                </c:pt>
                <c:pt idx="44">
                  <c:v>-28555</c:v>
                </c:pt>
                <c:pt idx="45">
                  <c:v>-28545</c:v>
                </c:pt>
                <c:pt idx="46">
                  <c:v>-28541.5</c:v>
                </c:pt>
                <c:pt idx="47">
                  <c:v>-28435</c:v>
                </c:pt>
                <c:pt idx="48">
                  <c:v>-25187.5</c:v>
                </c:pt>
                <c:pt idx="49">
                  <c:v>-25187</c:v>
                </c:pt>
                <c:pt idx="50">
                  <c:v>-25143</c:v>
                </c:pt>
                <c:pt idx="51">
                  <c:v>-25116</c:v>
                </c:pt>
                <c:pt idx="52">
                  <c:v>-25112.5</c:v>
                </c:pt>
                <c:pt idx="53">
                  <c:v>-25112</c:v>
                </c:pt>
                <c:pt idx="54">
                  <c:v>-25109</c:v>
                </c:pt>
                <c:pt idx="55">
                  <c:v>-25043.5</c:v>
                </c:pt>
                <c:pt idx="56">
                  <c:v>-24975.5</c:v>
                </c:pt>
                <c:pt idx="57">
                  <c:v>-24934.5</c:v>
                </c:pt>
                <c:pt idx="58">
                  <c:v>-24934</c:v>
                </c:pt>
                <c:pt idx="59">
                  <c:v>-24787</c:v>
                </c:pt>
                <c:pt idx="60">
                  <c:v>-24777</c:v>
                </c:pt>
                <c:pt idx="61">
                  <c:v>-24777</c:v>
                </c:pt>
                <c:pt idx="62">
                  <c:v>-18592</c:v>
                </c:pt>
                <c:pt idx="63">
                  <c:v>-18592</c:v>
                </c:pt>
                <c:pt idx="64">
                  <c:v>-18591.5</c:v>
                </c:pt>
                <c:pt idx="65">
                  <c:v>-18591.5</c:v>
                </c:pt>
                <c:pt idx="66">
                  <c:v>-18588</c:v>
                </c:pt>
                <c:pt idx="67">
                  <c:v>-18588</c:v>
                </c:pt>
                <c:pt idx="68">
                  <c:v>-18575</c:v>
                </c:pt>
                <c:pt idx="69">
                  <c:v>-18575</c:v>
                </c:pt>
                <c:pt idx="70">
                  <c:v>-18574.5</c:v>
                </c:pt>
                <c:pt idx="71">
                  <c:v>-18574.5</c:v>
                </c:pt>
                <c:pt idx="72">
                  <c:v>-17356.5</c:v>
                </c:pt>
                <c:pt idx="73">
                  <c:v>-17356.5</c:v>
                </c:pt>
                <c:pt idx="74">
                  <c:v>-17356</c:v>
                </c:pt>
                <c:pt idx="75">
                  <c:v>-17356</c:v>
                </c:pt>
                <c:pt idx="76">
                  <c:v>-17349.5</c:v>
                </c:pt>
                <c:pt idx="77">
                  <c:v>-17349.5</c:v>
                </c:pt>
                <c:pt idx="78">
                  <c:v>-17349</c:v>
                </c:pt>
                <c:pt idx="79">
                  <c:v>-17349</c:v>
                </c:pt>
                <c:pt idx="80">
                  <c:v>-17332.5</c:v>
                </c:pt>
                <c:pt idx="81">
                  <c:v>-17332.5</c:v>
                </c:pt>
                <c:pt idx="82">
                  <c:v>-17332</c:v>
                </c:pt>
                <c:pt idx="83">
                  <c:v>-16096.5</c:v>
                </c:pt>
                <c:pt idx="84">
                  <c:v>-16096.5</c:v>
                </c:pt>
                <c:pt idx="85">
                  <c:v>-16093</c:v>
                </c:pt>
                <c:pt idx="86">
                  <c:v>-16089.5</c:v>
                </c:pt>
                <c:pt idx="87">
                  <c:v>-16089.5</c:v>
                </c:pt>
                <c:pt idx="88">
                  <c:v>-8587</c:v>
                </c:pt>
                <c:pt idx="89">
                  <c:v>-2159.5</c:v>
                </c:pt>
                <c:pt idx="90">
                  <c:v>-1308</c:v>
                </c:pt>
                <c:pt idx="91">
                  <c:v>-1265</c:v>
                </c:pt>
                <c:pt idx="92">
                  <c:v>-115</c:v>
                </c:pt>
                <c:pt idx="93">
                  <c:v>0</c:v>
                </c:pt>
                <c:pt idx="94">
                  <c:v>1718.5</c:v>
                </c:pt>
                <c:pt idx="95">
                  <c:v>2444</c:v>
                </c:pt>
                <c:pt idx="96">
                  <c:v>2444.5</c:v>
                </c:pt>
                <c:pt idx="97">
                  <c:v>3155.5</c:v>
                </c:pt>
                <c:pt idx="98">
                  <c:v>3838</c:v>
                </c:pt>
                <c:pt idx="99">
                  <c:v>4951</c:v>
                </c:pt>
                <c:pt idx="100">
                  <c:v>4993.5</c:v>
                </c:pt>
                <c:pt idx="101">
                  <c:v>5127.5</c:v>
                </c:pt>
                <c:pt idx="102">
                  <c:v>6155.5</c:v>
                </c:pt>
                <c:pt idx="103">
                  <c:v>6250</c:v>
                </c:pt>
                <c:pt idx="104">
                  <c:v>6250</c:v>
                </c:pt>
                <c:pt idx="105">
                  <c:v>6250</c:v>
                </c:pt>
                <c:pt idx="106">
                  <c:v>6506.5</c:v>
                </c:pt>
                <c:pt idx="107">
                  <c:v>6506.5</c:v>
                </c:pt>
                <c:pt idx="108">
                  <c:v>6506.5</c:v>
                </c:pt>
                <c:pt idx="109">
                  <c:v>7322.5</c:v>
                </c:pt>
                <c:pt idx="110">
                  <c:v>7323</c:v>
                </c:pt>
                <c:pt idx="111">
                  <c:v>7547.5</c:v>
                </c:pt>
                <c:pt idx="112">
                  <c:v>8625.5</c:v>
                </c:pt>
                <c:pt idx="113">
                  <c:v>9793</c:v>
                </c:pt>
                <c:pt idx="114">
                  <c:v>9793</c:v>
                </c:pt>
                <c:pt idx="115">
                  <c:v>9793</c:v>
                </c:pt>
                <c:pt idx="116">
                  <c:v>9793</c:v>
                </c:pt>
                <c:pt idx="117">
                  <c:v>9793.5</c:v>
                </c:pt>
                <c:pt idx="118">
                  <c:v>9793.5</c:v>
                </c:pt>
                <c:pt idx="119">
                  <c:v>9793.5</c:v>
                </c:pt>
                <c:pt idx="120">
                  <c:v>9793.5</c:v>
                </c:pt>
                <c:pt idx="121">
                  <c:v>9902.5</c:v>
                </c:pt>
                <c:pt idx="122">
                  <c:v>9903</c:v>
                </c:pt>
                <c:pt idx="123">
                  <c:v>9953.5</c:v>
                </c:pt>
                <c:pt idx="124">
                  <c:v>9954</c:v>
                </c:pt>
                <c:pt idx="125">
                  <c:v>11264.5</c:v>
                </c:pt>
                <c:pt idx="126">
                  <c:v>11265</c:v>
                </c:pt>
                <c:pt idx="127">
                  <c:v>12155</c:v>
                </c:pt>
                <c:pt idx="128">
                  <c:v>13764</c:v>
                </c:pt>
                <c:pt idx="129">
                  <c:v>14938.5</c:v>
                </c:pt>
                <c:pt idx="130">
                  <c:v>15172</c:v>
                </c:pt>
                <c:pt idx="131">
                  <c:v>16083.5</c:v>
                </c:pt>
                <c:pt idx="132">
                  <c:v>19997</c:v>
                </c:pt>
                <c:pt idx="133">
                  <c:v>21077.5</c:v>
                </c:pt>
                <c:pt idx="134">
                  <c:v>22419.5</c:v>
                </c:pt>
                <c:pt idx="135">
                  <c:v>22478.5</c:v>
                </c:pt>
                <c:pt idx="136">
                  <c:v>22741</c:v>
                </c:pt>
                <c:pt idx="137">
                  <c:v>22747.5</c:v>
                </c:pt>
                <c:pt idx="138">
                  <c:v>24048.5</c:v>
                </c:pt>
              </c:numCache>
            </c:numRef>
          </c:xVal>
          <c:yVal>
            <c:numRef>
              <c:f>Active!$U$21:$U$927</c:f>
              <c:numCache>
                <c:formatCode>General</c:formatCode>
                <c:ptCount val="907"/>
                <c:pt idx="14">
                  <c:v>-0.18413963899365626</c:v>
                </c:pt>
                <c:pt idx="17">
                  <c:v>-8.9732291999098379E-2</c:v>
                </c:pt>
                <c:pt idx="47">
                  <c:v>-0.20428988999628928</c:v>
                </c:pt>
                <c:pt idx="90">
                  <c:v>9.1144799807807431E-4</c:v>
                </c:pt>
                <c:pt idx="91">
                  <c:v>1.3580900049419142E-3</c:v>
                </c:pt>
                <c:pt idx="92">
                  <c:v>-5.2038099966011941E-3</c:v>
                </c:pt>
                <c:pt idx="94">
                  <c:v>0.13780823900015093</c:v>
                </c:pt>
                <c:pt idx="97">
                  <c:v>0.16986671700578881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E46-43C5-99D2-23697CEBA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3253760"/>
        <c:axId val="1"/>
      </c:scatterChart>
      <c:valAx>
        <c:axId val="613253760"/>
        <c:scaling>
          <c:orientation val="minMax"/>
          <c:min val="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125984251968505"/>
              <c:y val="0.868098159509202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2"/>
          <c:min val="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393700787401574E-2"/>
              <c:y val="0.38343558282208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325376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905511811023623"/>
          <c:y val="0.92024539877300615"/>
          <c:w val="0.77952755905511806"/>
          <c:h val="6.13496932515337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BW Dra - O-C Diagr.</a:t>
            </a:r>
          </a:p>
        </c:rich>
      </c:tx>
      <c:layout>
        <c:manualLayout>
          <c:xMode val="edge"/>
          <c:yMode val="edge"/>
          <c:x val="0.37893147790488452"/>
          <c:y val="3.36391437308868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36499233028746"/>
          <c:y val="0.14678942920199375"/>
          <c:w val="0.80974967102384132"/>
          <c:h val="0.6605524314089719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Active!$F$21:$F$927</c:f>
              <c:numCache>
                <c:formatCode>General</c:formatCode>
                <c:ptCount val="907"/>
                <c:pt idx="0">
                  <c:v>-50683.5</c:v>
                </c:pt>
                <c:pt idx="1">
                  <c:v>-43593</c:v>
                </c:pt>
                <c:pt idx="2">
                  <c:v>-37484.5</c:v>
                </c:pt>
                <c:pt idx="3">
                  <c:v>-36378</c:v>
                </c:pt>
                <c:pt idx="4">
                  <c:v>-36374.5</c:v>
                </c:pt>
                <c:pt idx="5">
                  <c:v>-36371</c:v>
                </c:pt>
                <c:pt idx="6">
                  <c:v>-36033.5</c:v>
                </c:pt>
                <c:pt idx="7">
                  <c:v>-36030</c:v>
                </c:pt>
                <c:pt idx="8">
                  <c:v>-35934.5</c:v>
                </c:pt>
                <c:pt idx="9">
                  <c:v>-35085.5</c:v>
                </c:pt>
                <c:pt idx="10">
                  <c:v>-35052.5</c:v>
                </c:pt>
                <c:pt idx="11">
                  <c:v>-35052</c:v>
                </c:pt>
                <c:pt idx="12">
                  <c:v>-34914.5</c:v>
                </c:pt>
                <c:pt idx="13">
                  <c:v>-34866.5</c:v>
                </c:pt>
                <c:pt idx="14">
                  <c:v>-34818.5</c:v>
                </c:pt>
                <c:pt idx="15">
                  <c:v>-34788</c:v>
                </c:pt>
                <c:pt idx="16">
                  <c:v>-34784.5</c:v>
                </c:pt>
                <c:pt idx="17">
                  <c:v>-34518</c:v>
                </c:pt>
                <c:pt idx="18">
                  <c:v>-33926</c:v>
                </c:pt>
                <c:pt idx="19">
                  <c:v>-33877</c:v>
                </c:pt>
                <c:pt idx="20">
                  <c:v>-33837</c:v>
                </c:pt>
                <c:pt idx="21">
                  <c:v>-33768</c:v>
                </c:pt>
                <c:pt idx="22">
                  <c:v>-33731</c:v>
                </c:pt>
                <c:pt idx="23">
                  <c:v>-33717</c:v>
                </c:pt>
                <c:pt idx="24">
                  <c:v>-33618.5</c:v>
                </c:pt>
                <c:pt idx="25">
                  <c:v>-33608</c:v>
                </c:pt>
                <c:pt idx="26">
                  <c:v>-33566</c:v>
                </c:pt>
                <c:pt idx="27">
                  <c:v>-33565.5</c:v>
                </c:pt>
                <c:pt idx="28">
                  <c:v>-33559</c:v>
                </c:pt>
                <c:pt idx="29">
                  <c:v>-33552</c:v>
                </c:pt>
                <c:pt idx="30">
                  <c:v>-33518</c:v>
                </c:pt>
                <c:pt idx="31">
                  <c:v>-32032.5</c:v>
                </c:pt>
                <c:pt idx="32">
                  <c:v>-31375</c:v>
                </c:pt>
                <c:pt idx="33">
                  <c:v>-31142.5</c:v>
                </c:pt>
                <c:pt idx="34">
                  <c:v>-31139.5</c:v>
                </c:pt>
                <c:pt idx="35">
                  <c:v>-31139</c:v>
                </c:pt>
                <c:pt idx="36">
                  <c:v>-28651</c:v>
                </c:pt>
                <c:pt idx="37">
                  <c:v>-28637.5</c:v>
                </c:pt>
                <c:pt idx="38">
                  <c:v>-28637</c:v>
                </c:pt>
                <c:pt idx="39">
                  <c:v>-28562</c:v>
                </c:pt>
                <c:pt idx="40">
                  <c:v>-28561.5</c:v>
                </c:pt>
                <c:pt idx="41">
                  <c:v>-28559</c:v>
                </c:pt>
                <c:pt idx="42">
                  <c:v>-28558.5</c:v>
                </c:pt>
                <c:pt idx="43">
                  <c:v>-28555.5</c:v>
                </c:pt>
                <c:pt idx="44">
                  <c:v>-28555</c:v>
                </c:pt>
                <c:pt idx="45">
                  <c:v>-28545</c:v>
                </c:pt>
                <c:pt idx="46">
                  <c:v>-28541.5</c:v>
                </c:pt>
                <c:pt idx="47">
                  <c:v>-28435</c:v>
                </c:pt>
                <c:pt idx="48">
                  <c:v>-25187.5</c:v>
                </c:pt>
                <c:pt idx="49">
                  <c:v>-25187</c:v>
                </c:pt>
                <c:pt idx="50">
                  <c:v>-25143</c:v>
                </c:pt>
                <c:pt idx="51">
                  <c:v>-25116</c:v>
                </c:pt>
                <c:pt idx="52">
                  <c:v>-25112.5</c:v>
                </c:pt>
                <c:pt idx="53">
                  <c:v>-25112</c:v>
                </c:pt>
                <c:pt idx="54">
                  <c:v>-25109</c:v>
                </c:pt>
                <c:pt idx="55">
                  <c:v>-25043.5</c:v>
                </c:pt>
                <c:pt idx="56">
                  <c:v>-24975.5</c:v>
                </c:pt>
                <c:pt idx="57">
                  <c:v>-24934.5</c:v>
                </c:pt>
                <c:pt idx="58">
                  <c:v>-24934</c:v>
                </c:pt>
                <c:pt idx="59">
                  <c:v>-24787</c:v>
                </c:pt>
                <c:pt idx="60">
                  <c:v>-24777</c:v>
                </c:pt>
                <c:pt idx="61">
                  <c:v>-24777</c:v>
                </c:pt>
                <c:pt idx="62">
                  <c:v>-18592</c:v>
                </c:pt>
                <c:pt idx="63">
                  <c:v>-18592</c:v>
                </c:pt>
                <c:pt idx="64">
                  <c:v>-18591.5</c:v>
                </c:pt>
                <c:pt idx="65">
                  <c:v>-18591.5</c:v>
                </c:pt>
                <c:pt idx="66">
                  <c:v>-18588</c:v>
                </c:pt>
                <c:pt idx="67">
                  <c:v>-18588</c:v>
                </c:pt>
                <c:pt idx="68">
                  <c:v>-18575</c:v>
                </c:pt>
                <c:pt idx="69">
                  <c:v>-18575</c:v>
                </c:pt>
                <c:pt idx="70">
                  <c:v>-18574.5</c:v>
                </c:pt>
                <c:pt idx="71">
                  <c:v>-18574.5</c:v>
                </c:pt>
                <c:pt idx="72">
                  <c:v>-17356.5</c:v>
                </c:pt>
                <c:pt idx="73">
                  <c:v>-17356.5</c:v>
                </c:pt>
                <c:pt idx="74">
                  <c:v>-17356</c:v>
                </c:pt>
                <c:pt idx="75">
                  <c:v>-17356</c:v>
                </c:pt>
                <c:pt idx="76">
                  <c:v>-17349.5</c:v>
                </c:pt>
                <c:pt idx="77">
                  <c:v>-17349.5</c:v>
                </c:pt>
                <c:pt idx="78">
                  <c:v>-17349</c:v>
                </c:pt>
                <c:pt idx="79">
                  <c:v>-17349</c:v>
                </c:pt>
                <c:pt idx="80">
                  <c:v>-17332.5</c:v>
                </c:pt>
                <c:pt idx="81">
                  <c:v>-17332.5</c:v>
                </c:pt>
                <c:pt idx="82">
                  <c:v>-17332</c:v>
                </c:pt>
                <c:pt idx="83">
                  <c:v>-16096.5</c:v>
                </c:pt>
                <c:pt idx="84">
                  <c:v>-16096.5</c:v>
                </c:pt>
                <c:pt idx="85">
                  <c:v>-16093</c:v>
                </c:pt>
                <c:pt idx="86">
                  <c:v>-16089.5</c:v>
                </c:pt>
                <c:pt idx="87">
                  <c:v>-16089.5</c:v>
                </c:pt>
                <c:pt idx="88">
                  <c:v>-8587</c:v>
                </c:pt>
                <c:pt idx="89">
                  <c:v>-2159.5</c:v>
                </c:pt>
                <c:pt idx="90">
                  <c:v>-1308</c:v>
                </c:pt>
                <c:pt idx="91">
                  <c:v>-1265</c:v>
                </c:pt>
                <c:pt idx="92">
                  <c:v>-115</c:v>
                </c:pt>
                <c:pt idx="93">
                  <c:v>0</c:v>
                </c:pt>
                <c:pt idx="94">
                  <c:v>1718.5</c:v>
                </c:pt>
                <c:pt idx="95">
                  <c:v>2444</c:v>
                </c:pt>
                <c:pt idx="96">
                  <c:v>2444.5</c:v>
                </c:pt>
                <c:pt idx="97">
                  <c:v>3155.5</c:v>
                </c:pt>
                <c:pt idx="98">
                  <c:v>3838</c:v>
                </c:pt>
                <c:pt idx="99">
                  <c:v>4951</c:v>
                </c:pt>
                <c:pt idx="100">
                  <c:v>4993.5</c:v>
                </c:pt>
                <c:pt idx="101">
                  <c:v>5127.5</c:v>
                </c:pt>
                <c:pt idx="102">
                  <c:v>6155.5</c:v>
                </c:pt>
                <c:pt idx="103">
                  <c:v>6250</c:v>
                </c:pt>
                <c:pt idx="104">
                  <c:v>6250</c:v>
                </c:pt>
                <c:pt idx="105">
                  <c:v>6250</c:v>
                </c:pt>
                <c:pt idx="106">
                  <c:v>6506.5</c:v>
                </c:pt>
                <c:pt idx="107">
                  <c:v>6506.5</c:v>
                </c:pt>
                <c:pt idx="108">
                  <c:v>6506.5</c:v>
                </c:pt>
                <c:pt idx="109">
                  <c:v>7322.5</c:v>
                </c:pt>
                <c:pt idx="110">
                  <c:v>7323</c:v>
                </c:pt>
                <c:pt idx="111">
                  <c:v>7547.5</c:v>
                </c:pt>
                <c:pt idx="112">
                  <c:v>8625.5</c:v>
                </c:pt>
                <c:pt idx="113">
                  <c:v>9793</c:v>
                </c:pt>
                <c:pt idx="114">
                  <c:v>9793</c:v>
                </c:pt>
                <c:pt idx="115">
                  <c:v>9793</c:v>
                </c:pt>
                <c:pt idx="116">
                  <c:v>9793</c:v>
                </c:pt>
                <c:pt idx="117">
                  <c:v>9793.5</c:v>
                </c:pt>
                <c:pt idx="118">
                  <c:v>9793.5</c:v>
                </c:pt>
                <c:pt idx="119">
                  <c:v>9793.5</c:v>
                </c:pt>
                <c:pt idx="120">
                  <c:v>9793.5</c:v>
                </c:pt>
                <c:pt idx="121">
                  <c:v>9902.5</c:v>
                </c:pt>
                <c:pt idx="122">
                  <c:v>9903</c:v>
                </c:pt>
                <c:pt idx="123">
                  <c:v>9953.5</c:v>
                </c:pt>
                <c:pt idx="124">
                  <c:v>9954</c:v>
                </c:pt>
                <c:pt idx="125">
                  <c:v>11264.5</c:v>
                </c:pt>
                <c:pt idx="126">
                  <c:v>11265</c:v>
                </c:pt>
                <c:pt idx="127">
                  <c:v>12155</c:v>
                </c:pt>
                <c:pt idx="128">
                  <c:v>13764</c:v>
                </c:pt>
                <c:pt idx="129">
                  <c:v>14938.5</c:v>
                </c:pt>
                <c:pt idx="130">
                  <c:v>15172</c:v>
                </c:pt>
                <c:pt idx="131">
                  <c:v>16083.5</c:v>
                </c:pt>
                <c:pt idx="132">
                  <c:v>19997</c:v>
                </c:pt>
                <c:pt idx="133">
                  <c:v>21077.5</c:v>
                </c:pt>
                <c:pt idx="134">
                  <c:v>22419.5</c:v>
                </c:pt>
                <c:pt idx="135">
                  <c:v>22478.5</c:v>
                </c:pt>
                <c:pt idx="136">
                  <c:v>22741</c:v>
                </c:pt>
                <c:pt idx="137">
                  <c:v>22747.5</c:v>
                </c:pt>
                <c:pt idx="138">
                  <c:v>24048.5</c:v>
                </c:pt>
              </c:numCache>
            </c:numRef>
          </c:xVal>
          <c:yVal>
            <c:numRef>
              <c:f>Active!$H$21:$H$927</c:f>
              <c:numCache>
                <c:formatCode>General</c:formatCode>
                <c:ptCount val="90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0D-4DAF-AB7E-C94317A18D21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Active!$D$21:$D$927</c:f>
                <c:numCache>
                  <c:formatCode>General</c:formatCode>
                  <c:ptCount val="907"/>
                  <c:pt idx="7">
                    <c:v>0</c:v>
                  </c:pt>
                  <c:pt idx="11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62">
                    <c:v>-4.0000000000000002E-4</c:v>
                  </c:pt>
                  <c:pt idx="63">
                    <c:v>-6.9999999999999999E-4</c:v>
                  </c:pt>
                  <c:pt idx="64">
                    <c:v>-4.0000000000000002E-4</c:v>
                  </c:pt>
                  <c:pt idx="65">
                    <c:v>-1E-3</c:v>
                  </c:pt>
                  <c:pt idx="66">
                    <c:v>-4.0000000000000002E-4</c:v>
                  </c:pt>
                  <c:pt idx="67">
                    <c:v>-2.0000000000000001E-4</c:v>
                  </c:pt>
                  <c:pt idx="68">
                    <c:v>-2.9999999999999997E-4</c:v>
                  </c:pt>
                  <c:pt idx="69">
                    <c:v>-4.0000000000000002E-4</c:v>
                  </c:pt>
                  <c:pt idx="70">
                    <c:v>-4.0000000000000002E-4</c:v>
                  </c:pt>
                  <c:pt idx="71">
                    <c:v>-2.0000000000000001E-4</c:v>
                  </c:pt>
                  <c:pt idx="72">
                    <c:v>2.9999999999999997E-4</c:v>
                  </c:pt>
                  <c:pt idx="73">
                    <c:v>2.9999999999999997E-4</c:v>
                  </c:pt>
                  <c:pt idx="74">
                    <c:v>2.0000000000000001E-4</c:v>
                  </c:pt>
                  <c:pt idx="75">
                    <c:v>1E-4</c:v>
                  </c:pt>
                  <c:pt idx="76">
                    <c:v>2.0000000000000001E-4</c:v>
                  </c:pt>
                  <c:pt idx="77">
                    <c:v>5.0000000000000001E-4</c:v>
                  </c:pt>
                  <c:pt idx="78">
                    <c:v>2.9999999999999997E-4</c:v>
                  </c:pt>
                  <c:pt idx="79">
                    <c:v>2.9999999999999997E-4</c:v>
                  </c:pt>
                  <c:pt idx="80">
                    <c:v>5.0000000000000001E-4</c:v>
                  </c:pt>
                  <c:pt idx="81">
                    <c:v>5.0000000000000001E-4</c:v>
                  </c:pt>
                  <c:pt idx="82">
                    <c:v>2.9999999999999997E-4</c:v>
                  </c:pt>
                  <c:pt idx="83">
                    <c:v>2.9999999999999997E-4</c:v>
                  </c:pt>
                  <c:pt idx="84">
                    <c:v>6.9999999999999999E-4</c:v>
                  </c:pt>
                  <c:pt idx="85">
                    <c:v>2.0000000000000001E-4</c:v>
                  </c:pt>
                  <c:pt idx="86">
                    <c:v>1E-3</c:v>
                  </c:pt>
                  <c:pt idx="87">
                    <c:v>2.0000000000000001E-4</c:v>
                  </c:pt>
                  <c:pt idx="89">
                    <c:v>0</c:v>
                  </c:pt>
                  <c:pt idx="90">
                    <c:v>1E-4</c:v>
                  </c:pt>
                  <c:pt idx="91">
                    <c:v>2.0000000000000001E-4</c:v>
                  </c:pt>
                  <c:pt idx="92">
                    <c:v>4.1999999999999997E-3</c:v>
                  </c:pt>
                  <c:pt idx="93">
                    <c:v>2.0000000000000001E-4</c:v>
                  </c:pt>
                  <c:pt idx="94">
                    <c:v>2.9999999999999997E-4</c:v>
                  </c:pt>
                  <c:pt idx="95">
                    <c:v>1.4E-3</c:v>
                  </c:pt>
                  <c:pt idx="96">
                    <c:v>1.1000000000000001E-3</c:v>
                  </c:pt>
                  <c:pt idx="97">
                    <c:v>0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1E-4</c:v>
                  </c:pt>
                  <c:pt idx="102">
                    <c:v>1E-4</c:v>
                  </c:pt>
                  <c:pt idx="103">
                    <c:v>2.9999999999999997E-4</c:v>
                  </c:pt>
                  <c:pt idx="104">
                    <c:v>2.9999999999999997E-4</c:v>
                  </c:pt>
                  <c:pt idx="105">
                    <c:v>2.0000000000000001E-4</c:v>
                  </c:pt>
                  <c:pt idx="106">
                    <c:v>5.0000000000000001E-4</c:v>
                  </c:pt>
                  <c:pt idx="107">
                    <c:v>2.0000000000000001E-4</c:v>
                  </c:pt>
                  <c:pt idx="108">
                    <c:v>4.0000000000000002E-4</c:v>
                  </c:pt>
                  <c:pt idx="109">
                    <c:v>1E-4</c:v>
                  </c:pt>
                  <c:pt idx="110">
                    <c:v>1E-3</c:v>
                  </c:pt>
                  <c:pt idx="111">
                    <c:v>2.0000000000000001E-4</c:v>
                  </c:pt>
                  <c:pt idx="112">
                    <c:v>1E-4</c:v>
                  </c:pt>
                  <c:pt idx="113">
                    <c:v>2.9999999999999997E-4</c:v>
                  </c:pt>
                  <c:pt idx="114">
                    <c:v>2.9999999999999997E-4</c:v>
                  </c:pt>
                  <c:pt idx="115">
                    <c:v>2.9999999999999997E-4</c:v>
                  </c:pt>
                  <c:pt idx="116">
                    <c:v>2.9999999999999997E-4</c:v>
                  </c:pt>
                  <c:pt idx="117">
                    <c:v>1E-4</c:v>
                  </c:pt>
                  <c:pt idx="118">
                    <c:v>2.9999999999999997E-4</c:v>
                  </c:pt>
                  <c:pt idx="119">
                    <c:v>2.0000000000000001E-4</c:v>
                  </c:pt>
                  <c:pt idx="120">
                    <c:v>1E-4</c:v>
                  </c:pt>
                  <c:pt idx="121">
                    <c:v>3.8999999999999999E-4</c:v>
                  </c:pt>
                  <c:pt idx="122">
                    <c:v>2.9999999999999997E-4</c:v>
                  </c:pt>
                  <c:pt idx="123">
                    <c:v>1.6000000000000001E-3</c:v>
                  </c:pt>
                  <c:pt idx="124">
                    <c:v>8.9999999999999998E-4</c:v>
                  </c:pt>
                  <c:pt idx="125">
                    <c:v>1.01E-3</c:v>
                  </c:pt>
                  <c:pt idx="126">
                    <c:v>4.8000000000000001E-4</c:v>
                  </c:pt>
                  <c:pt idx="127">
                    <c:v>3.1E-4</c:v>
                  </c:pt>
                  <c:pt idx="128">
                    <c:v>2E-3</c:v>
                  </c:pt>
                  <c:pt idx="129">
                    <c:v>5.0000000000000001E-4</c:v>
                  </c:pt>
                  <c:pt idx="130">
                    <c:v>0</c:v>
                  </c:pt>
                  <c:pt idx="131">
                    <c:v>1E-4</c:v>
                  </c:pt>
                  <c:pt idx="132">
                    <c:v>2.9999999999999997E-4</c:v>
                  </c:pt>
                  <c:pt idx="133">
                    <c:v>1E-3</c:v>
                  </c:pt>
                  <c:pt idx="134">
                    <c:v>1E-4</c:v>
                  </c:pt>
                  <c:pt idx="135">
                    <c:v>1E-3</c:v>
                  </c:pt>
                  <c:pt idx="136">
                    <c:v>1E-4</c:v>
                  </c:pt>
                  <c:pt idx="137">
                    <c:v>1E-4</c:v>
                  </c:pt>
                  <c:pt idx="138">
                    <c:v>1E-4</c:v>
                  </c:pt>
                </c:numCache>
              </c:numRef>
            </c:plus>
            <c:minus>
              <c:numRef>
                <c:f>Active!$D$21:$D$927</c:f>
                <c:numCache>
                  <c:formatCode>General</c:formatCode>
                  <c:ptCount val="907"/>
                  <c:pt idx="7">
                    <c:v>0</c:v>
                  </c:pt>
                  <c:pt idx="11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62">
                    <c:v>-4.0000000000000002E-4</c:v>
                  </c:pt>
                  <c:pt idx="63">
                    <c:v>-6.9999999999999999E-4</c:v>
                  </c:pt>
                  <c:pt idx="64">
                    <c:v>-4.0000000000000002E-4</c:v>
                  </c:pt>
                  <c:pt idx="65">
                    <c:v>-1E-3</c:v>
                  </c:pt>
                  <c:pt idx="66">
                    <c:v>-4.0000000000000002E-4</c:v>
                  </c:pt>
                  <c:pt idx="67">
                    <c:v>-2.0000000000000001E-4</c:v>
                  </c:pt>
                  <c:pt idx="68">
                    <c:v>-2.9999999999999997E-4</c:v>
                  </c:pt>
                  <c:pt idx="69">
                    <c:v>-4.0000000000000002E-4</c:v>
                  </c:pt>
                  <c:pt idx="70">
                    <c:v>-4.0000000000000002E-4</c:v>
                  </c:pt>
                  <c:pt idx="71">
                    <c:v>-2.0000000000000001E-4</c:v>
                  </c:pt>
                  <c:pt idx="72">
                    <c:v>2.9999999999999997E-4</c:v>
                  </c:pt>
                  <c:pt idx="73">
                    <c:v>2.9999999999999997E-4</c:v>
                  </c:pt>
                  <c:pt idx="74">
                    <c:v>2.0000000000000001E-4</c:v>
                  </c:pt>
                  <c:pt idx="75">
                    <c:v>1E-4</c:v>
                  </c:pt>
                  <c:pt idx="76">
                    <c:v>2.0000000000000001E-4</c:v>
                  </c:pt>
                  <c:pt idx="77">
                    <c:v>5.0000000000000001E-4</c:v>
                  </c:pt>
                  <c:pt idx="78">
                    <c:v>2.9999999999999997E-4</c:v>
                  </c:pt>
                  <c:pt idx="79">
                    <c:v>2.9999999999999997E-4</c:v>
                  </c:pt>
                  <c:pt idx="80">
                    <c:v>5.0000000000000001E-4</c:v>
                  </c:pt>
                  <c:pt idx="81">
                    <c:v>5.0000000000000001E-4</c:v>
                  </c:pt>
                  <c:pt idx="82">
                    <c:v>2.9999999999999997E-4</c:v>
                  </c:pt>
                  <c:pt idx="83">
                    <c:v>2.9999999999999997E-4</c:v>
                  </c:pt>
                  <c:pt idx="84">
                    <c:v>6.9999999999999999E-4</c:v>
                  </c:pt>
                  <c:pt idx="85">
                    <c:v>2.0000000000000001E-4</c:v>
                  </c:pt>
                  <c:pt idx="86">
                    <c:v>1E-3</c:v>
                  </c:pt>
                  <c:pt idx="87">
                    <c:v>2.0000000000000001E-4</c:v>
                  </c:pt>
                  <c:pt idx="89">
                    <c:v>0</c:v>
                  </c:pt>
                  <c:pt idx="90">
                    <c:v>1E-4</c:v>
                  </c:pt>
                  <c:pt idx="91">
                    <c:v>2.0000000000000001E-4</c:v>
                  </c:pt>
                  <c:pt idx="92">
                    <c:v>4.1999999999999997E-3</c:v>
                  </c:pt>
                  <c:pt idx="93">
                    <c:v>2.0000000000000001E-4</c:v>
                  </c:pt>
                  <c:pt idx="94">
                    <c:v>2.9999999999999997E-4</c:v>
                  </c:pt>
                  <c:pt idx="95">
                    <c:v>1.4E-3</c:v>
                  </c:pt>
                  <c:pt idx="96">
                    <c:v>1.1000000000000001E-3</c:v>
                  </c:pt>
                  <c:pt idx="97">
                    <c:v>0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1E-4</c:v>
                  </c:pt>
                  <c:pt idx="102">
                    <c:v>1E-4</c:v>
                  </c:pt>
                  <c:pt idx="103">
                    <c:v>2.9999999999999997E-4</c:v>
                  </c:pt>
                  <c:pt idx="104">
                    <c:v>2.9999999999999997E-4</c:v>
                  </c:pt>
                  <c:pt idx="105">
                    <c:v>2.0000000000000001E-4</c:v>
                  </c:pt>
                  <c:pt idx="106">
                    <c:v>5.0000000000000001E-4</c:v>
                  </c:pt>
                  <c:pt idx="107">
                    <c:v>2.0000000000000001E-4</c:v>
                  </c:pt>
                  <c:pt idx="108">
                    <c:v>4.0000000000000002E-4</c:v>
                  </c:pt>
                  <c:pt idx="109">
                    <c:v>1E-4</c:v>
                  </c:pt>
                  <c:pt idx="110">
                    <c:v>1E-3</c:v>
                  </c:pt>
                  <c:pt idx="111">
                    <c:v>2.0000000000000001E-4</c:v>
                  </c:pt>
                  <c:pt idx="112">
                    <c:v>1E-4</c:v>
                  </c:pt>
                  <c:pt idx="113">
                    <c:v>2.9999999999999997E-4</c:v>
                  </c:pt>
                  <c:pt idx="114">
                    <c:v>2.9999999999999997E-4</c:v>
                  </c:pt>
                  <c:pt idx="115">
                    <c:v>2.9999999999999997E-4</c:v>
                  </c:pt>
                  <c:pt idx="116">
                    <c:v>2.9999999999999997E-4</c:v>
                  </c:pt>
                  <c:pt idx="117">
                    <c:v>1E-4</c:v>
                  </c:pt>
                  <c:pt idx="118">
                    <c:v>2.9999999999999997E-4</c:v>
                  </c:pt>
                  <c:pt idx="119">
                    <c:v>2.0000000000000001E-4</c:v>
                  </c:pt>
                  <c:pt idx="120">
                    <c:v>1E-4</c:v>
                  </c:pt>
                  <c:pt idx="121">
                    <c:v>3.8999999999999999E-4</c:v>
                  </c:pt>
                  <c:pt idx="122">
                    <c:v>2.9999999999999997E-4</c:v>
                  </c:pt>
                  <c:pt idx="123">
                    <c:v>1.6000000000000001E-3</c:v>
                  </c:pt>
                  <c:pt idx="124">
                    <c:v>8.9999999999999998E-4</c:v>
                  </c:pt>
                  <c:pt idx="125">
                    <c:v>1.01E-3</c:v>
                  </c:pt>
                  <c:pt idx="126">
                    <c:v>4.8000000000000001E-4</c:v>
                  </c:pt>
                  <c:pt idx="127">
                    <c:v>3.1E-4</c:v>
                  </c:pt>
                  <c:pt idx="128">
                    <c:v>2E-3</c:v>
                  </c:pt>
                  <c:pt idx="129">
                    <c:v>5.0000000000000001E-4</c:v>
                  </c:pt>
                  <c:pt idx="130">
                    <c:v>0</c:v>
                  </c:pt>
                  <c:pt idx="131">
                    <c:v>1E-4</c:v>
                  </c:pt>
                  <c:pt idx="132">
                    <c:v>2.9999999999999997E-4</c:v>
                  </c:pt>
                  <c:pt idx="133">
                    <c:v>1E-3</c:v>
                  </c:pt>
                  <c:pt idx="134">
                    <c:v>1E-4</c:v>
                  </c:pt>
                  <c:pt idx="135">
                    <c:v>1E-3</c:v>
                  </c:pt>
                  <c:pt idx="136">
                    <c:v>1E-4</c:v>
                  </c:pt>
                  <c:pt idx="137">
                    <c:v>1E-4</c:v>
                  </c:pt>
                  <c:pt idx="138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Active!$F$21:$F$927</c:f>
              <c:numCache>
                <c:formatCode>General</c:formatCode>
                <c:ptCount val="907"/>
                <c:pt idx="0">
                  <c:v>-50683.5</c:v>
                </c:pt>
                <c:pt idx="1">
                  <c:v>-43593</c:v>
                </c:pt>
                <c:pt idx="2">
                  <c:v>-37484.5</c:v>
                </c:pt>
                <c:pt idx="3">
                  <c:v>-36378</c:v>
                </c:pt>
                <c:pt idx="4">
                  <c:v>-36374.5</c:v>
                </c:pt>
                <c:pt idx="5">
                  <c:v>-36371</c:v>
                </c:pt>
                <c:pt idx="6">
                  <c:v>-36033.5</c:v>
                </c:pt>
                <c:pt idx="7">
                  <c:v>-36030</c:v>
                </c:pt>
                <c:pt idx="8">
                  <c:v>-35934.5</c:v>
                </c:pt>
                <c:pt idx="9">
                  <c:v>-35085.5</c:v>
                </c:pt>
                <c:pt idx="10">
                  <c:v>-35052.5</c:v>
                </c:pt>
                <c:pt idx="11">
                  <c:v>-35052</c:v>
                </c:pt>
                <c:pt idx="12">
                  <c:v>-34914.5</c:v>
                </c:pt>
                <c:pt idx="13">
                  <c:v>-34866.5</c:v>
                </c:pt>
                <c:pt idx="14">
                  <c:v>-34818.5</c:v>
                </c:pt>
                <c:pt idx="15">
                  <c:v>-34788</c:v>
                </c:pt>
                <c:pt idx="16">
                  <c:v>-34784.5</c:v>
                </c:pt>
                <c:pt idx="17">
                  <c:v>-34518</c:v>
                </c:pt>
                <c:pt idx="18">
                  <c:v>-33926</c:v>
                </c:pt>
                <c:pt idx="19">
                  <c:v>-33877</c:v>
                </c:pt>
                <c:pt idx="20">
                  <c:v>-33837</c:v>
                </c:pt>
                <c:pt idx="21">
                  <c:v>-33768</c:v>
                </c:pt>
                <c:pt idx="22">
                  <c:v>-33731</c:v>
                </c:pt>
                <c:pt idx="23">
                  <c:v>-33717</c:v>
                </c:pt>
                <c:pt idx="24">
                  <c:v>-33618.5</c:v>
                </c:pt>
                <c:pt idx="25">
                  <c:v>-33608</c:v>
                </c:pt>
                <c:pt idx="26">
                  <c:v>-33566</c:v>
                </c:pt>
                <c:pt idx="27">
                  <c:v>-33565.5</c:v>
                </c:pt>
                <c:pt idx="28">
                  <c:v>-33559</c:v>
                </c:pt>
                <c:pt idx="29">
                  <c:v>-33552</c:v>
                </c:pt>
                <c:pt idx="30">
                  <c:v>-33518</c:v>
                </c:pt>
                <c:pt idx="31">
                  <c:v>-32032.5</c:v>
                </c:pt>
                <c:pt idx="32">
                  <c:v>-31375</c:v>
                </c:pt>
                <c:pt idx="33">
                  <c:v>-31142.5</c:v>
                </c:pt>
                <c:pt idx="34">
                  <c:v>-31139.5</c:v>
                </c:pt>
                <c:pt idx="35">
                  <c:v>-31139</c:v>
                </c:pt>
                <c:pt idx="36">
                  <c:v>-28651</c:v>
                </c:pt>
                <c:pt idx="37">
                  <c:v>-28637.5</c:v>
                </c:pt>
                <c:pt idx="38">
                  <c:v>-28637</c:v>
                </c:pt>
                <c:pt idx="39">
                  <c:v>-28562</c:v>
                </c:pt>
                <c:pt idx="40">
                  <c:v>-28561.5</c:v>
                </c:pt>
                <c:pt idx="41">
                  <c:v>-28559</c:v>
                </c:pt>
                <c:pt idx="42">
                  <c:v>-28558.5</c:v>
                </c:pt>
                <c:pt idx="43">
                  <c:v>-28555.5</c:v>
                </c:pt>
                <c:pt idx="44">
                  <c:v>-28555</c:v>
                </c:pt>
                <c:pt idx="45">
                  <c:v>-28545</c:v>
                </c:pt>
                <c:pt idx="46">
                  <c:v>-28541.5</c:v>
                </c:pt>
                <c:pt idx="47">
                  <c:v>-28435</c:v>
                </c:pt>
                <c:pt idx="48">
                  <c:v>-25187.5</c:v>
                </c:pt>
                <c:pt idx="49">
                  <c:v>-25187</c:v>
                </c:pt>
                <c:pt idx="50">
                  <c:v>-25143</c:v>
                </c:pt>
                <c:pt idx="51">
                  <c:v>-25116</c:v>
                </c:pt>
                <c:pt idx="52">
                  <c:v>-25112.5</c:v>
                </c:pt>
                <c:pt idx="53">
                  <c:v>-25112</c:v>
                </c:pt>
                <c:pt idx="54">
                  <c:v>-25109</c:v>
                </c:pt>
                <c:pt idx="55">
                  <c:v>-25043.5</c:v>
                </c:pt>
                <c:pt idx="56">
                  <c:v>-24975.5</c:v>
                </c:pt>
                <c:pt idx="57">
                  <c:v>-24934.5</c:v>
                </c:pt>
                <c:pt idx="58">
                  <c:v>-24934</c:v>
                </c:pt>
                <c:pt idx="59">
                  <c:v>-24787</c:v>
                </c:pt>
                <c:pt idx="60">
                  <c:v>-24777</c:v>
                </c:pt>
                <c:pt idx="61">
                  <c:v>-24777</c:v>
                </c:pt>
                <c:pt idx="62">
                  <c:v>-18592</c:v>
                </c:pt>
                <c:pt idx="63">
                  <c:v>-18592</c:v>
                </c:pt>
                <c:pt idx="64">
                  <c:v>-18591.5</c:v>
                </c:pt>
                <c:pt idx="65">
                  <c:v>-18591.5</c:v>
                </c:pt>
                <c:pt idx="66">
                  <c:v>-18588</c:v>
                </c:pt>
                <c:pt idx="67">
                  <c:v>-18588</c:v>
                </c:pt>
                <c:pt idx="68">
                  <c:v>-18575</c:v>
                </c:pt>
                <c:pt idx="69">
                  <c:v>-18575</c:v>
                </c:pt>
                <c:pt idx="70">
                  <c:v>-18574.5</c:v>
                </c:pt>
                <c:pt idx="71">
                  <c:v>-18574.5</c:v>
                </c:pt>
                <c:pt idx="72">
                  <c:v>-17356.5</c:v>
                </c:pt>
                <c:pt idx="73">
                  <c:v>-17356.5</c:v>
                </c:pt>
                <c:pt idx="74">
                  <c:v>-17356</c:v>
                </c:pt>
                <c:pt idx="75">
                  <c:v>-17356</c:v>
                </c:pt>
                <c:pt idx="76">
                  <c:v>-17349.5</c:v>
                </c:pt>
                <c:pt idx="77">
                  <c:v>-17349.5</c:v>
                </c:pt>
                <c:pt idx="78">
                  <c:v>-17349</c:v>
                </c:pt>
                <c:pt idx="79">
                  <c:v>-17349</c:v>
                </c:pt>
                <c:pt idx="80">
                  <c:v>-17332.5</c:v>
                </c:pt>
                <c:pt idx="81">
                  <c:v>-17332.5</c:v>
                </c:pt>
                <c:pt idx="82">
                  <c:v>-17332</c:v>
                </c:pt>
                <c:pt idx="83">
                  <c:v>-16096.5</c:v>
                </c:pt>
                <c:pt idx="84">
                  <c:v>-16096.5</c:v>
                </c:pt>
                <c:pt idx="85">
                  <c:v>-16093</c:v>
                </c:pt>
                <c:pt idx="86">
                  <c:v>-16089.5</c:v>
                </c:pt>
                <c:pt idx="87">
                  <c:v>-16089.5</c:v>
                </c:pt>
                <c:pt idx="88">
                  <c:v>-8587</c:v>
                </c:pt>
                <c:pt idx="89">
                  <c:v>-2159.5</c:v>
                </c:pt>
                <c:pt idx="90">
                  <c:v>-1308</c:v>
                </c:pt>
                <c:pt idx="91">
                  <c:v>-1265</c:v>
                </c:pt>
                <c:pt idx="92">
                  <c:v>-115</c:v>
                </c:pt>
                <c:pt idx="93">
                  <c:v>0</c:v>
                </c:pt>
                <c:pt idx="94">
                  <c:v>1718.5</c:v>
                </c:pt>
                <c:pt idx="95">
                  <c:v>2444</c:v>
                </c:pt>
                <c:pt idx="96">
                  <c:v>2444.5</c:v>
                </c:pt>
                <c:pt idx="97">
                  <c:v>3155.5</c:v>
                </c:pt>
                <c:pt idx="98">
                  <c:v>3838</c:v>
                </c:pt>
                <c:pt idx="99">
                  <c:v>4951</c:v>
                </c:pt>
                <c:pt idx="100">
                  <c:v>4993.5</c:v>
                </c:pt>
                <c:pt idx="101">
                  <c:v>5127.5</c:v>
                </c:pt>
                <c:pt idx="102">
                  <c:v>6155.5</c:v>
                </c:pt>
                <c:pt idx="103">
                  <c:v>6250</c:v>
                </c:pt>
                <c:pt idx="104">
                  <c:v>6250</c:v>
                </c:pt>
                <c:pt idx="105">
                  <c:v>6250</c:v>
                </c:pt>
                <c:pt idx="106">
                  <c:v>6506.5</c:v>
                </c:pt>
                <c:pt idx="107">
                  <c:v>6506.5</c:v>
                </c:pt>
                <c:pt idx="108">
                  <c:v>6506.5</c:v>
                </c:pt>
                <c:pt idx="109">
                  <c:v>7322.5</c:v>
                </c:pt>
                <c:pt idx="110">
                  <c:v>7323</c:v>
                </c:pt>
                <c:pt idx="111">
                  <c:v>7547.5</c:v>
                </c:pt>
                <c:pt idx="112">
                  <c:v>8625.5</c:v>
                </c:pt>
                <c:pt idx="113">
                  <c:v>9793</c:v>
                </c:pt>
                <c:pt idx="114">
                  <c:v>9793</c:v>
                </c:pt>
                <c:pt idx="115">
                  <c:v>9793</c:v>
                </c:pt>
                <c:pt idx="116">
                  <c:v>9793</c:v>
                </c:pt>
                <c:pt idx="117">
                  <c:v>9793.5</c:v>
                </c:pt>
                <c:pt idx="118">
                  <c:v>9793.5</c:v>
                </c:pt>
                <c:pt idx="119">
                  <c:v>9793.5</c:v>
                </c:pt>
                <c:pt idx="120">
                  <c:v>9793.5</c:v>
                </c:pt>
                <c:pt idx="121">
                  <c:v>9902.5</c:v>
                </c:pt>
                <c:pt idx="122">
                  <c:v>9903</c:v>
                </c:pt>
                <c:pt idx="123">
                  <c:v>9953.5</c:v>
                </c:pt>
                <c:pt idx="124">
                  <c:v>9954</c:v>
                </c:pt>
                <c:pt idx="125">
                  <c:v>11264.5</c:v>
                </c:pt>
                <c:pt idx="126">
                  <c:v>11265</c:v>
                </c:pt>
                <c:pt idx="127">
                  <c:v>12155</c:v>
                </c:pt>
                <c:pt idx="128">
                  <c:v>13764</c:v>
                </c:pt>
                <c:pt idx="129">
                  <c:v>14938.5</c:v>
                </c:pt>
                <c:pt idx="130">
                  <c:v>15172</c:v>
                </c:pt>
                <c:pt idx="131">
                  <c:v>16083.5</c:v>
                </c:pt>
                <c:pt idx="132">
                  <c:v>19997</c:v>
                </c:pt>
                <c:pt idx="133">
                  <c:v>21077.5</c:v>
                </c:pt>
                <c:pt idx="134">
                  <c:v>22419.5</c:v>
                </c:pt>
                <c:pt idx="135">
                  <c:v>22478.5</c:v>
                </c:pt>
                <c:pt idx="136">
                  <c:v>22741</c:v>
                </c:pt>
                <c:pt idx="137">
                  <c:v>22747.5</c:v>
                </c:pt>
                <c:pt idx="138">
                  <c:v>24048.5</c:v>
                </c:pt>
              </c:numCache>
            </c:numRef>
          </c:xVal>
          <c:yVal>
            <c:numRef>
              <c:f>Active!$I$21:$I$927</c:f>
              <c:numCache>
                <c:formatCode>General</c:formatCode>
                <c:ptCount val="907"/>
                <c:pt idx="0">
                  <c:v>-0.15967394899780629</c:v>
                </c:pt>
                <c:pt idx="1">
                  <c:v>-0.19725034199655056</c:v>
                </c:pt>
                <c:pt idx="3">
                  <c:v>-0.15295913199224742</c:v>
                </c:pt>
                <c:pt idx="7">
                  <c:v>-0.15323281999735627</c:v>
                </c:pt>
                <c:pt idx="12">
                  <c:v>-0.14361586299492046</c:v>
                </c:pt>
                <c:pt idx="13">
                  <c:v>-0.1533777509976062</c:v>
                </c:pt>
                <c:pt idx="15">
                  <c:v>-0.15007167198928073</c:v>
                </c:pt>
                <c:pt idx="16">
                  <c:v>-0.15463764299784089</c:v>
                </c:pt>
                <c:pt idx="19">
                  <c:v>-0.13738583799568005</c:v>
                </c:pt>
                <c:pt idx="21">
                  <c:v>-0.13801179199072067</c:v>
                </c:pt>
                <c:pt idx="23">
                  <c:v>-0.12325879799027462</c:v>
                </c:pt>
                <c:pt idx="26">
                  <c:v>-0.13567640399560332</c:v>
                </c:pt>
                <c:pt idx="27">
                  <c:v>-0.14375725699210307</c:v>
                </c:pt>
                <c:pt idx="28">
                  <c:v>-0.14180834599392256</c:v>
                </c:pt>
                <c:pt idx="29">
                  <c:v>-0.1489402879960835</c:v>
                </c:pt>
                <c:pt idx="30">
                  <c:v>-0.14343829199788161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30D-4DAF-AB7E-C94317A18D21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Active!$D$21:$D$21</c:f>
                <c:numCache>
                  <c:formatCode>General</c:formatCode>
                  <c:ptCount val="1"/>
                </c:numCache>
              </c:numRef>
            </c:plus>
            <c:minus>
              <c:numRef>
                <c:f>Active!$D$21:$D$21</c:f>
                <c:numCache>
                  <c:formatCode>General</c:formatCode>
                  <c:ptCount val="1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Active!$F$21:$F$927</c:f>
              <c:numCache>
                <c:formatCode>General</c:formatCode>
                <c:ptCount val="907"/>
                <c:pt idx="0">
                  <c:v>-50683.5</c:v>
                </c:pt>
                <c:pt idx="1">
                  <c:v>-43593</c:v>
                </c:pt>
                <c:pt idx="2">
                  <c:v>-37484.5</c:v>
                </c:pt>
                <c:pt idx="3">
                  <c:v>-36378</c:v>
                </c:pt>
                <c:pt idx="4">
                  <c:v>-36374.5</c:v>
                </c:pt>
                <c:pt idx="5">
                  <c:v>-36371</c:v>
                </c:pt>
                <c:pt idx="6">
                  <c:v>-36033.5</c:v>
                </c:pt>
                <c:pt idx="7">
                  <c:v>-36030</c:v>
                </c:pt>
                <c:pt idx="8">
                  <c:v>-35934.5</c:v>
                </c:pt>
                <c:pt idx="9">
                  <c:v>-35085.5</c:v>
                </c:pt>
                <c:pt idx="10">
                  <c:v>-35052.5</c:v>
                </c:pt>
                <c:pt idx="11">
                  <c:v>-35052</c:v>
                </c:pt>
                <c:pt idx="12">
                  <c:v>-34914.5</c:v>
                </c:pt>
                <c:pt idx="13">
                  <c:v>-34866.5</c:v>
                </c:pt>
                <c:pt idx="14">
                  <c:v>-34818.5</c:v>
                </c:pt>
                <c:pt idx="15">
                  <c:v>-34788</c:v>
                </c:pt>
                <c:pt idx="16">
                  <c:v>-34784.5</c:v>
                </c:pt>
                <c:pt idx="17">
                  <c:v>-34518</c:v>
                </c:pt>
                <c:pt idx="18">
                  <c:v>-33926</c:v>
                </c:pt>
                <c:pt idx="19">
                  <c:v>-33877</c:v>
                </c:pt>
                <c:pt idx="20">
                  <c:v>-33837</c:v>
                </c:pt>
                <c:pt idx="21">
                  <c:v>-33768</c:v>
                </c:pt>
                <c:pt idx="22">
                  <c:v>-33731</c:v>
                </c:pt>
                <c:pt idx="23">
                  <c:v>-33717</c:v>
                </c:pt>
                <c:pt idx="24">
                  <c:v>-33618.5</c:v>
                </c:pt>
                <c:pt idx="25">
                  <c:v>-33608</c:v>
                </c:pt>
                <c:pt idx="26">
                  <c:v>-33566</c:v>
                </c:pt>
                <c:pt idx="27">
                  <c:v>-33565.5</c:v>
                </c:pt>
                <c:pt idx="28">
                  <c:v>-33559</c:v>
                </c:pt>
                <c:pt idx="29">
                  <c:v>-33552</c:v>
                </c:pt>
                <c:pt idx="30">
                  <c:v>-33518</c:v>
                </c:pt>
                <c:pt idx="31">
                  <c:v>-32032.5</c:v>
                </c:pt>
                <c:pt idx="32">
                  <c:v>-31375</c:v>
                </c:pt>
                <c:pt idx="33">
                  <c:v>-31142.5</c:v>
                </c:pt>
                <c:pt idx="34">
                  <c:v>-31139.5</c:v>
                </c:pt>
                <c:pt idx="35">
                  <c:v>-31139</c:v>
                </c:pt>
                <c:pt idx="36">
                  <c:v>-28651</c:v>
                </c:pt>
                <c:pt idx="37">
                  <c:v>-28637.5</c:v>
                </c:pt>
                <c:pt idx="38">
                  <c:v>-28637</c:v>
                </c:pt>
                <c:pt idx="39">
                  <c:v>-28562</c:v>
                </c:pt>
                <c:pt idx="40">
                  <c:v>-28561.5</c:v>
                </c:pt>
                <c:pt idx="41">
                  <c:v>-28559</c:v>
                </c:pt>
                <c:pt idx="42">
                  <c:v>-28558.5</c:v>
                </c:pt>
                <c:pt idx="43">
                  <c:v>-28555.5</c:v>
                </c:pt>
                <c:pt idx="44">
                  <c:v>-28555</c:v>
                </c:pt>
                <c:pt idx="45">
                  <c:v>-28545</c:v>
                </c:pt>
                <c:pt idx="46">
                  <c:v>-28541.5</c:v>
                </c:pt>
                <c:pt idx="47">
                  <c:v>-28435</c:v>
                </c:pt>
                <c:pt idx="48">
                  <c:v>-25187.5</c:v>
                </c:pt>
                <c:pt idx="49">
                  <c:v>-25187</c:v>
                </c:pt>
                <c:pt idx="50">
                  <c:v>-25143</c:v>
                </c:pt>
                <c:pt idx="51">
                  <c:v>-25116</c:v>
                </c:pt>
                <c:pt idx="52">
                  <c:v>-25112.5</c:v>
                </c:pt>
                <c:pt idx="53">
                  <c:v>-25112</c:v>
                </c:pt>
                <c:pt idx="54">
                  <c:v>-25109</c:v>
                </c:pt>
                <c:pt idx="55">
                  <c:v>-25043.5</c:v>
                </c:pt>
                <c:pt idx="56">
                  <c:v>-24975.5</c:v>
                </c:pt>
                <c:pt idx="57">
                  <c:v>-24934.5</c:v>
                </c:pt>
                <c:pt idx="58">
                  <c:v>-24934</c:v>
                </c:pt>
                <c:pt idx="59">
                  <c:v>-24787</c:v>
                </c:pt>
                <c:pt idx="60">
                  <c:v>-24777</c:v>
                </c:pt>
                <c:pt idx="61">
                  <c:v>-24777</c:v>
                </c:pt>
                <c:pt idx="62">
                  <c:v>-18592</c:v>
                </c:pt>
                <c:pt idx="63">
                  <c:v>-18592</c:v>
                </c:pt>
                <c:pt idx="64">
                  <c:v>-18591.5</c:v>
                </c:pt>
                <c:pt idx="65">
                  <c:v>-18591.5</c:v>
                </c:pt>
                <c:pt idx="66">
                  <c:v>-18588</c:v>
                </c:pt>
                <c:pt idx="67">
                  <c:v>-18588</c:v>
                </c:pt>
                <c:pt idx="68">
                  <c:v>-18575</c:v>
                </c:pt>
                <c:pt idx="69">
                  <c:v>-18575</c:v>
                </c:pt>
                <c:pt idx="70">
                  <c:v>-18574.5</c:v>
                </c:pt>
                <c:pt idx="71">
                  <c:v>-18574.5</c:v>
                </c:pt>
                <c:pt idx="72">
                  <c:v>-17356.5</c:v>
                </c:pt>
                <c:pt idx="73">
                  <c:v>-17356.5</c:v>
                </c:pt>
                <c:pt idx="74">
                  <c:v>-17356</c:v>
                </c:pt>
                <c:pt idx="75">
                  <c:v>-17356</c:v>
                </c:pt>
                <c:pt idx="76">
                  <c:v>-17349.5</c:v>
                </c:pt>
                <c:pt idx="77">
                  <c:v>-17349.5</c:v>
                </c:pt>
                <c:pt idx="78">
                  <c:v>-17349</c:v>
                </c:pt>
                <c:pt idx="79">
                  <c:v>-17349</c:v>
                </c:pt>
                <c:pt idx="80">
                  <c:v>-17332.5</c:v>
                </c:pt>
                <c:pt idx="81">
                  <c:v>-17332.5</c:v>
                </c:pt>
                <c:pt idx="82">
                  <c:v>-17332</c:v>
                </c:pt>
                <c:pt idx="83">
                  <c:v>-16096.5</c:v>
                </c:pt>
                <c:pt idx="84">
                  <c:v>-16096.5</c:v>
                </c:pt>
                <c:pt idx="85">
                  <c:v>-16093</c:v>
                </c:pt>
                <c:pt idx="86">
                  <c:v>-16089.5</c:v>
                </c:pt>
                <c:pt idx="87">
                  <c:v>-16089.5</c:v>
                </c:pt>
                <c:pt idx="88">
                  <c:v>-8587</c:v>
                </c:pt>
                <c:pt idx="89">
                  <c:v>-2159.5</c:v>
                </c:pt>
                <c:pt idx="90">
                  <c:v>-1308</c:v>
                </c:pt>
                <c:pt idx="91">
                  <c:v>-1265</c:v>
                </c:pt>
                <c:pt idx="92">
                  <c:v>-115</c:v>
                </c:pt>
                <c:pt idx="93">
                  <c:v>0</c:v>
                </c:pt>
                <c:pt idx="94">
                  <c:v>1718.5</c:v>
                </c:pt>
                <c:pt idx="95">
                  <c:v>2444</c:v>
                </c:pt>
                <c:pt idx="96">
                  <c:v>2444.5</c:v>
                </c:pt>
                <c:pt idx="97">
                  <c:v>3155.5</c:v>
                </c:pt>
                <c:pt idx="98">
                  <c:v>3838</c:v>
                </c:pt>
                <c:pt idx="99">
                  <c:v>4951</c:v>
                </c:pt>
                <c:pt idx="100">
                  <c:v>4993.5</c:v>
                </c:pt>
                <c:pt idx="101">
                  <c:v>5127.5</c:v>
                </c:pt>
                <c:pt idx="102">
                  <c:v>6155.5</c:v>
                </c:pt>
                <c:pt idx="103">
                  <c:v>6250</c:v>
                </c:pt>
                <c:pt idx="104">
                  <c:v>6250</c:v>
                </c:pt>
                <c:pt idx="105">
                  <c:v>6250</c:v>
                </c:pt>
                <c:pt idx="106">
                  <c:v>6506.5</c:v>
                </c:pt>
                <c:pt idx="107">
                  <c:v>6506.5</c:v>
                </c:pt>
                <c:pt idx="108">
                  <c:v>6506.5</c:v>
                </c:pt>
                <c:pt idx="109">
                  <c:v>7322.5</c:v>
                </c:pt>
                <c:pt idx="110">
                  <c:v>7323</c:v>
                </c:pt>
                <c:pt idx="111">
                  <c:v>7547.5</c:v>
                </c:pt>
                <c:pt idx="112">
                  <c:v>8625.5</c:v>
                </c:pt>
                <c:pt idx="113">
                  <c:v>9793</c:v>
                </c:pt>
                <c:pt idx="114">
                  <c:v>9793</c:v>
                </c:pt>
                <c:pt idx="115">
                  <c:v>9793</c:v>
                </c:pt>
                <c:pt idx="116">
                  <c:v>9793</c:v>
                </c:pt>
                <c:pt idx="117">
                  <c:v>9793.5</c:v>
                </c:pt>
                <c:pt idx="118">
                  <c:v>9793.5</c:v>
                </c:pt>
                <c:pt idx="119">
                  <c:v>9793.5</c:v>
                </c:pt>
                <c:pt idx="120">
                  <c:v>9793.5</c:v>
                </c:pt>
                <c:pt idx="121">
                  <c:v>9902.5</c:v>
                </c:pt>
                <c:pt idx="122">
                  <c:v>9903</c:v>
                </c:pt>
                <c:pt idx="123">
                  <c:v>9953.5</c:v>
                </c:pt>
                <c:pt idx="124">
                  <c:v>9954</c:v>
                </c:pt>
                <c:pt idx="125">
                  <c:v>11264.5</c:v>
                </c:pt>
                <c:pt idx="126">
                  <c:v>11265</c:v>
                </c:pt>
                <c:pt idx="127">
                  <c:v>12155</c:v>
                </c:pt>
                <c:pt idx="128">
                  <c:v>13764</c:v>
                </c:pt>
                <c:pt idx="129">
                  <c:v>14938.5</c:v>
                </c:pt>
                <c:pt idx="130">
                  <c:v>15172</c:v>
                </c:pt>
                <c:pt idx="131">
                  <c:v>16083.5</c:v>
                </c:pt>
                <c:pt idx="132">
                  <c:v>19997</c:v>
                </c:pt>
                <c:pt idx="133">
                  <c:v>21077.5</c:v>
                </c:pt>
                <c:pt idx="134">
                  <c:v>22419.5</c:v>
                </c:pt>
                <c:pt idx="135">
                  <c:v>22478.5</c:v>
                </c:pt>
                <c:pt idx="136">
                  <c:v>22741</c:v>
                </c:pt>
                <c:pt idx="137">
                  <c:v>22747.5</c:v>
                </c:pt>
                <c:pt idx="138">
                  <c:v>24048.5</c:v>
                </c:pt>
              </c:numCache>
            </c:numRef>
          </c:xVal>
          <c:yVal>
            <c:numRef>
              <c:f>Active!$J$21:$J$927</c:f>
              <c:numCache>
                <c:formatCode>General</c:formatCode>
                <c:ptCount val="907"/>
                <c:pt idx="2">
                  <c:v>-0.16033144299581181</c:v>
                </c:pt>
                <c:pt idx="4">
                  <c:v>-0.15452510298928246</c:v>
                </c:pt>
                <c:pt idx="5">
                  <c:v>-0.15489107399480417</c:v>
                </c:pt>
                <c:pt idx="6">
                  <c:v>-0.15166684900032124</c:v>
                </c:pt>
                <c:pt idx="8">
                  <c:v>-0.14967574299953412</c:v>
                </c:pt>
                <c:pt idx="9">
                  <c:v>-0.14696413699130062</c:v>
                </c:pt>
                <c:pt idx="10">
                  <c:v>-0.14770043499447638</c:v>
                </c:pt>
                <c:pt idx="11">
                  <c:v>-0.14771128799475264</c:v>
                </c:pt>
                <c:pt idx="18">
                  <c:v>-0.14316224399226485</c:v>
                </c:pt>
                <c:pt idx="20">
                  <c:v>-0.14275407799141249</c:v>
                </c:pt>
                <c:pt idx="22">
                  <c:v>-0.14249491399823455</c:v>
                </c:pt>
                <c:pt idx="24">
                  <c:v>-0.14248683899495518</c:v>
                </c:pt>
                <c:pt idx="25">
                  <c:v>-0.14098475199716631</c:v>
                </c:pt>
                <c:pt idx="31">
                  <c:v>-0.13215255499380874</c:v>
                </c:pt>
                <c:pt idx="32">
                  <c:v>-0.12867425000149524</c:v>
                </c:pt>
                <c:pt idx="33">
                  <c:v>-0.12687089500104776</c:v>
                </c:pt>
                <c:pt idx="34">
                  <c:v>-0.12645601299300324</c:v>
                </c:pt>
                <c:pt idx="35">
                  <c:v>-0.12703686599706998</c:v>
                </c:pt>
                <c:pt idx="36">
                  <c:v>-0.12666139399516396</c:v>
                </c:pt>
                <c:pt idx="37">
                  <c:v>-0.12324442499811994</c:v>
                </c:pt>
                <c:pt idx="38">
                  <c:v>-0.12322527799551608</c:v>
                </c:pt>
                <c:pt idx="39">
                  <c:v>-0.11315322799055139</c:v>
                </c:pt>
                <c:pt idx="40">
                  <c:v>-0.11503408099815715</c:v>
                </c:pt>
                <c:pt idx="41">
                  <c:v>-0.11263834599230904</c:v>
                </c:pt>
                <c:pt idx="42">
                  <c:v>-0.11241919900203357</c:v>
                </c:pt>
                <c:pt idx="43">
                  <c:v>-0.11240431699116016</c:v>
                </c:pt>
                <c:pt idx="44">
                  <c:v>-0.11238516999583226</c:v>
                </c:pt>
                <c:pt idx="45">
                  <c:v>-0.11220222999691032</c:v>
                </c:pt>
                <c:pt idx="46">
                  <c:v>-0.11226820099545876</c:v>
                </c:pt>
                <c:pt idx="48">
                  <c:v>-9.2430124997918028E-2</c:v>
                </c:pt>
                <c:pt idx="49">
                  <c:v>-9.5410977999563329E-2</c:v>
                </c:pt>
                <c:pt idx="50">
                  <c:v>-9.4226041997899301E-2</c:v>
                </c:pt>
                <c:pt idx="51">
                  <c:v>-9.4092103994626086E-2</c:v>
                </c:pt>
                <c:pt idx="52">
                  <c:v>-9.4058075002976693E-2</c:v>
                </c:pt>
                <c:pt idx="53">
                  <c:v>-9.3738927993399557E-2</c:v>
                </c:pt>
                <c:pt idx="54">
                  <c:v>-9.3624045999604277E-2</c:v>
                </c:pt>
                <c:pt idx="55">
                  <c:v>-9.2615788998955395E-2</c:v>
                </c:pt>
                <c:pt idx="56">
                  <c:v>-9.2111796999233775E-2</c:v>
                </c:pt>
                <c:pt idx="57">
                  <c:v>-9.3241742993996013E-2</c:v>
                </c:pt>
                <c:pt idx="58">
                  <c:v>-9.4122595997760072E-2</c:v>
                </c:pt>
                <c:pt idx="59">
                  <c:v>-9.4693377992371097E-2</c:v>
                </c:pt>
                <c:pt idx="60">
                  <c:v>-9.231043799809413E-2</c:v>
                </c:pt>
                <c:pt idx="61">
                  <c:v>-9.111043799930485E-2</c:v>
                </c:pt>
                <c:pt idx="62">
                  <c:v>-5.8262047998141497E-2</c:v>
                </c:pt>
                <c:pt idx="63">
                  <c:v>-5.7262047994299792E-2</c:v>
                </c:pt>
                <c:pt idx="64">
                  <c:v>-5.6342900992603973E-2</c:v>
                </c:pt>
                <c:pt idx="65">
                  <c:v>-5.4342900992196519E-2</c:v>
                </c:pt>
                <c:pt idx="66">
                  <c:v>-5.8208871996612288E-2</c:v>
                </c:pt>
                <c:pt idx="67">
                  <c:v>-5.7708872001967393E-2</c:v>
                </c:pt>
                <c:pt idx="68">
                  <c:v>-5.7611049996921793E-2</c:v>
                </c:pt>
                <c:pt idx="69">
                  <c:v>-5.6711049997829832E-2</c:v>
                </c:pt>
                <c:pt idx="70">
                  <c:v>-5.8991902995330747E-2</c:v>
                </c:pt>
                <c:pt idx="71">
                  <c:v>-5.8791902993107215E-2</c:v>
                </c:pt>
                <c:pt idx="72">
                  <c:v>-4.7949810999853071E-2</c:v>
                </c:pt>
                <c:pt idx="73">
                  <c:v>-4.7749810997629538E-2</c:v>
                </c:pt>
                <c:pt idx="74">
                  <c:v>-5.0430663992301561E-2</c:v>
                </c:pt>
                <c:pt idx="75">
                  <c:v>-5.0130663992604241E-2</c:v>
                </c:pt>
                <c:pt idx="76">
                  <c:v>-4.79817529922002E-2</c:v>
                </c:pt>
                <c:pt idx="77">
                  <c:v>-4.7481752997555304E-2</c:v>
                </c:pt>
                <c:pt idx="78">
                  <c:v>-8.2862605995615013E-2</c:v>
                </c:pt>
                <c:pt idx="79">
                  <c:v>-5.036260599445086E-2</c:v>
                </c:pt>
                <c:pt idx="80">
                  <c:v>-4.6330754994414747E-2</c:v>
                </c:pt>
                <c:pt idx="81">
                  <c:v>-4.5730754995020106E-2</c:v>
                </c:pt>
                <c:pt idx="82">
                  <c:v>-4.98116079979809E-2</c:v>
                </c:pt>
                <c:pt idx="83">
                  <c:v>-4.2499370996665675E-2</c:v>
                </c:pt>
                <c:pt idx="84">
                  <c:v>-4.139937100262614E-2</c:v>
                </c:pt>
                <c:pt idx="85">
                  <c:v>-4.1065341996727511E-2</c:v>
                </c:pt>
                <c:pt idx="86">
                  <c:v>-4.2031312994367909E-2</c:v>
                </c:pt>
                <c:pt idx="87">
                  <c:v>-4.1531312992447056E-2</c:v>
                </c:pt>
                <c:pt idx="88">
                  <c:v>0.146069422007713</c:v>
                </c:pt>
                <c:pt idx="89">
                  <c:v>6.4234107005177066E-2</c:v>
                </c:pt>
                <c:pt idx="95">
                  <c:v>9.3690536006761249E-2</c:v>
                </c:pt>
                <c:pt idx="96">
                  <c:v>0.123709683000925</c:v>
                </c:pt>
                <c:pt idx="101">
                  <c:v>0.14265248500305461</c:v>
                </c:pt>
                <c:pt idx="123">
                  <c:v>0.13955932900717016</c:v>
                </c:pt>
                <c:pt idx="124">
                  <c:v>0.13857847599865636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30D-4DAF-AB7E-C94317A18D21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Active!$D$21:$D$32</c:f>
                <c:numCache>
                  <c:formatCode>General</c:formatCode>
                  <c:ptCount val="12"/>
                  <c:pt idx="7">
                    <c:v>0</c:v>
                  </c:pt>
                  <c:pt idx="11">
                    <c:v>0</c:v>
                  </c:pt>
                </c:numCache>
              </c:numRef>
            </c:plus>
            <c:minus>
              <c:numRef>
                <c:f>Active!$D$21:$D$32</c:f>
                <c:numCache>
                  <c:formatCode>General</c:formatCode>
                  <c:ptCount val="12"/>
                  <c:pt idx="7">
                    <c:v>0</c:v>
                  </c:pt>
                  <c:pt idx="1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Active!$F$21:$F$927</c:f>
              <c:numCache>
                <c:formatCode>General</c:formatCode>
                <c:ptCount val="907"/>
                <c:pt idx="0">
                  <c:v>-50683.5</c:v>
                </c:pt>
                <c:pt idx="1">
                  <c:v>-43593</c:v>
                </c:pt>
                <c:pt idx="2">
                  <c:v>-37484.5</c:v>
                </c:pt>
                <c:pt idx="3">
                  <c:v>-36378</c:v>
                </c:pt>
                <c:pt idx="4">
                  <c:v>-36374.5</c:v>
                </c:pt>
                <c:pt idx="5">
                  <c:v>-36371</c:v>
                </c:pt>
                <c:pt idx="6">
                  <c:v>-36033.5</c:v>
                </c:pt>
                <c:pt idx="7">
                  <c:v>-36030</c:v>
                </c:pt>
                <c:pt idx="8">
                  <c:v>-35934.5</c:v>
                </c:pt>
                <c:pt idx="9">
                  <c:v>-35085.5</c:v>
                </c:pt>
                <c:pt idx="10">
                  <c:v>-35052.5</c:v>
                </c:pt>
                <c:pt idx="11">
                  <c:v>-35052</c:v>
                </c:pt>
                <c:pt idx="12">
                  <c:v>-34914.5</c:v>
                </c:pt>
                <c:pt idx="13">
                  <c:v>-34866.5</c:v>
                </c:pt>
                <c:pt idx="14">
                  <c:v>-34818.5</c:v>
                </c:pt>
                <c:pt idx="15">
                  <c:v>-34788</c:v>
                </c:pt>
                <c:pt idx="16">
                  <c:v>-34784.5</c:v>
                </c:pt>
                <c:pt idx="17">
                  <c:v>-34518</c:v>
                </c:pt>
                <c:pt idx="18">
                  <c:v>-33926</c:v>
                </c:pt>
                <c:pt idx="19">
                  <c:v>-33877</c:v>
                </c:pt>
                <c:pt idx="20">
                  <c:v>-33837</c:v>
                </c:pt>
                <c:pt idx="21">
                  <c:v>-33768</c:v>
                </c:pt>
                <c:pt idx="22">
                  <c:v>-33731</c:v>
                </c:pt>
                <c:pt idx="23">
                  <c:v>-33717</c:v>
                </c:pt>
                <c:pt idx="24">
                  <c:v>-33618.5</c:v>
                </c:pt>
                <c:pt idx="25">
                  <c:v>-33608</c:v>
                </c:pt>
                <c:pt idx="26">
                  <c:v>-33566</c:v>
                </c:pt>
                <c:pt idx="27">
                  <c:v>-33565.5</c:v>
                </c:pt>
                <c:pt idx="28">
                  <c:v>-33559</c:v>
                </c:pt>
                <c:pt idx="29">
                  <c:v>-33552</c:v>
                </c:pt>
                <c:pt idx="30">
                  <c:v>-33518</c:v>
                </c:pt>
                <c:pt idx="31">
                  <c:v>-32032.5</c:v>
                </c:pt>
                <c:pt idx="32">
                  <c:v>-31375</c:v>
                </c:pt>
                <c:pt idx="33">
                  <c:v>-31142.5</c:v>
                </c:pt>
                <c:pt idx="34">
                  <c:v>-31139.5</c:v>
                </c:pt>
                <c:pt idx="35">
                  <c:v>-31139</c:v>
                </c:pt>
                <c:pt idx="36">
                  <c:v>-28651</c:v>
                </c:pt>
                <c:pt idx="37">
                  <c:v>-28637.5</c:v>
                </c:pt>
                <c:pt idx="38">
                  <c:v>-28637</c:v>
                </c:pt>
                <c:pt idx="39">
                  <c:v>-28562</c:v>
                </c:pt>
                <c:pt idx="40">
                  <c:v>-28561.5</c:v>
                </c:pt>
                <c:pt idx="41">
                  <c:v>-28559</c:v>
                </c:pt>
                <c:pt idx="42">
                  <c:v>-28558.5</c:v>
                </c:pt>
                <c:pt idx="43">
                  <c:v>-28555.5</c:v>
                </c:pt>
                <c:pt idx="44">
                  <c:v>-28555</c:v>
                </c:pt>
                <c:pt idx="45">
                  <c:v>-28545</c:v>
                </c:pt>
                <c:pt idx="46">
                  <c:v>-28541.5</c:v>
                </c:pt>
                <c:pt idx="47">
                  <c:v>-28435</c:v>
                </c:pt>
                <c:pt idx="48">
                  <c:v>-25187.5</c:v>
                </c:pt>
                <c:pt idx="49">
                  <c:v>-25187</c:v>
                </c:pt>
                <c:pt idx="50">
                  <c:v>-25143</c:v>
                </c:pt>
                <c:pt idx="51">
                  <c:v>-25116</c:v>
                </c:pt>
                <c:pt idx="52">
                  <c:v>-25112.5</c:v>
                </c:pt>
                <c:pt idx="53">
                  <c:v>-25112</c:v>
                </c:pt>
                <c:pt idx="54">
                  <c:v>-25109</c:v>
                </c:pt>
                <c:pt idx="55">
                  <c:v>-25043.5</c:v>
                </c:pt>
                <c:pt idx="56">
                  <c:v>-24975.5</c:v>
                </c:pt>
                <c:pt idx="57">
                  <c:v>-24934.5</c:v>
                </c:pt>
                <c:pt idx="58">
                  <c:v>-24934</c:v>
                </c:pt>
                <c:pt idx="59">
                  <c:v>-24787</c:v>
                </c:pt>
                <c:pt idx="60">
                  <c:v>-24777</c:v>
                </c:pt>
                <c:pt idx="61">
                  <c:v>-24777</c:v>
                </c:pt>
                <c:pt idx="62">
                  <c:v>-18592</c:v>
                </c:pt>
                <c:pt idx="63">
                  <c:v>-18592</c:v>
                </c:pt>
                <c:pt idx="64">
                  <c:v>-18591.5</c:v>
                </c:pt>
                <c:pt idx="65">
                  <c:v>-18591.5</c:v>
                </c:pt>
                <c:pt idx="66">
                  <c:v>-18588</c:v>
                </c:pt>
                <c:pt idx="67">
                  <c:v>-18588</c:v>
                </c:pt>
                <c:pt idx="68">
                  <c:v>-18575</c:v>
                </c:pt>
                <c:pt idx="69">
                  <c:v>-18575</c:v>
                </c:pt>
                <c:pt idx="70">
                  <c:v>-18574.5</c:v>
                </c:pt>
                <c:pt idx="71">
                  <c:v>-18574.5</c:v>
                </c:pt>
                <c:pt idx="72">
                  <c:v>-17356.5</c:v>
                </c:pt>
                <c:pt idx="73">
                  <c:v>-17356.5</c:v>
                </c:pt>
                <c:pt idx="74">
                  <c:v>-17356</c:v>
                </c:pt>
                <c:pt idx="75">
                  <c:v>-17356</c:v>
                </c:pt>
                <c:pt idx="76">
                  <c:v>-17349.5</c:v>
                </c:pt>
                <c:pt idx="77">
                  <c:v>-17349.5</c:v>
                </c:pt>
                <c:pt idx="78">
                  <c:v>-17349</c:v>
                </c:pt>
                <c:pt idx="79">
                  <c:v>-17349</c:v>
                </c:pt>
                <c:pt idx="80">
                  <c:v>-17332.5</c:v>
                </c:pt>
                <c:pt idx="81">
                  <c:v>-17332.5</c:v>
                </c:pt>
                <c:pt idx="82">
                  <c:v>-17332</c:v>
                </c:pt>
                <c:pt idx="83">
                  <c:v>-16096.5</c:v>
                </c:pt>
                <c:pt idx="84">
                  <c:v>-16096.5</c:v>
                </c:pt>
                <c:pt idx="85">
                  <c:v>-16093</c:v>
                </c:pt>
                <c:pt idx="86">
                  <c:v>-16089.5</c:v>
                </c:pt>
                <c:pt idx="87">
                  <c:v>-16089.5</c:v>
                </c:pt>
                <c:pt idx="88">
                  <c:v>-8587</c:v>
                </c:pt>
                <c:pt idx="89">
                  <c:v>-2159.5</c:v>
                </c:pt>
                <c:pt idx="90">
                  <c:v>-1308</c:v>
                </c:pt>
                <c:pt idx="91">
                  <c:v>-1265</c:v>
                </c:pt>
                <c:pt idx="92">
                  <c:v>-115</c:v>
                </c:pt>
                <c:pt idx="93">
                  <c:v>0</c:v>
                </c:pt>
                <c:pt idx="94">
                  <c:v>1718.5</c:v>
                </c:pt>
                <c:pt idx="95">
                  <c:v>2444</c:v>
                </c:pt>
                <c:pt idx="96">
                  <c:v>2444.5</c:v>
                </c:pt>
                <c:pt idx="97">
                  <c:v>3155.5</c:v>
                </c:pt>
                <c:pt idx="98">
                  <c:v>3838</c:v>
                </c:pt>
                <c:pt idx="99">
                  <c:v>4951</c:v>
                </c:pt>
                <c:pt idx="100">
                  <c:v>4993.5</c:v>
                </c:pt>
                <c:pt idx="101">
                  <c:v>5127.5</c:v>
                </c:pt>
                <c:pt idx="102">
                  <c:v>6155.5</c:v>
                </c:pt>
                <c:pt idx="103">
                  <c:v>6250</c:v>
                </c:pt>
                <c:pt idx="104">
                  <c:v>6250</c:v>
                </c:pt>
                <c:pt idx="105">
                  <c:v>6250</c:v>
                </c:pt>
                <c:pt idx="106">
                  <c:v>6506.5</c:v>
                </c:pt>
                <c:pt idx="107">
                  <c:v>6506.5</c:v>
                </c:pt>
                <c:pt idx="108">
                  <c:v>6506.5</c:v>
                </c:pt>
                <c:pt idx="109">
                  <c:v>7322.5</c:v>
                </c:pt>
                <c:pt idx="110">
                  <c:v>7323</c:v>
                </c:pt>
                <c:pt idx="111">
                  <c:v>7547.5</c:v>
                </c:pt>
                <c:pt idx="112">
                  <c:v>8625.5</c:v>
                </c:pt>
                <c:pt idx="113">
                  <c:v>9793</c:v>
                </c:pt>
                <c:pt idx="114">
                  <c:v>9793</c:v>
                </c:pt>
                <c:pt idx="115">
                  <c:v>9793</c:v>
                </c:pt>
                <c:pt idx="116">
                  <c:v>9793</c:v>
                </c:pt>
                <c:pt idx="117">
                  <c:v>9793.5</c:v>
                </c:pt>
                <c:pt idx="118">
                  <c:v>9793.5</c:v>
                </c:pt>
                <c:pt idx="119">
                  <c:v>9793.5</c:v>
                </c:pt>
                <c:pt idx="120">
                  <c:v>9793.5</c:v>
                </c:pt>
                <c:pt idx="121">
                  <c:v>9902.5</c:v>
                </c:pt>
                <c:pt idx="122">
                  <c:v>9903</c:v>
                </c:pt>
                <c:pt idx="123">
                  <c:v>9953.5</c:v>
                </c:pt>
                <c:pt idx="124">
                  <c:v>9954</c:v>
                </c:pt>
                <c:pt idx="125">
                  <c:v>11264.5</c:v>
                </c:pt>
                <c:pt idx="126">
                  <c:v>11265</c:v>
                </c:pt>
                <c:pt idx="127">
                  <c:v>12155</c:v>
                </c:pt>
                <c:pt idx="128">
                  <c:v>13764</c:v>
                </c:pt>
                <c:pt idx="129">
                  <c:v>14938.5</c:v>
                </c:pt>
                <c:pt idx="130">
                  <c:v>15172</c:v>
                </c:pt>
                <c:pt idx="131">
                  <c:v>16083.5</c:v>
                </c:pt>
                <c:pt idx="132">
                  <c:v>19997</c:v>
                </c:pt>
                <c:pt idx="133">
                  <c:v>21077.5</c:v>
                </c:pt>
                <c:pt idx="134">
                  <c:v>22419.5</c:v>
                </c:pt>
                <c:pt idx="135">
                  <c:v>22478.5</c:v>
                </c:pt>
                <c:pt idx="136">
                  <c:v>22741</c:v>
                </c:pt>
                <c:pt idx="137">
                  <c:v>22747.5</c:v>
                </c:pt>
                <c:pt idx="138">
                  <c:v>24048.5</c:v>
                </c:pt>
              </c:numCache>
            </c:numRef>
          </c:xVal>
          <c:yVal>
            <c:numRef>
              <c:f>Active!$K$21:$K$927</c:f>
              <c:numCache>
                <c:formatCode>General</c:formatCode>
                <c:ptCount val="907"/>
                <c:pt idx="98">
                  <c:v>0.12217237200093223</c:v>
                </c:pt>
                <c:pt idx="99">
                  <c:v>0.14259359400602989</c:v>
                </c:pt>
                <c:pt idx="100">
                  <c:v>0.14239108900073916</c:v>
                </c:pt>
                <c:pt idx="102">
                  <c:v>0.13981871700525517</c:v>
                </c:pt>
                <c:pt idx="103">
                  <c:v>0.14217750000534579</c:v>
                </c:pt>
                <c:pt idx="104">
                  <c:v>0.14247750000504311</c:v>
                </c:pt>
                <c:pt idx="105">
                  <c:v>0.14267750000726664</c:v>
                </c:pt>
                <c:pt idx="106">
                  <c:v>0.13861991100566229</c:v>
                </c:pt>
                <c:pt idx="107">
                  <c:v>0.13891991100535961</c:v>
                </c:pt>
                <c:pt idx="108">
                  <c:v>0.13911991100030718</c:v>
                </c:pt>
                <c:pt idx="109">
                  <c:v>0.13780781500099692</c:v>
                </c:pt>
                <c:pt idx="110">
                  <c:v>0.13932696200208738</c:v>
                </c:pt>
                <c:pt idx="111">
                  <c:v>0.13835396499780472</c:v>
                </c:pt>
                <c:pt idx="112">
                  <c:v>0.13670489700598409</c:v>
                </c:pt>
                <c:pt idx="113">
                  <c:v>0.13808314200286986</c:v>
                </c:pt>
                <c:pt idx="114">
                  <c:v>0.13838314200256718</c:v>
                </c:pt>
                <c:pt idx="115">
                  <c:v>0.13848314200004097</c:v>
                </c:pt>
                <c:pt idx="116">
                  <c:v>0.1386831420022645</c:v>
                </c:pt>
                <c:pt idx="117">
                  <c:v>0.13860228900011862</c:v>
                </c:pt>
                <c:pt idx="118">
                  <c:v>0.13890228899981594</c:v>
                </c:pt>
                <c:pt idx="119">
                  <c:v>0.13900228899728972</c:v>
                </c:pt>
                <c:pt idx="120">
                  <c:v>0.13910228900203947</c:v>
                </c:pt>
                <c:pt idx="121">
                  <c:v>0.13975633500376716</c:v>
                </c:pt>
                <c:pt idx="122">
                  <c:v>0.13902548199985176</c:v>
                </c:pt>
                <c:pt idx="125">
                  <c:v>0.13145276300201658</c:v>
                </c:pt>
                <c:pt idx="126">
                  <c:v>0.13539191000018036</c:v>
                </c:pt>
                <c:pt idx="127">
                  <c:v>0.13894357000390301</c:v>
                </c:pt>
                <c:pt idx="128">
                  <c:v>0.13677861600444885</c:v>
                </c:pt>
                <c:pt idx="129">
                  <c:v>0.13995491900277557</c:v>
                </c:pt>
                <c:pt idx="130">
                  <c:v>0.14269656800752273</c:v>
                </c:pt>
                <c:pt idx="131">
                  <c:v>0.14568154881271766</c:v>
                </c:pt>
                <c:pt idx="132">
                  <c:v>0.15546511800494045</c:v>
                </c:pt>
                <c:pt idx="133">
                  <c:v>0.15814178493019426</c:v>
                </c:pt>
                <c:pt idx="134">
                  <c:v>0.17713233300310094</c:v>
                </c:pt>
                <c:pt idx="135">
                  <c:v>0.16059167899948079</c:v>
                </c:pt>
                <c:pt idx="136">
                  <c:v>0.16364385400083847</c:v>
                </c:pt>
                <c:pt idx="137">
                  <c:v>0.16209276500012493</c:v>
                </c:pt>
                <c:pt idx="138">
                  <c:v>0.16471325900783995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30D-4DAF-AB7E-C94317A18D21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Active!$D$21:$D$32</c:f>
                <c:numCache>
                  <c:formatCode>General</c:formatCode>
                  <c:ptCount val="12"/>
                  <c:pt idx="7">
                    <c:v>0</c:v>
                  </c:pt>
                  <c:pt idx="11">
                    <c:v>0</c:v>
                  </c:pt>
                </c:numCache>
              </c:numRef>
            </c:plus>
            <c:minus>
              <c:numRef>
                <c:f>Active!$D$21:$D$32</c:f>
                <c:numCache>
                  <c:formatCode>General</c:formatCode>
                  <c:ptCount val="12"/>
                  <c:pt idx="7">
                    <c:v>0</c:v>
                  </c:pt>
                  <c:pt idx="1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Active!$F$21:$F$927</c:f>
              <c:numCache>
                <c:formatCode>General</c:formatCode>
                <c:ptCount val="907"/>
                <c:pt idx="0">
                  <c:v>-50683.5</c:v>
                </c:pt>
                <c:pt idx="1">
                  <c:v>-43593</c:v>
                </c:pt>
                <c:pt idx="2">
                  <c:v>-37484.5</c:v>
                </c:pt>
                <c:pt idx="3">
                  <c:v>-36378</c:v>
                </c:pt>
                <c:pt idx="4">
                  <c:v>-36374.5</c:v>
                </c:pt>
                <c:pt idx="5">
                  <c:v>-36371</c:v>
                </c:pt>
                <c:pt idx="6">
                  <c:v>-36033.5</c:v>
                </c:pt>
                <c:pt idx="7">
                  <c:v>-36030</c:v>
                </c:pt>
                <c:pt idx="8">
                  <c:v>-35934.5</c:v>
                </c:pt>
                <c:pt idx="9">
                  <c:v>-35085.5</c:v>
                </c:pt>
                <c:pt idx="10">
                  <c:v>-35052.5</c:v>
                </c:pt>
                <c:pt idx="11">
                  <c:v>-35052</c:v>
                </c:pt>
                <c:pt idx="12">
                  <c:v>-34914.5</c:v>
                </c:pt>
                <c:pt idx="13">
                  <c:v>-34866.5</c:v>
                </c:pt>
                <c:pt idx="14">
                  <c:v>-34818.5</c:v>
                </c:pt>
                <c:pt idx="15">
                  <c:v>-34788</c:v>
                </c:pt>
                <c:pt idx="16">
                  <c:v>-34784.5</c:v>
                </c:pt>
                <c:pt idx="17">
                  <c:v>-34518</c:v>
                </c:pt>
                <c:pt idx="18">
                  <c:v>-33926</c:v>
                </c:pt>
                <c:pt idx="19">
                  <c:v>-33877</c:v>
                </c:pt>
                <c:pt idx="20">
                  <c:v>-33837</c:v>
                </c:pt>
                <c:pt idx="21">
                  <c:v>-33768</c:v>
                </c:pt>
                <c:pt idx="22">
                  <c:v>-33731</c:v>
                </c:pt>
                <c:pt idx="23">
                  <c:v>-33717</c:v>
                </c:pt>
                <c:pt idx="24">
                  <c:v>-33618.5</c:v>
                </c:pt>
                <c:pt idx="25">
                  <c:v>-33608</c:v>
                </c:pt>
                <c:pt idx="26">
                  <c:v>-33566</c:v>
                </c:pt>
                <c:pt idx="27">
                  <c:v>-33565.5</c:v>
                </c:pt>
                <c:pt idx="28">
                  <c:v>-33559</c:v>
                </c:pt>
                <c:pt idx="29">
                  <c:v>-33552</c:v>
                </c:pt>
                <c:pt idx="30">
                  <c:v>-33518</c:v>
                </c:pt>
                <c:pt idx="31">
                  <c:v>-32032.5</c:v>
                </c:pt>
                <c:pt idx="32">
                  <c:v>-31375</c:v>
                </c:pt>
                <c:pt idx="33">
                  <c:v>-31142.5</c:v>
                </c:pt>
                <c:pt idx="34">
                  <c:v>-31139.5</c:v>
                </c:pt>
                <c:pt idx="35">
                  <c:v>-31139</c:v>
                </c:pt>
                <c:pt idx="36">
                  <c:v>-28651</c:v>
                </c:pt>
                <c:pt idx="37">
                  <c:v>-28637.5</c:v>
                </c:pt>
                <c:pt idx="38">
                  <c:v>-28637</c:v>
                </c:pt>
                <c:pt idx="39">
                  <c:v>-28562</c:v>
                </c:pt>
                <c:pt idx="40">
                  <c:v>-28561.5</c:v>
                </c:pt>
                <c:pt idx="41">
                  <c:v>-28559</c:v>
                </c:pt>
                <c:pt idx="42">
                  <c:v>-28558.5</c:v>
                </c:pt>
                <c:pt idx="43">
                  <c:v>-28555.5</c:v>
                </c:pt>
                <c:pt idx="44">
                  <c:v>-28555</c:v>
                </c:pt>
                <c:pt idx="45">
                  <c:v>-28545</c:v>
                </c:pt>
                <c:pt idx="46">
                  <c:v>-28541.5</c:v>
                </c:pt>
                <c:pt idx="47">
                  <c:v>-28435</c:v>
                </c:pt>
                <c:pt idx="48">
                  <c:v>-25187.5</c:v>
                </c:pt>
                <c:pt idx="49">
                  <c:v>-25187</c:v>
                </c:pt>
                <c:pt idx="50">
                  <c:v>-25143</c:v>
                </c:pt>
                <c:pt idx="51">
                  <c:v>-25116</c:v>
                </c:pt>
                <c:pt idx="52">
                  <c:v>-25112.5</c:v>
                </c:pt>
                <c:pt idx="53">
                  <c:v>-25112</c:v>
                </c:pt>
                <c:pt idx="54">
                  <c:v>-25109</c:v>
                </c:pt>
                <c:pt idx="55">
                  <c:v>-25043.5</c:v>
                </c:pt>
                <c:pt idx="56">
                  <c:v>-24975.5</c:v>
                </c:pt>
                <c:pt idx="57">
                  <c:v>-24934.5</c:v>
                </c:pt>
                <c:pt idx="58">
                  <c:v>-24934</c:v>
                </c:pt>
                <c:pt idx="59">
                  <c:v>-24787</c:v>
                </c:pt>
                <c:pt idx="60">
                  <c:v>-24777</c:v>
                </c:pt>
                <c:pt idx="61">
                  <c:v>-24777</c:v>
                </c:pt>
                <c:pt idx="62">
                  <c:v>-18592</c:v>
                </c:pt>
                <c:pt idx="63">
                  <c:v>-18592</c:v>
                </c:pt>
                <c:pt idx="64">
                  <c:v>-18591.5</c:v>
                </c:pt>
                <c:pt idx="65">
                  <c:v>-18591.5</c:v>
                </c:pt>
                <c:pt idx="66">
                  <c:v>-18588</c:v>
                </c:pt>
                <c:pt idx="67">
                  <c:v>-18588</c:v>
                </c:pt>
                <c:pt idx="68">
                  <c:v>-18575</c:v>
                </c:pt>
                <c:pt idx="69">
                  <c:v>-18575</c:v>
                </c:pt>
                <c:pt idx="70">
                  <c:v>-18574.5</c:v>
                </c:pt>
                <c:pt idx="71">
                  <c:v>-18574.5</c:v>
                </c:pt>
                <c:pt idx="72">
                  <c:v>-17356.5</c:v>
                </c:pt>
                <c:pt idx="73">
                  <c:v>-17356.5</c:v>
                </c:pt>
                <c:pt idx="74">
                  <c:v>-17356</c:v>
                </c:pt>
                <c:pt idx="75">
                  <c:v>-17356</c:v>
                </c:pt>
                <c:pt idx="76">
                  <c:v>-17349.5</c:v>
                </c:pt>
                <c:pt idx="77">
                  <c:v>-17349.5</c:v>
                </c:pt>
                <c:pt idx="78">
                  <c:v>-17349</c:v>
                </c:pt>
                <c:pt idx="79">
                  <c:v>-17349</c:v>
                </c:pt>
                <c:pt idx="80">
                  <c:v>-17332.5</c:v>
                </c:pt>
                <c:pt idx="81">
                  <c:v>-17332.5</c:v>
                </c:pt>
                <c:pt idx="82">
                  <c:v>-17332</c:v>
                </c:pt>
                <c:pt idx="83">
                  <c:v>-16096.5</c:v>
                </c:pt>
                <c:pt idx="84">
                  <c:v>-16096.5</c:v>
                </c:pt>
                <c:pt idx="85">
                  <c:v>-16093</c:v>
                </c:pt>
                <c:pt idx="86">
                  <c:v>-16089.5</c:v>
                </c:pt>
                <c:pt idx="87">
                  <c:v>-16089.5</c:v>
                </c:pt>
                <c:pt idx="88">
                  <c:v>-8587</c:v>
                </c:pt>
                <c:pt idx="89">
                  <c:v>-2159.5</c:v>
                </c:pt>
                <c:pt idx="90">
                  <c:v>-1308</c:v>
                </c:pt>
                <c:pt idx="91">
                  <c:v>-1265</c:v>
                </c:pt>
                <c:pt idx="92">
                  <c:v>-115</c:v>
                </c:pt>
                <c:pt idx="93">
                  <c:v>0</c:v>
                </c:pt>
                <c:pt idx="94">
                  <c:v>1718.5</c:v>
                </c:pt>
                <c:pt idx="95">
                  <c:v>2444</c:v>
                </c:pt>
                <c:pt idx="96">
                  <c:v>2444.5</c:v>
                </c:pt>
                <c:pt idx="97">
                  <c:v>3155.5</c:v>
                </c:pt>
                <c:pt idx="98">
                  <c:v>3838</c:v>
                </c:pt>
                <c:pt idx="99">
                  <c:v>4951</c:v>
                </c:pt>
                <c:pt idx="100">
                  <c:v>4993.5</c:v>
                </c:pt>
                <c:pt idx="101">
                  <c:v>5127.5</c:v>
                </c:pt>
                <c:pt idx="102">
                  <c:v>6155.5</c:v>
                </c:pt>
                <c:pt idx="103">
                  <c:v>6250</c:v>
                </c:pt>
                <c:pt idx="104">
                  <c:v>6250</c:v>
                </c:pt>
                <c:pt idx="105">
                  <c:v>6250</c:v>
                </c:pt>
                <c:pt idx="106">
                  <c:v>6506.5</c:v>
                </c:pt>
                <c:pt idx="107">
                  <c:v>6506.5</c:v>
                </c:pt>
                <c:pt idx="108">
                  <c:v>6506.5</c:v>
                </c:pt>
                <c:pt idx="109">
                  <c:v>7322.5</c:v>
                </c:pt>
                <c:pt idx="110">
                  <c:v>7323</c:v>
                </c:pt>
                <c:pt idx="111">
                  <c:v>7547.5</c:v>
                </c:pt>
                <c:pt idx="112">
                  <c:v>8625.5</c:v>
                </c:pt>
                <c:pt idx="113">
                  <c:v>9793</c:v>
                </c:pt>
                <c:pt idx="114">
                  <c:v>9793</c:v>
                </c:pt>
                <c:pt idx="115">
                  <c:v>9793</c:v>
                </c:pt>
                <c:pt idx="116">
                  <c:v>9793</c:v>
                </c:pt>
                <c:pt idx="117">
                  <c:v>9793.5</c:v>
                </c:pt>
                <c:pt idx="118">
                  <c:v>9793.5</c:v>
                </c:pt>
                <c:pt idx="119">
                  <c:v>9793.5</c:v>
                </c:pt>
                <c:pt idx="120">
                  <c:v>9793.5</c:v>
                </c:pt>
                <c:pt idx="121">
                  <c:v>9902.5</c:v>
                </c:pt>
                <c:pt idx="122">
                  <c:v>9903</c:v>
                </c:pt>
                <c:pt idx="123">
                  <c:v>9953.5</c:v>
                </c:pt>
                <c:pt idx="124">
                  <c:v>9954</c:v>
                </c:pt>
                <c:pt idx="125">
                  <c:v>11264.5</c:v>
                </c:pt>
                <c:pt idx="126">
                  <c:v>11265</c:v>
                </c:pt>
                <c:pt idx="127">
                  <c:v>12155</c:v>
                </c:pt>
                <c:pt idx="128">
                  <c:v>13764</c:v>
                </c:pt>
                <c:pt idx="129">
                  <c:v>14938.5</c:v>
                </c:pt>
                <c:pt idx="130">
                  <c:v>15172</c:v>
                </c:pt>
                <c:pt idx="131">
                  <c:v>16083.5</c:v>
                </c:pt>
                <c:pt idx="132">
                  <c:v>19997</c:v>
                </c:pt>
                <c:pt idx="133">
                  <c:v>21077.5</c:v>
                </c:pt>
                <c:pt idx="134">
                  <c:v>22419.5</c:v>
                </c:pt>
                <c:pt idx="135">
                  <c:v>22478.5</c:v>
                </c:pt>
                <c:pt idx="136">
                  <c:v>22741</c:v>
                </c:pt>
                <c:pt idx="137">
                  <c:v>22747.5</c:v>
                </c:pt>
                <c:pt idx="138">
                  <c:v>24048.5</c:v>
                </c:pt>
              </c:numCache>
            </c:numRef>
          </c:xVal>
          <c:yVal>
            <c:numRef>
              <c:f>Active!$L$21:$L$927</c:f>
              <c:numCache>
                <c:formatCode>General</c:formatCode>
                <c:ptCount val="90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30D-4DAF-AB7E-C94317A18D21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Active!$D$21:$D$32</c:f>
                <c:numCache>
                  <c:formatCode>General</c:formatCode>
                  <c:ptCount val="12"/>
                  <c:pt idx="7">
                    <c:v>0</c:v>
                  </c:pt>
                  <c:pt idx="11">
                    <c:v>0</c:v>
                  </c:pt>
                </c:numCache>
              </c:numRef>
            </c:plus>
            <c:minus>
              <c:numRef>
                <c:f>Active!$D$21:$D$32</c:f>
                <c:numCache>
                  <c:formatCode>General</c:formatCode>
                  <c:ptCount val="12"/>
                  <c:pt idx="7">
                    <c:v>0</c:v>
                  </c:pt>
                  <c:pt idx="1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Active!$F$21:$F$927</c:f>
              <c:numCache>
                <c:formatCode>General</c:formatCode>
                <c:ptCount val="907"/>
                <c:pt idx="0">
                  <c:v>-50683.5</c:v>
                </c:pt>
                <c:pt idx="1">
                  <c:v>-43593</c:v>
                </c:pt>
                <c:pt idx="2">
                  <c:v>-37484.5</c:v>
                </c:pt>
                <c:pt idx="3">
                  <c:v>-36378</c:v>
                </c:pt>
                <c:pt idx="4">
                  <c:v>-36374.5</c:v>
                </c:pt>
                <c:pt idx="5">
                  <c:v>-36371</c:v>
                </c:pt>
                <c:pt idx="6">
                  <c:v>-36033.5</c:v>
                </c:pt>
                <c:pt idx="7">
                  <c:v>-36030</c:v>
                </c:pt>
                <c:pt idx="8">
                  <c:v>-35934.5</c:v>
                </c:pt>
                <c:pt idx="9">
                  <c:v>-35085.5</c:v>
                </c:pt>
                <c:pt idx="10">
                  <c:v>-35052.5</c:v>
                </c:pt>
                <c:pt idx="11">
                  <c:v>-35052</c:v>
                </c:pt>
                <c:pt idx="12">
                  <c:v>-34914.5</c:v>
                </c:pt>
                <c:pt idx="13">
                  <c:v>-34866.5</c:v>
                </c:pt>
                <c:pt idx="14">
                  <c:v>-34818.5</c:v>
                </c:pt>
                <c:pt idx="15">
                  <c:v>-34788</c:v>
                </c:pt>
                <c:pt idx="16">
                  <c:v>-34784.5</c:v>
                </c:pt>
                <c:pt idx="17">
                  <c:v>-34518</c:v>
                </c:pt>
                <c:pt idx="18">
                  <c:v>-33926</c:v>
                </c:pt>
                <c:pt idx="19">
                  <c:v>-33877</c:v>
                </c:pt>
                <c:pt idx="20">
                  <c:v>-33837</c:v>
                </c:pt>
                <c:pt idx="21">
                  <c:v>-33768</c:v>
                </c:pt>
                <c:pt idx="22">
                  <c:v>-33731</c:v>
                </c:pt>
                <c:pt idx="23">
                  <c:v>-33717</c:v>
                </c:pt>
                <c:pt idx="24">
                  <c:v>-33618.5</c:v>
                </c:pt>
                <c:pt idx="25">
                  <c:v>-33608</c:v>
                </c:pt>
                <c:pt idx="26">
                  <c:v>-33566</c:v>
                </c:pt>
                <c:pt idx="27">
                  <c:v>-33565.5</c:v>
                </c:pt>
                <c:pt idx="28">
                  <c:v>-33559</c:v>
                </c:pt>
                <c:pt idx="29">
                  <c:v>-33552</c:v>
                </c:pt>
                <c:pt idx="30">
                  <c:v>-33518</c:v>
                </c:pt>
                <c:pt idx="31">
                  <c:v>-32032.5</c:v>
                </c:pt>
                <c:pt idx="32">
                  <c:v>-31375</c:v>
                </c:pt>
                <c:pt idx="33">
                  <c:v>-31142.5</c:v>
                </c:pt>
                <c:pt idx="34">
                  <c:v>-31139.5</c:v>
                </c:pt>
                <c:pt idx="35">
                  <c:v>-31139</c:v>
                </c:pt>
                <c:pt idx="36">
                  <c:v>-28651</c:v>
                </c:pt>
                <c:pt idx="37">
                  <c:v>-28637.5</c:v>
                </c:pt>
                <c:pt idx="38">
                  <c:v>-28637</c:v>
                </c:pt>
                <c:pt idx="39">
                  <c:v>-28562</c:v>
                </c:pt>
                <c:pt idx="40">
                  <c:v>-28561.5</c:v>
                </c:pt>
                <c:pt idx="41">
                  <c:v>-28559</c:v>
                </c:pt>
                <c:pt idx="42">
                  <c:v>-28558.5</c:v>
                </c:pt>
                <c:pt idx="43">
                  <c:v>-28555.5</c:v>
                </c:pt>
                <c:pt idx="44">
                  <c:v>-28555</c:v>
                </c:pt>
                <c:pt idx="45">
                  <c:v>-28545</c:v>
                </c:pt>
                <c:pt idx="46">
                  <c:v>-28541.5</c:v>
                </c:pt>
                <c:pt idx="47">
                  <c:v>-28435</c:v>
                </c:pt>
                <c:pt idx="48">
                  <c:v>-25187.5</c:v>
                </c:pt>
                <c:pt idx="49">
                  <c:v>-25187</c:v>
                </c:pt>
                <c:pt idx="50">
                  <c:v>-25143</c:v>
                </c:pt>
                <c:pt idx="51">
                  <c:v>-25116</c:v>
                </c:pt>
                <c:pt idx="52">
                  <c:v>-25112.5</c:v>
                </c:pt>
                <c:pt idx="53">
                  <c:v>-25112</c:v>
                </c:pt>
                <c:pt idx="54">
                  <c:v>-25109</c:v>
                </c:pt>
                <c:pt idx="55">
                  <c:v>-25043.5</c:v>
                </c:pt>
                <c:pt idx="56">
                  <c:v>-24975.5</c:v>
                </c:pt>
                <c:pt idx="57">
                  <c:v>-24934.5</c:v>
                </c:pt>
                <c:pt idx="58">
                  <c:v>-24934</c:v>
                </c:pt>
                <c:pt idx="59">
                  <c:v>-24787</c:v>
                </c:pt>
                <c:pt idx="60">
                  <c:v>-24777</c:v>
                </c:pt>
                <c:pt idx="61">
                  <c:v>-24777</c:v>
                </c:pt>
                <c:pt idx="62">
                  <c:v>-18592</c:v>
                </c:pt>
                <c:pt idx="63">
                  <c:v>-18592</c:v>
                </c:pt>
                <c:pt idx="64">
                  <c:v>-18591.5</c:v>
                </c:pt>
                <c:pt idx="65">
                  <c:v>-18591.5</c:v>
                </c:pt>
                <c:pt idx="66">
                  <c:v>-18588</c:v>
                </c:pt>
                <c:pt idx="67">
                  <c:v>-18588</c:v>
                </c:pt>
                <c:pt idx="68">
                  <c:v>-18575</c:v>
                </c:pt>
                <c:pt idx="69">
                  <c:v>-18575</c:v>
                </c:pt>
                <c:pt idx="70">
                  <c:v>-18574.5</c:v>
                </c:pt>
                <c:pt idx="71">
                  <c:v>-18574.5</c:v>
                </c:pt>
                <c:pt idx="72">
                  <c:v>-17356.5</c:v>
                </c:pt>
                <c:pt idx="73">
                  <c:v>-17356.5</c:v>
                </c:pt>
                <c:pt idx="74">
                  <c:v>-17356</c:v>
                </c:pt>
                <c:pt idx="75">
                  <c:v>-17356</c:v>
                </c:pt>
                <c:pt idx="76">
                  <c:v>-17349.5</c:v>
                </c:pt>
                <c:pt idx="77">
                  <c:v>-17349.5</c:v>
                </c:pt>
                <c:pt idx="78">
                  <c:v>-17349</c:v>
                </c:pt>
                <c:pt idx="79">
                  <c:v>-17349</c:v>
                </c:pt>
                <c:pt idx="80">
                  <c:v>-17332.5</c:v>
                </c:pt>
                <c:pt idx="81">
                  <c:v>-17332.5</c:v>
                </c:pt>
                <c:pt idx="82">
                  <c:v>-17332</c:v>
                </c:pt>
                <c:pt idx="83">
                  <c:v>-16096.5</c:v>
                </c:pt>
                <c:pt idx="84">
                  <c:v>-16096.5</c:v>
                </c:pt>
                <c:pt idx="85">
                  <c:v>-16093</c:v>
                </c:pt>
                <c:pt idx="86">
                  <c:v>-16089.5</c:v>
                </c:pt>
                <c:pt idx="87">
                  <c:v>-16089.5</c:v>
                </c:pt>
                <c:pt idx="88">
                  <c:v>-8587</c:v>
                </c:pt>
                <c:pt idx="89">
                  <c:v>-2159.5</c:v>
                </c:pt>
                <c:pt idx="90">
                  <c:v>-1308</c:v>
                </c:pt>
                <c:pt idx="91">
                  <c:v>-1265</c:v>
                </c:pt>
                <c:pt idx="92">
                  <c:v>-115</c:v>
                </c:pt>
                <c:pt idx="93">
                  <c:v>0</c:v>
                </c:pt>
                <c:pt idx="94">
                  <c:v>1718.5</c:v>
                </c:pt>
                <c:pt idx="95">
                  <c:v>2444</c:v>
                </c:pt>
                <c:pt idx="96">
                  <c:v>2444.5</c:v>
                </c:pt>
                <c:pt idx="97">
                  <c:v>3155.5</c:v>
                </c:pt>
                <c:pt idx="98">
                  <c:v>3838</c:v>
                </c:pt>
                <c:pt idx="99">
                  <c:v>4951</c:v>
                </c:pt>
                <c:pt idx="100">
                  <c:v>4993.5</c:v>
                </c:pt>
                <c:pt idx="101">
                  <c:v>5127.5</c:v>
                </c:pt>
                <c:pt idx="102">
                  <c:v>6155.5</c:v>
                </c:pt>
                <c:pt idx="103">
                  <c:v>6250</c:v>
                </c:pt>
                <c:pt idx="104">
                  <c:v>6250</c:v>
                </c:pt>
                <c:pt idx="105">
                  <c:v>6250</c:v>
                </c:pt>
                <c:pt idx="106">
                  <c:v>6506.5</c:v>
                </c:pt>
                <c:pt idx="107">
                  <c:v>6506.5</c:v>
                </c:pt>
                <c:pt idx="108">
                  <c:v>6506.5</c:v>
                </c:pt>
                <c:pt idx="109">
                  <c:v>7322.5</c:v>
                </c:pt>
                <c:pt idx="110">
                  <c:v>7323</c:v>
                </c:pt>
                <c:pt idx="111">
                  <c:v>7547.5</c:v>
                </c:pt>
                <c:pt idx="112">
                  <c:v>8625.5</c:v>
                </c:pt>
                <c:pt idx="113">
                  <c:v>9793</c:v>
                </c:pt>
                <c:pt idx="114">
                  <c:v>9793</c:v>
                </c:pt>
                <c:pt idx="115">
                  <c:v>9793</c:v>
                </c:pt>
                <c:pt idx="116">
                  <c:v>9793</c:v>
                </c:pt>
                <c:pt idx="117">
                  <c:v>9793.5</c:v>
                </c:pt>
                <c:pt idx="118">
                  <c:v>9793.5</c:v>
                </c:pt>
                <c:pt idx="119">
                  <c:v>9793.5</c:v>
                </c:pt>
                <c:pt idx="120">
                  <c:v>9793.5</c:v>
                </c:pt>
                <c:pt idx="121">
                  <c:v>9902.5</c:v>
                </c:pt>
                <c:pt idx="122">
                  <c:v>9903</c:v>
                </c:pt>
                <c:pt idx="123">
                  <c:v>9953.5</c:v>
                </c:pt>
                <c:pt idx="124">
                  <c:v>9954</c:v>
                </c:pt>
                <c:pt idx="125">
                  <c:v>11264.5</c:v>
                </c:pt>
                <c:pt idx="126">
                  <c:v>11265</c:v>
                </c:pt>
                <c:pt idx="127">
                  <c:v>12155</c:v>
                </c:pt>
                <c:pt idx="128">
                  <c:v>13764</c:v>
                </c:pt>
                <c:pt idx="129">
                  <c:v>14938.5</c:v>
                </c:pt>
                <c:pt idx="130">
                  <c:v>15172</c:v>
                </c:pt>
                <c:pt idx="131">
                  <c:v>16083.5</c:v>
                </c:pt>
                <c:pt idx="132">
                  <c:v>19997</c:v>
                </c:pt>
                <c:pt idx="133">
                  <c:v>21077.5</c:v>
                </c:pt>
                <c:pt idx="134">
                  <c:v>22419.5</c:v>
                </c:pt>
                <c:pt idx="135">
                  <c:v>22478.5</c:v>
                </c:pt>
                <c:pt idx="136">
                  <c:v>22741</c:v>
                </c:pt>
                <c:pt idx="137">
                  <c:v>22747.5</c:v>
                </c:pt>
                <c:pt idx="138">
                  <c:v>24048.5</c:v>
                </c:pt>
              </c:numCache>
            </c:numRef>
          </c:xVal>
          <c:yVal>
            <c:numRef>
              <c:f>Active!$M$21:$M$927</c:f>
              <c:numCache>
                <c:formatCode>General</c:formatCode>
                <c:ptCount val="90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30D-4DAF-AB7E-C94317A18D21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Active!$D$21:$D$32</c:f>
                <c:numCache>
                  <c:formatCode>General</c:formatCode>
                  <c:ptCount val="12"/>
                  <c:pt idx="7">
                    <c:v>0</c:v>
                  </c:pt>
                  <c:pt idx="11">
                    <c:v>0</c:v>
                  </c:pt>
                </c:numCache>
              </c:numRef>
            </c:plus>
            <c:minus>
              <c:numRef>
                <c:f>Active!$D$21:$D$32</c:f>
                <c:numCache>
                  <c:formatCode>General</c:formatCode>
                  <c:ptCount val="12"/>
                  <c:pt idx="7">
                    <c:v>0</c:v>
                  </c:pt>
                  <c:pt idx="1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Active!$F$21:$F$927</c:f>
              <c:numCache>
                <c:formatCode>General</c:formatCode>
                <c:ptCount val="907"/>
                <c:pt idx="0">
                  <c:v>-50683.5</c:v>
                </c:pt>
                <c:pt idx="1">
                  <c:v>-43593</c:v>
                </c:pt>
                <c:pt idx="2">
                  <c:v>-37484.5</c:v>
                </c:pt>
                <c:pt idx="3">
                  <c:v>-36378</c:v>
                </c:pt>
                <c:pt idx="4">
                  <c:v>-36374.5</c:v>
                </c:pt>
                <c:pt idx="5">
                  <c:v>-36371</c:v>
                </c:pt>
                <c:pt idx="6">
                  <c:v>-36033.5</c:v>
                </c:pt>
                <c:pt idx="7">
                  <c:v>-36030</c:v>
                </c:pt>
                <c:pt idx="8">
                  <c:v>-35934.5</c:v>
                </c:pt>
                <c:pt idx="9">
                  <c:v>-35085.5</c:v>
                </c:pt>
                <c:pt idx="10">
                  <c:v>-35052.5</c:v>
                </c:pt>
                <c:pt idx="11">
                  <c:v>-35052</c:v>
                </c:pt>
                <c:pt idx="12">
                  <c:v>-34914.5</c:v>
                </c:pt>
                <c:pt idx="13">
                  <c:v>-34866.5</c:v>
                </c:pt>
                <c:pt idx="14">
                  <c:v>-34818.5</c:v>
                </c:pt>
                <c:pt idx="15">
                  <c:v>-34788</c:v>
                </c:pt>
                <c:pt idx="16">
                  <c:v>-34784.5</c:v>
                </c:pt>
                <c:pt idx="17">
                  <c:v>-34518</c:v>
                </c:pt>
                <c:pt idx="18">
                  <c:v>-33926</c:v>
                </c:pt>
                <c:pt idx="19">
                  <c:v>-33877</c:v>
                </c:pt>
                <c:pt idx="20">
                  <c:v>-33837</c:v>
                </c:pt>
                <c:pt idx="21">
                  <c:v>-33768</c:v>
                </c:pt>
                <c:pt idx="22">
                  <c:v>-33731</c:v>
                </c:pt>
                <c:pt idx="23">
                  <c:v>-33717</c:v>
                </c:pt>
                <c:pt idx="24">
                  <c:v>-33618.5</c:v>
                </c:pt>
                <c:pt idx="25">
                  <c:v>-33608</c:v>
                </c:pt>
                <c:pt idx="26">
                  <c:v>-33566</c:v>
                </c:pt>
                <c:pt idx="27">
                  <c:v>-33565.5</c:v>
                </c:pt>
                <c:pt idx="28">
                  <c:v>-33559</c:v>
                </c:pt>
                <c:pt idx="29">
                  <c:v>-33552</c:v>
                </c:pt>
                <c:pt idx="30">
                  <c:v>-33518</c:v>
                </c:pt>
                <c:pt idx="31">
                  <c:v>-32032.5</c:v>
                </c:pt>
                <c:pt idx="32">
                  <c:v>-31375</c:v>
                </c:pt>
                <c:pt idx="33">
                  <c:v>-31142.5</c:v>
                </c:pt>
                <c:pt idx="34">
                  <c:v>-31139.5</c:v>
                </c:pt>
                <c:pt idx="35">
                  <c:v>-31139</c:v>
                </c:pt>
                <c:pt idx="36">
                  <c:v>-28651</c:v>
                </c:pt>
                <c:pt idx="37">
                  <c:v>-28637.5</c:v>
                </c:pt>
                <c:pt idx="38">
                  <c:v>-28637</c:v>
                </c:pt>
                <c:pt idx="39">
                  <c:v>-28562</c:v>
                </c:pt>
                <c:pt idx="40">
                  <c:v>-28561.5</c:v>
                </c:pt>
                <c:pt idx="41">
                  <c:v>-28559</c:v>
                </c:pt>
                <c:pt idx="42">
                  <c:v>-28558.5</c:v>
                </c:pt>
                <c:pt idx="43">
                  <c:v>-28555.5</c:v>
                </c:pt>
                <c:pt idx="44">
                  <c:v>-28555</c:v>
                </c:pt>
                <c:pt idx="45">
                  <c:v>-28545</c:v>
                </c:pt>
                <c:pt idx="46">
                  <c:v>-28541.5</c:v>
                </c:pt>
                <c:pt idx="47">
                  <c:v>-28435</c:v>
                </c:pt>
                <c:pt idx="48">
                  <c:v>-25187.5</c:v>
                </c:pt>
                <c:pt idx="49">
                  <c:v>-25187</c:v>
                </c:pt>
                <c:pt idx="50">
                  <c:v>-25143</c:v>
                </c:pt>
                <c:pt idx="51">
                  <c:v>-25116</c:v>
                </c:pt>
                <c:pt idx="52">
                  <c:v>-25112.5</c:v>
                </c:pt>
                <c:pt idx="53">
                  <c:v>-25112</c:v>
                </c:pt>
                <c:pt idx="54">
                  <c:v>-25109</c:v>
                </c:pt>
                <c:pt idx="55">
                  <c:v>-25043.5</c:v>
                </c:pt>
                <c:pt idx="56">
                  <c:v>-24975.5</c:v>
                </c:pt>
                <c:pt idx="57">
                  <c:v>-24934.5</c:v>
                </c:pt>
                <c:pt idx="58">
                  <c:v>-24934</c:v>
                </c:pt>
                <c:pt idx="59">
                  <c:v>-24787</c:v>
                </c:pt>
                <c:pt idx="60">
                  <c:v>-24777</c:v>
                </c:pt>
                <c:pt idx="61">
                  <c:v>-24777</c:v>
                </c:pt>
                <c:pt idx="62">
                  <c:v>-18592</c:v>
                </c:pt>
                <c:pt idx="63">
                  <c:v>-18592</c:v>
                </c:pt>
                <c:pt idx="64">
                  <c:v>-18591.5</c:v>
                </c:pt>
                <c:pt idx="65">
                  <c:v>-18591.5</c:v>
                </c:pt>
                <c:pt idx="66">
                  <c:v>-18588</c:v>
                </c:pt>
                <c:pt idx="67">
                  <c:v>-18588</c:v>
                </c:pt>
                <c:pt idx="68">
                  <c:v>-18575</c:v>
                </c:pt>
                <c:pt idx="69">
                  <c:v>-18575</c:v>
                </c:pt>
                <c:pt idx="70">
                  <c:v>-18574.5</c:v>
                </c:pt>
                <c:pt idx="71">
                  <c:v>-18574.5</c:v>
                </c:pt>
                <c:pt idx="72">
                  <c:v>-17356.5</c:v>
                </c:pt>
                <c:pt idx="73">
                  <c:v>-17356.5</c:v>
                </c:pt>
                <c:pt idx="74">
                  <c:v>-17356</c:v>
                </c:pt>
                <c:pt idx="75">
                  <c:v>-17356</c:v>
                </c:pt>
                <c:pt idx="76">
                  <c:v>-17349.5</c:v>
                </c:pt>
                <c:pt idx="77">
                  <c:v>-17349.5</c:v>
                </c:pt>
                <c:pt idx="78">
                  <c:v>-17349</c:v>
                </c:pt>
                <c:pt idx="79">
                  <c:v>-17349</c:v>
                </c:pt>
                <c:pt idx="80">
                  <c:v>-17332.5</c:v>
                </c:pt>
                <c:pt idx="81">
                  <c:v>-17332.5</c:v>
                </c:pt>
                <c:pt idx="82">
                  <c:v>-17332</c:v>
                </c:pt>
                <c:pt idx="83">
                  <c:v>-16096.5</c:v>
                </c:pt>
                <c:pt idx="84">
                  <c:v>-16096.5</c:v>
                </c:pt>
                <c:pt idx="85">
                  <c:v>-16093</c:v>
                </c:pt>
                <c:pt idx="86">
                  <c:v>-16089.5</c:v>
                </c:pt>
                <c:pt idx="87">
                  <c:v>-16089.5</c:v>
                </c:pt>
                <c:pt idx="88">
                  <c:v>-8587</c:v>
                </c:pt>
                <c:pt idx="89">
                  <c:v>-2159.5</c:v>
                </c:pt>
                <c:pt idx="90">
                  <c:v>-1308</c:v>
                </c:pt>
                <c:pt idx="91">
                  <c:v>-1265</c:v>
                </c:pt>
                <c:pt idx="92">
                  <c:v>-115</c:v>
                </c:pt>
                <c:pt idx="93">
                  <c:v>0</c:v>
                </c:pt>
                <c:pt idx="94">
                  <c:v>1718.5</c:v>
                </c:pt>
                <c:pt idx="95">
                  <c:v>2444</c:v>
                </c:pt>
                <c:pt idx="96">
                  <c:v>2444.5</c:v>
                </c:pt>
                <c:pt idx="97">
                  <c:v>3155.5</c:v>
                </c:pt>
                <c:pt idx="98">
                  <c:v>3838</c:v>
                </c:pt>
                <c:pt idx="99">
                  <c:v>4951</c:v>
                </c:pt>
                <c:pt idx="100">
                  <c:v>4993.5</c:v>
                </c:pt>
                <c:pt idx="101">
                  <c:v>5127.5</c:v>
                </c:pt>
                <c:pt idx="102">
                  <c:v>6155.5</c:v>
                </c:pt>
                <c:pt idx="103">
                  <c:v>6250</c:v>
                </c:pt>
                <c:pt idx="104">
                  <c:v>6250</c:v>
                </c:pt>
                <c:pt idx="105">
                  <c:v>6250</c:v>
                </c:pt>
                <c:pt idx="106">
                  <c:v>6506.5</c:v>
                </c:pt>
                <c:pt idx="107">
                  <c:v>6506.5</c:v>
                </c:pt>
                <c:pt idx="108">
                  <c:v>6506.5</c:v>
                </c:pt>
                <c:pt idx="109">
                  <c:v>7322.5</c:v>
                </c:pt>
                <c:pt idx="110">
                  <c:v>7323</c:v>
                </c:pt>
                <c:pt idx="111">
                  <c:v>7547.5</c:v>
                </c:pt>
                <c:pt idx="112">
                  <c:v>8625.5</c:v>
                </c:pt>
                <c:pt idx="113">
                  <c:v>9793</c:v>
                </c:pt>
                <c:pt idx="114">
                  <c:v>9793</c:v>
                </c:pt>
                <c:pt idx="115">
                  <c:v>9793</c:v>
                </c:pt>
                <c:pt idx="116">
                  <c:v>9793</c:v>
                </c:pt>
                <c:pt idx="117">
                  <c:v>9793.5</c:v>
                </c:pt>
                <c:pt idx="118">
                  <c:v>9793.5</c:v>
                </c:pt>
                <c:pt idx="119">
                  <c:v>9793.5</c:v>
                </c:pt>
                <c:pt idx="120">
                  <c:v>9793.5</c:v>
                </c:pt>
                <c:pt idx="121">
                  <c:v>9902.5</c:v>
                </c:pt>
                <c:pt idx="122">
                  <c:v>9903</c:v>
                </c:pt>
                <c:pt idx="123">
                  <c:v>9953.5</c:v>
                </c:pt>
                <c:pt idx="124">
                  <c:v>9954</c:v>
                </c:pt>
                <c:pt idx="125">
                  <c:v>11264.5</c:v>
                </c:pt>
                <c:pt idx="126">
                  <c:v>11265</c:v>
                </c:pt>
                <c:pt idx="127">
                  <c:v>12155</c:v>
                </c:pt>
                <c:pt idx="128">
                  <c:v>13764</c:v>
                </c:pt>
                <c:pt idx="129">
                  <c:v>14938.5</c:v>
                </c:pt>
                <c:pt idx="130">
                  <c:v>15172</c:v>
                </c:pt>
                <c:pt idx="131">
                  <c:v>16083.5</c:v>
                </c:pt>
                <c:pt idx="132">
                  <c:v>19997</c:v>
                </c:pt>
                <c:pt idx="133">
                  <c:v>21077.5</c:v>
                </c:pt>
                <c:pt idx="134">
                  <c:v>22419.5</c:v>
                </c:pt>
                <c:pt idx="135">
                  <c:v>22478.5</c:v>
                </c:pt>
                <c:pt idx="136">
                  <c:v>22741</c:v>
                </c:pt>
                <c:pt idx="137">
                  <c:v>22747.5</c:v>
                </c:pt>
                <c:pt idx="138">
                  <c:v>24048.5</c:v>
                </c:pt>
              </c:numCache>
            </c:numRef>
          </c:xVal>
          <c:yVal>
            <c:numRef>
              <c:f>Active!$N$21:$N$927</c:f>
              <c:numCache>
                <c:formatCode>General</c:formatCode>
                <c:ptCount val="90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30D-4DAF-AB7E-C94317A18D21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Active!$F$21:$F$927</c:f>
              <c:numCache>
                <c:formatCode>General</c:formatCode>
                <c:ptCount val="907"/>
                <c:pt idx="0">
                  <c:v>-50683.5</c:v>
                </c:pt>
                <c:pt idx="1">
                  <c:v>-43593</c:v>
                </c:pt>
                <c:pt idx="2">
                  <c:v>-37484.5</c:v>
                </c:pt>
                <c:pt idx="3">
                  <c:v>-36378</c:v>
                </c:pt>
                <c:pt idx="4">
                  <c:v>-36374.5</c:v>
                </c:pt>
                <c:pt idx="5">
                  <c:v>-36371</c:v>
                </c:pt>
                <c:pt idx="6">
                  <c:v>-36033.5</c:v>
                </c:pt>
                <c:pt idx="7">
                  <c:v>-36030</c:v>
                </c:pt>
                <c:pt idx="8">
                  <c:v>-35934.5</c:v>
                </c:pt>
                <c:pt idx="9">
                  <c:v>-35085.5</c:v>
                </c:pt>
                <c:pt idx="10">
                  <c:v>-35052.5</c:v>
                </c:pt>
                <c:pt idx="11">
                  <c:v>-35052</c:v>
                </c:pt>
                <c:pt idx="12">
                  <c:v>-34914.5</c:v>
                </c:pt>
                <c:pt idx="13">
                  <c:v>-34866.5</c:v>
                </c:pt>
                <c:pt idx="14">
                  <c:v>-34818.5</c:v>
                </c:pt>
                <c:pt idx="15">
                  <c:v>-34788</c:v>
                </c:pt>
                <c:pt idx="16">
                  <c:v>-34784.5</c:v>
                </c:pt>
                <c:pt idx="17">
                  <c:v>-34518</c:v>
                </c:pt>
                <c:pt idx="18">
                  <c:v>-33926</c:v>
                </c:pt>
                <c:pt idx="19">
                  <c:v>-33877</c:v>
                </c:pt>
                <c:pt idx="20">
                  <c:v>-33837</c:v>
                </c:pt>
                <c:pt idx="21">
                  <c:v>-33768</c:v>
                </c:pt>
                <c:pt idx="22">
                  <c:v>-33731</c:v>
                </c:pt>
                <c:pt idx="23">
                  <c:v>-33717</c:v>
                </c:pt>
                <c:pt idx="24">
                  <c:v>-33618.5</c:v>
                </c:pt>
                <c:pt idx="25">
                  <c:v>-33608</c:v>
                </c:pt>
                <c:pt idx="26">
                  <c:v>-33566</c:v>
                </c:pt>
                <c:pt idx="27">
                  <c:v>-33565.5</c:v>
                </c:pt>
                <c:pt idx="28">
                  <c:v>-33559</c:v>
                </c:pt>
                <c:pt idx="29">
                  <c:v>-33552</c:v>
                </c:pt>
                <c:pt idx="30">
                  <c:v>-33518</c:v>
                </c:pt>
                <c:pt idx="31">
                  <c:v>-32032.5</c:v>
                </c:pt>
                <c:pt idx="32">
                  <c:v>-31375</c:v>
                </c:pt>
                <c:pt idx="33">
                  <c:v>-31142.5</c:v>
                </c:pt>
                <c:pt idx="34">
                  <c:v>-31139.5</c:v>
                </c:pt>
                <c:pt idx="35">
                  <c:v>-31139</c:v>
                </c:pt>
                <c:pt idx="36">
                  <c:v>-28651</c:v>
                </c:pt>
                <c:pt idx="37">
                  <c:v>-28637.5</c:v>
                </c:pt>
                <c:pt idx="38">
                  <c:v>-28637</c:v>
                </c:pt>
                <c:pt idx="39">
                  <c:v>-28562</c:v>
                </c:pt>
                <c:pt idx="40">
                  <c:v>-28561.5</c:v>
                </c:pt>
                <c:pt idx="41">
                  <c:v>-28559</c:v>
                </c:pt>
                <c:pt idx="42">
                  <c:v>-28558.5</c:v>
                </c:pt>
                <c:pt idx="43">
                  <c:v>-28555.5</c:v>
                </c:pt>
                <c:pt idx="44">
                  <c:v>-28555</c:v>
                </c:pt>
                <c:pt idx="45">
                  <c:v>-28545</c:v>
                </c:pt>
                <c:pt idx="46">
                  <c:v>-28541.5</c:v>
                </c:pt>
                <c:pt idx="47">
                  <c:v>-28435</c:v>
                </c:pt>
                <c:pt idx="48">
                  <c:v>-25187.5</c:v>
                </c:pt>
                <c:pt idx="49">
                  <c:v>-25187</c:v>
                </c:pt>
                <c:pt idx="50">
                  <c:v>-25143</c:v>
                </c:pt>
                <c:pt idx="51">
                  <c:v>-25116</c:v>
                </c:pt>
                <c:pt idx="52">
                  <c:v>-25112.5</c:v>
                </c:pt>
                <c:pt idx="53">
                  <c:v>-25112</c:v>
                </c:pt>
                <c:pt idx="54">
                  <c:v>-25109</c:v>
                </c:pt>
                <c:pt idx="55">
                  <c:v>-25043.5</c:v>
                </c:pt>
                <c:pt idx="56">
                  <c:v>-24975.5</c:v>
                </c:pt>
                <c:pt idx="57">
                  <c:v>-24934.5</c:v>
                </c:pt>
                <c:pt idx="58">
                  <c:v>-24934</c:v>
                </c:pt>
                <c:pt idx="59">
                  <c:v>-24787</c:v>
                </c:pt>
                <c:pt idx="60">
                  <c:v>-24777</c:v>
                </c:pt>
                <c:pt idx="61">
                  <c:v>-24777</c:v>
                </c:pt>
                <c:pt idx="62">
                  <c:v>-18592</c:v>
                </c:pt>
                <c:pt idx="63">
                  <c:v>-18592</c:v>
                </c:pt>
                <c:pt idx="64">
                  <c:v>-18591.5</c:v>
                </c:pt>
                <c:pt idx="65">
                  <c:v>-18591.5</c:v>
                </c:pt>
                <c:pt idx="66">
                  <c:v>-18588</c:v>
                </c:pt>
                <c:pt idx="67">
                  <c:v>-18588</c:v>
                </c:pt>
                <c:pt idx="68">
                  <c:v>-18575</c:v>
                </c:pt>
                <c:pt idx="69">
                  <c:v>-18575</c:v>
                </c:pt>
                <c:pt idx="70">
                  <c:v>-18574.5</c:v>
                </c:pt>
                <c:pt idx="71">
                  <c:v>-18574.5</c:v>
                </c:pt>
                <c:pt idx="72">
                  <c:v>-17356.5</c:v>
                </c:pt>
                <c:pt idx="73">
                  <c:v>-17356.5</c:v>
                </c:pt>
                <c:pt idx="74">
                  <c:v>-17356</c:v>
                </c:pt>
                <c:pt idx="75">
                  <c:v>-17356</c:v>
                </c:pt>
                <c:pt idx="76">
                  <c:v>-17349.5</c:v>
                </c:pt>
                <c:pt idx="77">
                  <c:v>-17349.5</c:v>
                </c:pt>
                <c:pt idx="78">
                  <c:v>-17349</c:v>
                </c:pt>
                <c:pt idx="79">
                  <c:v>-17349</c:v>
                </c:pt>
                <c:pt idx="80">
                  <c:v>-17332.5</c:v>
                </c:pt>
                <c:pt idx="81">
                  <c:v>-17332.5</c:v>
                </c:pt>
                <c:pt idx="82">
                  <c:v>-17332</c:v>
                </c:pt>
                <c:pt idx="83">
                  <c:v>-16096.5</c:v>
                </c:pt>
                <c:pt idx="84">
                  <c:v>-16096.5</c:v>
                </c:pt>
                <c:pt idx="85">
                  <c:v>-16093</c:v>
                </c:pt>
                <c:pt idx="86">
                  <c:v>-16089.5</c:v>
                </c:pt>
                <c:pt idx="87">
                  <c:v>-16089.5</c:v>
                </c:pt>
                <c:pt idx="88">
                  <c:v>-8587</c:v>
                </c:pt>
                <c:pt idx="89">
                  <c:v>-2159.5</c:v>
                </c:pt>
                <c:pt idx="90">
                  <c:v>-1308</c:v>
                </c:pt>
                <c:pt idx="91">
                  <c:v>-1265</c:v>
                </c:pt>
                <c:pt idx="92">
                  <c:v>-115</c:v>
                </c:pt>
                <c:pt idx="93">
                  <c:v>0</c:v>
                </c:pt>
                <c:pt idx="94">
                  <c:v>1718.5</c:v>
                </c:pt>
                <c:pt idx="95">
                  <c:v>2444</c:v>
                </c:pt>
                <c:pt idx="96">
                  <c:v>2444.5</c:v>
                </c:pt>
                <c:pt idx="97">
                  <c:v>3155.5</c:v>
                </c:pt>
                <c:pt idx="98">
                  <c:v>3838</c:v>
                </c:pt>
                <c:pt idx="99">
                  <c:v>4951</c:v>
                </c:pt>
                <c:pt idx="100">
                  <c:v>4993.5</c:v>
                </c:pt>
                <c:pt idx="101">
                  <c:v>5127.5</c:v>
                </c:pt>
                <c:pt idx="102">
                  <c:v>6155.5</c:v>
                </c:pt>
                <c:pt idx="103">
                  <c:v>6250</c:v>
                </c:pt>
                <c:pt idx="104">
                  <c:v>6250</c:v>
                </c:pt>
                <c:pt idx="105">
                  <c:v>6250</c:v>
                </c:pt>
                <c:pt idx="106">
                  <c:v>6506.5</c:v>
                </c:pt>
                <c:pt idx="107">
                  <c:v>6506.5</c:v>
                </c:pt>
                <c:pt idx="108">
                  <c:v>6506.5</c:v>
                </c:pt>
                <c:pt idx="109">
                  <c:v>7322.5</c:v>
                </c:pt>
                <c:pt idx="110">
                  <c:v>7323</c:v>
                </c:pt>
                <c:pt idx="111">
                  <c:v>7547.5</c:v>
                </c:pt>
                <c:pt idx="112">
                  <c:v>8625.5</c:v>
                </c:pt>
                <c:pt idx="113">
                  <c:v>9793</c:v>
                </c:pt>
                <c:pt idx="114">
                  <c:v>9793</c:v>
                </c:pt>
                <c:pt idx="115">
                  <c:v>9793</c:v>
                </c:pt>
                <c:pt idx="116">
                  <c:v>9793</c:v>
                </c:pt>
                <c:pt idx="117">
                  <c:v>9793.5</c:v>
                </c:pt>
                <c:pt idx="118">
                  <c:v>9793.5</c:v>
                </c:pt>
                <c:pt idx="119">
                  <c:v>9793.5</c:v>
                </c:pt>
                <c:pt idx="120">
                  <c:v>9793.5</c:v>
                </c:pt>
                <c:pt idx="121">
                  <c:v>9902.5</c:v>
                </c:pt>
                <c:pt idx="122">
                  <c:v>9903</c:v>
                </c:pt>
                <c:pt idx="123">
                  <c:v>9953.5</c:v>
                </c:pt>
                <c:pt idx="124">
                  <c:v>9954</c:v>
                </c:pt>
                <c:pt idx="125">
                  <c:v>11264.5</c:v>
                </c:pt>
                <c:pt idx="126">
                  <c:v>11265</c:v>
                </c:pt>
                <c:pt idx="127">
                  <c:v>12155</c:v>
                </c:pt>
                <c:pt idx="128">
                  <c:v>13764</c:v>
                </c:pt>
                <c:pt idx="129">
                  <c:v>14938.5</c:v>
                </c:pt>
                <c:pt idx="130">
                  <c:v>15172</c:v>
                </c:pt>
                <c:pt idx="131">
                  <c:v>16083.5</c:v>
                </c:pt>
                <c:pt idx="132">
                  <c:v>19997</c:v>
                </c:pt>
                <c:pt idx="133">
                  <c:v>21077.5</c:v>
                </c:pt>
                <c:pt idx="134">
                  <c:v>22419.5</c:v>
                </c:pt>
                <c:pt idx="135">
                  <c:v>22478.5</c:v>
                </c:pt>
                <c:pt idx="136">
                  <c:v>22741</c:v>
                </c:pt>
                <c:pt idx="137">
                  <c:v>22747.5</c:v>
                </c:pt>
                <c:pt idx="138">
                  <c:v>24048.5</c:v>
                </c:pt>
              </c:numCache>
            </c:numRef>
          </c:xVal>
          <c:yVal>
            <c:numRef>
              <c:f>Active!$O$21:$O$927</c:f>
              <c:numCache>
                <c:formatCode>General</c:formatCode>
                <c:ptCount val="907"/>
                <c:pt idx="0">
                  <c:v>-2.3581987795476711E-2</c:v>
                </c:pt>
                <c:pt idx="1">
                  <c:v>-5.4798458838539038E-3</c:v>
                </c:pt>
                <c:pt idx="2">
                  <c:v>1.0115236813720022E-2</c:v>
                </c:pt>
                <c:pt idx="3">
                  <c:v>1.2940146203073474E-2</c:v>
                </c:pt>
                <c:pt idx="4">
                  <c:v>1.2949081750170385E-2</c:v>
                </c:pt>
                <c:pt idx="5">
                  <c:v>1.2958017297267296E-2</c:v>
                </c:pt>
                <c:pt idx="6">
                  <c:v>1.3819659338755591E-2</c:v>
                </c:pt>
                <c:pt idx="7">
                  <c:v>1.3828594885852502E-2</c:v>
                </c:pt>
                <c:pt idx="8">
                  <c:v>1.4072407670925477E-2</c:v>
                </c:pt>
                <c:pt idx="9">
                  <c:v>1.6239916095291573E-2</c:v>
                </c:pt>
                <c:pt idx="10">
                  <c:v>1.6324165539348207E-2</c:v>
                </c:pt>
                <c:pt idx="11">
                  <c:v>1.6325442046076333E-2</c:v>
                </c:pt>
                <c:pt idx="12">
                  <c:v>1.6676481396312309E-2</c:v>
                </c:pt>
                <c:pt idx="13">
                  <c:v>1.6799026042212867E-2</c:v>
                </c:pt>
                <c:pt idx="14">
                  <c:v>1.6921570688113424E-2</c:v>
                </c:pt>
                <c:pt idx="15">
                  <c:v>1.6999437598529399E-2</c:v>
                </c:pt>
                <c:pt idx="16">
                  <c:v>1.700837314562631E-2</c:v>
                </c:pt>
                <c:pt idx="17">
                  <c:v>1.7688751231720021E-2</c:v>
                </c:pt>
                <c:pt idx="18">
                  <c:v>1.9200135197826887E-2</c:v>
                </c:pt>
                <c:pt idx="19">
                  <c:v>1.9325232857183711E-2</c:v>
                </c:pt>
                <c:pt idx="20">
                  <c:v>1.9427353395434166E-2</c:v>
                </c:pt>
                <c:pt idx="21">
                  <c:v>1.9603511323916217E-2</c:v>
                </c:pt>
                <c:pt idx="22">
                  <c:v>1.9697972821797902E-2</c:v>
                </c:pt>
                <c:pt idx="23">
                  <c:v>1.973371501018556E-2</c:v>
                </c:pt>
                <c:pt idx="24">
                  <c:v>1.9985186835627319E-2</c:v>
                </c:pt>
                <c:pt idx="25">
                  <c:v>2.0011993476918066E-2</c:v>
                </c:pt>
                <c:pt idx="26">
                  <c:v>2.0119220042081054E-2</c:v>
                </c:pt>
                <c:pt idx="27">
                  <c:v>2.0120496548809194E-2</c:v>
                </c:pt>
                <c:pt idx="28">
                  <c:v>2.013709113627489E-2</c:v>
                </c:pt>
                <c:pt idx="29">
                  <c:v>2.0154962230468726E-2</c:v>
                </c:pt>
                <c:pt idx="30">
                  <c:v>2.0241764687981612E-2</c:v>
                </c:pt>
                <c:pt idx="31">
                  <c:v>2.4034266177258207E-2</c:v>
                </c:pt>
                <c:pt idx="32">
                  <c:v>2.5712872524750199E-2</c:v>
                </c:pt>
                <c:pt idx="33">
                  <c:v>2.6306448153331025E-2</c:v>
                </c:pt>
                <c:pt idx="34">
                  <c:v>2.6314107193699809E-2</c:v>
                </c:pt>
                <c:pt idx="35">
                  <c:v>2.6315383700427936E-2</c:v>
                </c:pt>
                <c:pt idx="36">
                  <c:v>3.266728117960678E-2</c:v>
                </c:pt>
                <c:pt idx="37">
                  <c:v>3.2701746861266312E-2</c:v>
                </c:pt>
                <c:pt idx="38">
                  <c:v>3.2703023367994438E-2</c:v>
                </c:pt>
                <c:pt idx="39">
                  <c:v>3.2894499377214059E-2</c:v>
                </c:pt>
                <c:pt idx="40">
                  <c:v>3.2895775883942185E-2</c:v>
                </c:pt>
                <c:pt idx="41">
                  <c:v>3.2902158417582844E-2</c:v>
                </c:pt>
                <c:pt idx="42">
                  <c:v>3.290343492431097E-2</c:v>
                </c:pt>
                <c:pt idx="43">
                  <c:v>3.2911093964679755E-2</c:v>
                </c:pt>
                <c:pt idx="44">
                  <c:v>3.2912370471407881E-2</c:v>
                </c:pt>
                <c:pt idx="45">
                  <c:v>3.2937900605970502E-2</c:v>
                </c:pt>
                <c:pt idx="46">
                  <c:v>3.2946836153067413E-2</c:v>
                </c:pt>
                <c:pt idx="47">
                  <c:v>3.3218732086159275E-2</c:v>
                </c:pt>
                <c:pt idx="48">
                  <c:v>4.1509643285368797E-2</c:v>
                </c:pt>
                <c:pt idx="49">
                  <c:v>4.1510919792096923E-2</c:v>
                </c:pt>
                <c:pt idx="50">
                  <c:v>4.1623252384172429E-2</c:v>
                </c:pt>
                <c:pt idx="51">
                  <c:v>4.1692183747491493E-2</c:v>
                </c:pt>
                <c:pt idx="52">
                  <c:v>4.1701119294588418E-2</c:v>
                </c:pt>
                <c:pt idx="53">
                  <c:v>4.1702395801316544E-2</c:v>
                </c:pt>
                <c:pt idx="54">
                  <c:v>4.1710054841685329E-2</c:v>
                </c:pt>
                <c:pt idx="55">
                  <c:v>4.1877277223070455E-2</c:v>
                </c:pt>
                <c:pt idx="56">
                  <c:v>4.2050882138096254E-2</c:v>
                </c:pt>
                <c:pt idx="57">
                  <c:v>4.2155555689802976E-2</c:v>
                </c:pt>
                <c:pt idx="58">
                  <c:v>4.2156832196531102E-2</c:v>
                </c:pt>
                <c:pt idx="59">
                  <c:v>4.2532125174601559E-2</c:v>
                </c:pt>
                <c:pt idx="60">
                  <c:v>4.255765530916418E-2</c:v>
                </c:pt>
                <c:pt idx="61">
                  <c:v>4.255765530916418E-2</c:v>
                </c:pt>
                <c:pt idx="62">
                  <c:v>5.8348043536142112E-2</c:v>
                </c:pt>
                <c:pt idx="63">
                  <c:v>5.8348043536142112E-2</c:v>
                </c:pt>
                <c:pt idx="64">
                  <c:v>5.8349320042870238E-2</c:v>
                </c:pt>
                <c:pt idx="65">
                  <c:v>5.8349320042870238E-2</c:v>
                </c:pt>
                <c:pt idx="66">
                  <c:v>5.8358255589967156E-2</c:v>
                </c:pt>
                <c:pt idx="67">
                  <c:v>5.8358255589967156E-2</c:v>
                </c:pt>
                <c:pt idx="68">
                  <c:v>5.8391444764898555E-2</c:v>
                </c:pt>
                <c:pt idx="69">
                  <c:v>5.8391444764898555E-2</c:v>
                </c:pt>
                <c:pt idx="70">
                  <c:v>5.8392721271626688E-2</c:v>
                </c:pt>
                <c:pt idx="71">
                  <c:v>5.8392721271626688E-2</c:v>
                </c:pt>
                <c:pt idx="72">
                  <c:v>6.1502291661353306E-2</c:v>
                </c:pt>
                <c:pt idx="73">
                  <c:v>6.1502291661353306E-2</c:v>
                </c:pt>
                <c:pt idx="74">
                  <c:v>6.1503568168081432E-2</c:v>
                </c:pt>
                <c:pt idx="75">
                  <c:v>6.1503568168081432E-2</c:v>
                </c:pt>
                <c:pt idx="76">
                  <c:v>6.1520162755547135E-2</c:v>
                </c:pt>
                <c:pt idx="77">
                  <c:v>6.1520162755547135E-2</c:v>
                </c:pt>
                <c:pt idx="78">
                  <c:v>6.1521439262275268E-2</c:v>
                </c:pt>
                <c:pt idx="79">
                  <c:v>6.1521439262275268E-2</c:v>
                </c:pt>
                <c:pt idx="80">
                  <c:v>6.1563563984303585E-2</c:v>
                </c:pt>
                <c:pt idx="81">
                  <c:v>6.1563563984303585E-2</c:v>
                </c:pt>
                <c:pt idx="82">
                  <c:v>6.1564840491031711E-2</c:v>
                </c:pt>
                <c:pt idx="83">
                  <c:v>6.4719088616242898E-2</c:v>
                </c:pt>
                <c:pt idx="84">
                  <c:v>6.4719088616242898E-2</c:v>
                </c:pt>
                <c:pt idx="85">
                  <c:v>6.4728024163339823E-2</c:v>
                </c:pt>
                <c:pt idx="86">
                  <c:v>6.4736959710436748E-2</c:v>
                </c:pt>
                <c:pt idx="87">
                  <c:v>6.4736959710436748E-2</c:v>
                </c:pt>
                <c:pt idx="88">
                  <c:v>8.3890943166039317E-2</c:v>
                </c:pt>
                <c:pt idx="89">
                  <c:v>0.10030043715616069</c:v>
                </c:pt>
                <c:pt idx="90">
                  <c:v>0.10247432811416743</c:v>
                </c:pt>
                <c:pt idx="91">
                  <c:v>0.10258410769278668</c:v>
                </c:pt>
                <c:pt idx="92">
                  <c:v>0.10552007316748752</c:v>
                </c:pt>
                <c:pt idx="93">
                  <c:v>0.10581366971495759</c:v>
                </c:pt>
                <c:pt idx="94">
                  <c:v>0.11020102333954314</c:v>
                </c:pt>
                <c:pt idx="95">
                  <c:v>0.11205323460206092</c:v>
                </c:pt>
                <c:pt idx="96">
                  <c:v>0.11205451110878904</c:v>
                </c:pt>
                <c:pt idx="97">
                  <c:v>0.11386970367619104</c:v>
                </c:pt>
                <c:pt idx="98">
                  <c:v>0.11561213536008957</c:v>
                </c:pt>
                <c:pt idx="99">
                  <c:v>0.11845363933690872</c:v>
                </c:pt>
                <c:pt idx="100">
                  <c:v>0.11856214240879984</c:v>
                </c:pt>
                <c:pt idx="101">
                  <c:v>0.1189042462119389</c:v>
                </c:pt>
                <c:pt idx="102">
                  <c:v>0.12152874404497581</c:v>
                </c:pt>
                <c:pt idx="103">
                  <c:v>0.12177000381659253</c:v>
                </c:pt>
                <c:pt idx="104">
                  <c:v>0.12177000381659253</c:v>
                </c:pt>
                <c:pt idx="105">
                  <c:v>0.12177000381659253</c:v>
                </c:pt>
                <c:pt idx="106">
                  <c:v>0.12242485176812362</c:v>
                </c:pt>
                <c:pt idx="107">
                  <c:v>0.12242485176812362</c:v>
                </c:pt>
                <c:pt idx="108">
                  <c:v>0.12242485176812362</c:v>
                </c:pt>
                <c:pt idx="109">
                  <c:v>0.12450811074843308</c:v>
                </c:pt>
                <c:pt idx="110">
                  <c:v>0.12450938725516122</c:v>
                </c:pt>
                <c:pt idx="111">
                  <c:v>0.12508253877609193</c:v>
                </c:pt>
                <c:pt idx="112">
                  <c:v>0.12783468728194194</c:v>
                </c:pt>
                <c:pt idx="113">
                  <c:v>0.13081533049212735</c:v>
                </c:pt>
                <c:pt idx="114">
                  <c:v>0.13081533049212735</c:v>
                </c:pt>
                <c:pt idx="115">
                  <c:v>0.13081533049212735</c:v>
                </c:pt>
                <c:pt idx="116">
                  <c:v>0.13081533049212735</c:v>
                </c:pt>
                <c:pt idx="117">
                  <c:v>0.13081660699885547</c:v>
                </c:pt>
                <c:pt idx="118">
                  <c:v>0.13081660699885547</c:v>
                </c:pt>
                <c:pt idx="119">
                  <c:v>0.13081660699885547</c:v>
                </c:pt>
                <c:pt idx="120">
                  <c:v>0.13081660699885547</c:v>
                </c:pt>
                <c:pt idx="121">
                  <c:v>0.13109488546558798</c:v>
                </c:pt>
                <c:pt idx="122">
                  <c:v>0.13109616197231611</c:v>
                </c:pt>
                <c:pt idx="123">
                  <c:v>0.13122508915185732</c:v>
                </c:pt>
                <c:pt idx="124">
                  <c:v>0.13122636565858548</c:v>
                </c:pt>
                <c:pt idx="125">
                  <c:v>0.13457208979301627</c:v>
                </c:pt>
                <c:pt idx="126">
                  <c:v>0.1345733662997444</c:v>
                </c:pt>
                <c:pt idx="127">
                  <c:v>0.13684554827581721</c:v>
                </c:pt>
                <c:pt idx="128">
                  <c:v>0.14095334692694211</c:v>
                </c:pt>
                <c:pt idx="129">
                  <c:v>0.14395186123132137</c:v>
                </c:pt>
                <c:pt idx="130">
                  <c:v>0.14454798987335843</c:v>
                </c:pt>
                <c:pt idx="131">
                  <c:v>0.14687506163874087</c:v>
                </c:pt>
                <c:pt idx="132">
                  <c:v>0.1568662797998206</c:v>
                </c:pt>
                <c:pt idx="133">
                  <c:v>0.15962481083931127</c:v>
                </c:pt>
                <c:pt idx="134">
                  <c:v>0.16305095489761431</c:v>
                </c:pt>
                <c:pt idx="135">
                  <c:v>0.16320158269153373</c:v>
                </c:pt>
                <c:pt idx="136">
                  <c:v>0.16387174872380242</c:v>
                </c:pt>
                <c:pt idx="137">
                  <c:v>0.16388834331126811</c:v>
                </c:pt>
                <c:pt idx="138">
                  <c:v>0.16720981381786443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30D-4DAF-AB7E-C94317A18D21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Active!$F$21:$F$927</c:f>
              <c:numCache>
                <c:formatCode>General</c:formatCode>
                <c:ptCount val="907"/>
                <c:pt idx="0">
                  <c:v>-50683.5</c:v>
                </c:pt>
                <c:pt idx="1">
                  <c:v>-43593</c:v>
                </c:pt>
                <c:pt idx="2">
                  <c:v>-37484.5</c:v>
                </c:pt>
                <c:pt idx="3">
                  <c:v>-36378</c:v>
                </c:pt>
                <c:pt idx="4">
                  <c:v>-36374.5</c:v>
                </c:pt>
                <c:pt idx="5">
                  <c:v>-36371</c:v>
                </c:pt>
                <c:pt idx="6">
                  <c:v>-36033.5</c:v>
                </c:pt>
                <c:pt idx="7">
                  <c:v>-36030</c:v>
                </c:pt>
                <c:pt idx="8">
                  <c:v>-35934.5</c:v>
                </c:pt>
                <c:pt idx="9">
                  <c:v>-35085.5</c:v>
                </c:pt>
                <c:pt idx="10">
                  <c:v>-35052.5</c:v>
                </c:pt>
                <c:pt idx="11">
                  <c:v>-35052</c:v>
                </c:pt>
                <c:pt idx="12">
                  <c:v>-34914.5</c:v>
                </c:pt>
                <c:pt idx="13">
                  <c:v>-34866.5</c:v>
                </c:pt>
                <c:pt idx="14">
                  <c:v>-34818.5</c:v>
                </c:pt>
                <c:pt idx="15">
                  <c:v>-34788</c:v>
                </c:pt>
                <c:pt idx="16">
                  <c:v>-34784.5</c:v>
                </c:pt>
                <c:pt idx="17">
                  <c:v>-34518</c:v>
                </c:pt>
                <c:pt idx="18">
                  <c:v>-33926</c:v>
                </c:pt>
                <c:pt idx="19">
                  <c:v>-33877</c:v>
                </c:pt>
                <c:pt idx="20">
                  <c:v>-33837</c:v>
                </c:pt>
                <c:pt idx="21">
                  <c:v>-33768</c:v>
                </c:pt>
                <c:pt idx="22">
                  <c:v>-33731</c:v>
                </c:pt>
                <c:pt idx="23">
                  <c:v>-33717</c:v>
                </c:pt>
                <c:pt idx="24">
                  <c:v>-33618.5</c:v>
                </c:pt>
                <c:pt idx="25">
                  <c:v>-33608</c:v>
                </c:pt>
                <c:pt idx="26">
                  <c:v>-33566</c:v>
                </c:pt>
                <c:pt idx="27">
                  <c:v>-33565.5</c:v>
                </c:pt>
                <c:pt idx="28">
                  <c:v>-33559</c:v>
                </c:pt>
                <c:pt idx="29">
                  <c:v>-33552</c:v>
                </c:pt>
                <c:pt idx="30">
                  <c:v>-33518</c:v>
                </c:pt>
                <c:pt idx="31">
                  <c:v>-32032.5</c:v>
                </c:pt>
                <c:pt idx="32">
                  <c:v>-31375</c:v>
                </c:pt>
                <c:pt idx="33">
                  <c:v>-31142.5</c:v>
                </c:pt>
                <c:pt idx="34">
                  <c:v>-31139.5</c:v>
                </c:pt>
                <c:pt idx="35">
                  <c:v>-31139</c:v>
                </c:pt>
                <c:pt idx="36">
                  <c:v>-28651</c:v>
                </c:pt>
                <c:pt idx="37">
                  <c:v>-28637.5</c:v>
                </c:pt>
                <c:pt idx="38">
                  <c:v>-28637</c:v>
                </c:pt>
                <c:pt idx="39">
                  <c:v>-28562</c:v>
                </c:pt>
                <c:pt idx="40">
                  <c:v>-28561.5</c:v>
                </c:pt>
                <c:pt idx="41">
                  <c:v>-28559</c:v>
                </c:pt>
                <c:pt idx="42">
                  <c:v>-28558.5</c:v>
                </c:pt>
                <c:pt idx="43">
                  <c:v>-28555.5</c:v>
                </c:pt>
                <c:pt idx="44">
                  <c:v>-28555</c:v>
                </c:pt>
                <c:pt idx="45">
                  <c:v>-28545</c:v>
                </c:pt>
                <c:pt idx="46">
                  <c:v>-28541.5</c:v>
                </c:pt>
                <c:pt idx="47">
                  <c:v>-28435</c:v>
                </c:pt>
                <c:pt idx="48">
                  <c:v>-25187.5</c:v>
                </c:pt>
                <c:pt idx="49">
                  <c:v>-25187</c:v>
                </c:pt>
                <c:pt idx="50">
                  <c:v>-25143</c:v>
                </c:pt>
                <c:pt idx="51">
                  <c:v>-25116</c:v>
                </c:pt>
                <c:pt idx="52">
                  <c:v>-25112.5</c:v>
                </c:pt>
                <c:pt idx="53">
                  <c:v>-25112</c:v>
                </c:pt>
                <c:pt idx="54">
                  <c:v>-25109</c:v>
                </c:pt>
                <c:pt idx="55">
                  <c:v>-25043.5</c:v>
                </c:pt>
                <c:pt idx="56">
                  <c:v>-24975.5</c:v>
                </c:pt>
                <c:pt idx="57">
                  <c:v>-24934.5</c:v>
                </c:pt>
                <c:pt idx="58">
                  <c:v>-24934</c:v>
                </c:pt>
                <c:pt idx="59">
                  <c:v>-24787</c:v>
                </c:pt>
                <c:pt idx="60">
                  <c:v>-24777</c:v>
                </c:pt>
                <c:pt idx="61">
                  <c:v>-24777</c:v>
                </c:pt>
                <c:pt idx="62">
                  <c:v>-18592</c:v>
                </c:pt>
                <c:pt idx="63">
                  <c:v>-18592</c:v>
                </c:pt>
                <c:pt idx="64">
                  <c:v>-18591.5</c:v>
                </c:pt>
                <c:pt idx="65">
                  <c:v>-18591.5</c:v>
                </c:pt>
                <c:pt idx="66">
                  <c:v>-18588</c:v>
                </c:pt>
                <c:pt idx="67">
                  <c:v>-18588</c:v>
                </c:pt>
                <c:pt idx="68">
                  <c:v>-18575</c:v>
                </c:pt>
                <c:pt idx="69">
                  <c:v>-18575</c:v>
                </c:pt>
                <c:pt idx="70">
                  <c:v>-18574.5</c:v>
                </c:pt>
                <c:pt idx="71">
                  <c:v>-18574.5</c:v>
                </c:pt>
                <c:pt idx="72">
                  <c:v>-17356.5</c:v>
                </c:pt>
                <c:pt idx="73">
                  <c:v>-17356.5</c:v>
                </c:pt>
                <c:pt idx="74">
                  <c:v>-17356</c:v>
                </c:pt>
                <c:pt idx="75">
                  <c:v>-17356</c:v>
                </c:pt>
                <c:pt idx="76">
                  <c:v>-17349.5</c:v>
                </c:pt>
                <c:pt idx="77">
                  <c:v>-17349.5</c:v>
                </c:pt>
                <c:pt idx="78">
                  <c:v>-17349</c:v>
                </c:pt>
                <c:pt idx="79">
                  <c:v>-17349</c:v>
                </c:pt>
                <c:pt idx="80">
                  <c:v>-17332.5</c:v>
                </c:pt>
                <c:pt idx="81">
                  <c:v>-17332.5</c:v>
                </c:pt>
                <c:pt idx="82">
                  <c:v>-17332</c:v>
                </c:pt>
                <c:pt idx="83">
                  <c:v>-16096.5</c:v>
                </c:pt>
                <c:pt idx="84">
                  <c:v>-16096.5</c:v>
                </c:pt>
                <c:pt idx="85">
                  <c:v>-16093</c:v>
                </c:pt>
                <c:pt idx="86">
                  <c:v>-16089.5</c:v>
                </c:pt>
                <c:pt idx="87">
                  <c:v>-16089.5</c:v>
                </c:pt>
                <c:pt idx="88">
                  <c:v>-8587</c:v>
                </c:pt>
                <c:pt idx="89">
                  <c:v>-2159.5</c:v>
                </c:pt>
                <c:pt idx="90">
                  <c:v>-1308</c:v>
                </c:pt>
                <c:pt idx="91">
                  <c:v>-1265</c:v>
                </c:pt>
                <c:pt idx="92">
                  <c:v>-115</c:v>
                </c:pt>
                <c:pt idx="93">
                  <c:v>0</c:v>
                </c:pt>
                <c:pt idx="94">
                  <c:v>1718.5</c:v>
                </c:pt>
                <c:pt idx="95">
                  <c:v>2444</c:v>
                </c:pt>
                <c:pt idx="96">
                  <c:v>2444.5</c:v>
                </c:pt>
                <c:pt idx="97">
                  <c:v>3155.5</c:v>
                </c:pt>
                <c:pt idx="98">
                  <c:v>3838</c:v>
                </c:pt>
                <c:pt idx="99">
                  <c:v>4951</c:v>
                </c:pt>
                <c:pt idx="100">
                  <c:v>4993.5</c:v>
                </c:pt>
                <c:pt idx="101">
                  <c:v>5127.5</c:v>
                </c:pt>
                <c:pt idx="102">
                  <c:v>6155.5</c:v>
                </c:pt>
                <c:pt idx="103">
                  <c:v>6250</c:v>
                </c:pt>
                <c:pt idx="104">
                  <c:v>6250</c:v>
                </c:pt>
                <c:pt idx="105">
                  <c:v>6250</c:v>
                </c:pt>
                <c:pt idx="106">
                  <c:v>6506.5</c:v>
                </c:pt>
                <c:pt idx="107">
                  <c:v>6506.5</c:v>
                </c:pt>
                <c:pt idx="108">
                  <c:v>6506.5</c:v>
                </c:pt>
                <c:pt idx="109">
                  <c:v>7322.5</c:v>
                </c:pt>
                <c:pt idx="110">
                  <c:v>7323</c:v>
                </c:pt>
                <c:pt idx="111">
                  <c:v>7547.5</c:v>
                </c:pt>
                <c:pt idx="112">
                  <c:v>8625.5</c:v>
                </c:pt>
                <c:pt idx="113">
                  <c:v>9793</c:v>
                </c:pt>
                <c:pt idx="114">
                  <c:v>9793</c:v>
                </c:pt>
                <c:pt idx="115">
                  <c:v>9793</c:v>
                </c:pt>
                <c:pt idx="116">
                  <c:v>9793</c:v>
                </c:pt>
                <c:pt idx="117">
                  <c:v>9793.5</c:v>
                </c:pt>
                <c:pt idx="118">
                  <c:v>9793.5</c:v>
                </c:pt>
                <c:pt idx="119">
                  <c:v>9793.5</c:v>
                </c:pt>
                <c:pt idx="120">
                  <c:v>9793.5</c:v>
                </c:pt>
                <c:pt idx="121">
                  <c:v>9902.5</c:v>
                </c:pt>
                <c:pt idx="122">
                  <c:v>9903</c:v>
                </c:pt>
                <c:pt idx="123">
                  <c:v>9953.5</c:v>
                </c:pt>
                <c:pt idx="124">
                  <c:v>9954</c:v>
                </c:pt>
                <c:pt idx="125">
                  <c:v>11264.5</c:v>
                </c:pt>
                <c:pt idx="126">
                  <c:v>11265</c:v>
                </c:pt>
                <c:pt idx="127">
                  <c:v>12155</c:v>
                </c:pt>
                <c:pt idx="128">
                  <c:v>13764</c:v>
                </c:pt>
                <c:pt idx="129">
                  <c:v>14938.5</c:v>
                </c:pt>
                <c:pt idx="130">
                  <c:v>15172</c:v>
                </c:pt>
                <c:pt idx="131">
                  <c:v>16083.5</c:v>
                </c:pt>
                <c:pt idx="132">
                  <c:v>19997</c:v>
                </c:pt>
                <c:pt idx="133">
                  <c:v>21077.5</c:v>
                </c:pt>
                <c:pt idx="134">
                  <c:v>22419.5</c:v>
                </c:pt>
                <c:pt idx="135">
                  <c:v>22478.5</c:v>
                </c:pt>
                <c:pt idx="136">
                  <c:v>22741</c:v>
                </c:pt>
                <c:pt idx="137">
                  <c:v>22747.5</c:v>
                </c:pt>
                <c:pt idx="138">
                  <c:v>24048.5</c:v>
                </c:pt>
              </c:numCache>
            </c:numRef>
          </c:xVal>
          <c:yVal>
            <c:numRef>
              <c:f>Active!$U$21:$U$927</c:f>
              <c:numCache>
                <c:formatCode>General</c:formatCode>
                <c:ptCount val="907"/>
                <c:pt idx="14">
                  <c:v>-0.18413963899365626</c:v>
                </c:pt>
                <c:pt idx="17">
                  <c:v>-8.9732291999098379E-2</c:v>
                </c:pt>
                <c:pt idx="47">
                  <c:v>-0.20428988999628928</c:v>
                </c:pt>
                <c:pt idx="90">
                  <c:v>9.1144799807807431E-4</c:v>
                </c:pt>
                <c:pt idx="91">
                  <c:v>1.3580900049419142E-3</c:v>
                </c:pt>
                <c:pt idx="92">
                  <c:v>-5.2038099966011941E-3</c:v>
                </c:pt>
                <c:pt idx="94">
                  <c:v>0.13780823900015093</c:v>
                </c:pt>
                <c:pt idx="97">
                  <c:v>0.16986671700578881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30D-4DAF-AB7E-C94317A18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3247200"/>
        <c:axId val="1"/>
      </c:scatterChart>
      <c:valAx>
        <c:axId val="613247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201340398487928"/>
              <c:y val="0.868504097538266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314465408805034E-2"/>
              <c:y val="0.385322385160570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324720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195001568200201"/>
          <c:y val="0.9204921861831491"/>
          <c:w val="0.77830304230839076"/>
          <c:h val="6.11624005714882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BW Dra - O-C Diagr.</a:t>
            </a:r>
          </a:p>
        </c:rich>
      </c:tx>
      <c:layout>
        <c:manualLayout>
          <c:xMode val="edge"/>
          <c:yMode val="edge"/>
          <c:x val="0.34090952473915964"/>
          <c:y val="3.39506172839506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55389409733957"/>
          <c:y val="0.14814859468012961"/>
          <c:w val="0.7623974633561702"/>
          <c:h val="0.62654509833471483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A!$F$21:$F$992</c:f>
              <c:numCache>
                <c:formatCode>General</c:formatCode>
                <c:ptCount val="972"/>
                <c:pt idx="0">
                  <c:v>0</c:v>
                </c:pt>
                <c:pt idx="1">
                  <c:v>978</c:v>
                </c:pt>
                <c:pt idx="2">
                  <c:v>7379</c:v>
                </c:pt>
                <c:pt idx="3">
                  <c:v>7392.5</c:v>
                </c:pt>
                <c:pt idx="4">
                  <c:v>7393</c:v>
                </c:pt>
                <c:pt idx="5">
                  <c:v>7468</c:v>
                </c:pt>
                <c:pt idx="6">
                  <c:v>7468.5</c:v>
                </c:pt>
                <c:pt idx="7">
                  <c:v>7471</c:v>
                </c:pt>
                <c:pt idx="8">
                  <c:v>7471.5</c:v>
                </c:pt>
                <c:pt idx="9">
                  <c:v>7474.5</c:v>
                </c:pt>
                <c:pt idx="10">
                  <c:v>7475</c:v>
                </c:pt>
                <c:pt idx="11">
                  <c:v>7485</c:v>
                </c:pt>
                <c:pt idx="12">
                  <c:v>7488.5</c:v>
                </c:pt>
                <c:pt idx="13">
                  <c:v>7594.5</c:v>
                </c:pt>
                <c:pt idx="14">
                  <c:v>10842.5</c:v>
                </c:pt>
                <c:pt idx="15">
                  <c:v>10843</c:v>
                </c:pt>
                <c:pt idx="16">
                  <c:v>10887</c:v>
                </c:pt>
                <c:pt idx="17">
                  <c:v>10914</c:v>
                </c:pt>
                <c:pt idx="18">
                  <c:v>10917.5</c:v>
                </c:pt>
                <c:pt idx="19">
                  <c:v>10918</c:v>
                </c:pt>
                <c:pt idx="20">
                  <c:v>10921</c:v>
                </c:pt>
                <c:pt idx="21">
                  <c:v>10986.5</c:v>
                </c:pt>
                <c:pt idx="22">
                  <c:v>11054.5</c:v>
                </c:pt>
                <c:pt idx="23">
                  <c:v>11095.5</c:v>
                </c:pt>
                <c:pt idx="24">
                  <c:v>11096</c:v>
                </c:pt>
                <c:pt idx="25">
                  <c:v>11243</c:v>
                </c:pt>
                <c:pt idx="26">
                  <c:v>11253</c:v>
                </c:pt>
                <c:pt idx="27">
                  <c:v>11253</c:v>
                </c:pt>
                <c:pt idx="28">
                  <c:v>17438</c:v>
                </c:pt>
                <c:pt idx="29">
                  <c:v>17438</c:v>
                </c:pt>
                <c:pt idx="30">
                  <c:v>17438.5</c:v>
                </c:pt>
                <c:pt idx="31">
                  <c:v>17438.5</c:v>
                </c:pt>
                <c:pt idx="32">
                  <c:v>17442</c:v>
                </c:pt>
                <c:pt idx="33">
                  <c:v>17442</c:v>
                </c:pt>
                <c:pt idx="34">
                  <c:v>17455</c:v>
                </c:pt>
                <c:pt idx="35">
                  <c:v>17455</c:v>
                </c:pt>
                <c:pt idx="36">
                  <c:v>17455.5</c:v>
                </c:pt>
                <c:pt idx="37">
                  <c:v>17455.5</c:v>
                </c:pt>
                <c:pt idx="38">
                  <c:v>18673.5</c:v>
                </c:pt>
                <c:pt idx="39">
                  <c:v>18673.5</c:v>
                </c:pt>
                <c:pt idx="40">
                  <c:v>18674</c:v>
                </c:pt>
                <c:pt idx="41">
                  <c:v>18674</c:v>
                </c:pt>
                <c:pt idx="42">
                  <c:v>18680.5</c:v>
                </c:pt>
                <c:pt idx="43">
                  <c:v>18680.5</c:v>
                </c:pt>
                <c:pt idx="44">
                  <c:v>18681</c:v>
                </c:pt>
                <c:pt idx="45">
                  <c:v>18681</c:v>
                </c:pt>
                <c:pt idx="46">
                  <c:v>18681</c:v>
                </c:pt>
                <c:pt idx="47">
                  <c:v>18697.5</c:v>
                </c:pt>
                <c:pt idx="48">
                  <c:v>18697.5</c:v>
                </c:pt>
                <c:pt idx="49">
                  <c:v>18698</c:v>
                </c:pt>
                <c:pt idx="50">
                  <c:v>19933.5</c:v>
                </c:pt>
                <c:pt idx="51">
                  <c:v>19933.5</c:v>
                </c:pt>
                <c:pt idx="52">
                  <c:v>19937</c:v>
                </c:pt>
                <c:pt idx="53">
                  <c:v>19937</c:v>
                </c:pt>
                <c:pt idx="54">
                  <c:v>19940.5</c:v>
                </c:pt>
                <c:pt idx="55">
                  <c:v>19940.5</c:v>
                </c:pt>
                <c:pt idx="56">
                  <c:v>34722</c:v>
                </c:pt>
                <c:pt idx="57">
                  <c:v>34765</c:v>
                </c:pt>
                <c:pt idx="58">
                  <c:v>36030.5</c:v>
                </c:pt>
                <c:pt idx="59">
                  <c:v>37749</c:v>
                </c:pt>
              </c:numCache>
            </c:numRef>
          </c:xVal>
          <c:yVal>
            <c:numRef>
              <c:f>A!$H$21:$H$992</c:f>
              <c:numCache>
                <c:formatCode>General</c:formatCode>
                <c:ptCount val="972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99-4D58-95E6-4CE1C3E5A52B}"/>
            </c:ext>
          </c:extLst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A!$D$21:$D$992</c:f>
                <c:numCache>
                  <c:formatCode>General</c:formatCode>
                  <c:ptCount val="9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28">
                    <c:v>-4.0000000000000002E-4</c:v>
                  </c:pt>
                  <c:pt idx="29">
                    <c:v>-6.9999999999999999E-4</c:v>
                  </c:pt>
                  <c:pt idx="30">
                    <c:v>-4.0000000000000002E-4</c:v>
                  </c:pt>
                  <c:pt idx="31">
                    <c:v>-1E-3</c:v>
                  </c:pt>
                  <c:pt idx="32">
                    <c:v>-4.0000000000000002E-4</c:v>
                  </c:pt>
                  <c:pt idx="33">
                    <c:v>-2.0000000000000001E-4</c:v>
                  </c:pt>
                  <c:pt idx="34">
                    <c:v>-2.9999999999999997E-4</c:v>
                  </c:pt>
                  <c:pt idx="35">
                    <c:v>-4.0000000000000002E-4</c:v>
                  </c:pt>
                  <c:pt idx="36">
                    <c:v>-4.0000000000000002E-4</c:v>
                  </c:pt>
                  <c:pt idx="37">
                    <c:v>-2.0000000000000001E-4</c:v>
                  </c:pt>
                  <c:pt idx="38">
                    <c:v>2.9999999999999997E-4</c:v>
                  </c:pt>
                  <c:pt idx="39">
                    <c:v>2.9999999999999997E-4</c:v>
                  </c:pt>
                  <c:pt idx="40">
                    <c:v>2.0000000000000001E-4</c:v>
                  </c:pt>
                  <c:pt idx="41">
                    <c:v>1E-4</c:v>
                  </c:pt>
                  <c:pt idx="42">
                    <c:v>2.0000000000000001E-4</c:v>
                  </c:pt>
                  <c:pt idx="43">
                    <c:v>5.0000000000000001E-4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5.0000000000000001E-4</c:v>
                  </c:pt>
                  <c:pt idx="48">
                    <c:v>5.0000000000000001E-4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6.9999999999999999E-4</c:v>
                  </c:pt>
                  <c:pt idx="52">
                    <c:v>2.0000000000000001E-4</c:v>
                  </c:pt>
                  <c:pt idx="53">
                    <c:v>6.9999999999999999E-4</c:v>
                  </c:pt>
                  <c:pt idx="54">
                    <c:v>1E-3</c:v>
                  </c:pt>
                  <c:pt idx="55">
                    <c:v>2.0000000000000001E-4</c:v>
                  </c:pt>
                  <c:pt idx="56">
                    <c:v>1E-4</c:v>
                  </c:pt>
                  <c:pt idx="57">
                    <c:v>0</c:v>
                  </c:pt>
                  <c:pt idx="58">
                    <c:v>2.0000000000000001E-4</c:v>
                  </c:pt>
                  <c:pt idx="59">
                    <c:v>2.9999999999999997E-4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</c:numCache>
              </c:numRef>
            </c:plus>
            <c:minus>
              <c:numRef>
                <c:f>A!$D$21:$D$992</c:f>
                <c:numCache>
                  <c:formatCode>General</c:formatCode>
                  <c:ptCount val="9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28">
                    <c:v>-4.0000000000000002E-4</c:v>
                  </c:pt>
                  <c:pt idx="29">
                    <c:v>-6.9999999999999999E-4</c:v>
                  </c:pt>
                  <c:pt idx="30">
                    <c:v>-4.0000000000000002E-4</c:v>
                  </c:pt>
                  <c:pt idx="31">
                    <c:v>-1E-3</c:v>
                  </c:pt>
                  <c:pt idx="32">
                    <c:v>-4.0000000000000002E-4</c:v>
                  </c:pt>
                  <c:pt idx="33">
                    <c:v>-2.0000000000000001E-4</c:v>
                  </c:pt>
                  <c:pt idx="34">
                    <c:v>-2.9999999999999997E-4</c:v>
                  </c:pt>
                  <c:pt idx="35">
                    <c:v>-4.0000000000000002E-4</c:v>
                  </c:pt>
                  <c:pt idx="36">
                    <c:v>-4.0000000000000002E-4</c:v>
                  </c:pt>
                  <c:pt idx="37">
                    <c:v>-2.0000000000000001E-4</c:v>
                  </c:pt>
                  <c:pt idx="38">
                    <c:v>2.9999999999999997E-4</c:v>
                  </c:pt>
                  <c:pt idx="39">
                    <c:v>2.9999999999999997E-4</c:v>
                  </c:pt>
                  <c:pt idx="40">
                    <c:v>2.0000000000000001E-4</c:v>
                  </c:pt>
                  <c:pt idx="41">
                    <c:v>1E-4</c:v>
                  </c:pt>
                  <c:pt idx="42">
                    <c:v>2.0000000000000001E-4</c:v>
                  </c:pt>
                  <c:pt idx="43">
                    <c:v>5.0000000000000001E-4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5.0000000000000001E-4</c:v>
                  </c:pt>
                  <c:pt idx="48">
                    <c:v>5.0000000000000001E-4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6.9999999999999999E-4</c:v>
                  </c:pt>
                  <c:pt idx="52">
                    <c:v>2.0000000000000001E-4</c:v>
                  </c:pt>
                  <c:pt idx="53">
                    <c:v>6.9999999999999999E-4</c:v>
                  </c:pt>
                  <c:pt idx="54">
                    <c:v>1E-3</c:v>
                  </c:pt>
                  <c:pt idx="55">
                    <c:v>2.0000000000000001E-4</c:v>
                  </c:pt>
                  <c:pt idx="56">
                    <c:v>1E-4</c:v>
                  </c:pt>
                  <c:pt idx="57">
                    <c:v>0</c:v>
                  </c:pt>
                  <c:pt idx="58">
                    <c:v>2.0000000000000001E-4</c:v>
                  </c:pt>
                  <c:pt idx="59">
                    <c:v>2.9999999999999997E-4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A!$F$21:$F$992</c:f>
              <c:numCache>
                <c:formatCode>General</c:formatCode>
                <c:ptCount val="972"/>
                <c:pt idx="0">
                  <c:v>0</c:v>
                </c:pt>
                <c:pt idx="1">
                  <c:v>978</c:v>
                </c:pt>
                <c:pt idx="2">
                  <c:v>7379</c:v>
                </c:pt>
                <c:pt idx="3">
                  <c:v>7392.5</c:v>
                </c:pt>
                <c:pt idx="4">
                  <c:v>7393</c:v>
                </c:pt>
                <c:pt idx="5">
                  <c:v>7468</c:v>
                </c:pt>
                <c:pt idx="6">
                  <c:v>7468.5</c:v>
                </c:pt>
                <c:pt idx="7">
                  <c:v>7471</c:v>
                </c:pt>
                <c:pt idx="8">
                  <c:v>7471.5</c:v>
                </c:pt>
                <c:pt idx="9">
                  <c:v>7474.5</c:v>
                </c:pt>
                <c:pt idx="10">
                  <c:v>7475</c:v>
                </c:pt>
                <c:pt idx="11">
                  <c:v>7485</c:v>
                </c:pt>
                <c:pt idx="12">
                  <c:v>7488.5</c:v>
                </c:pt>
                <c:pt idx="13">
                  <c:v>7594.5</c:v>
                </c:pt>
                <c:pt idx="14">
                  <c:v>10842.5</c:v>
                </c:pt>
                <c:pt idx="15">
                  <c:v>10843</c:v>
                </c:pt>
                <c:pt idx="16">
                  <c:v>10887</c:v>
                </c:pt>
                <c:pt idx="17">
                  <c:v>10914</c:v>
                </c:pt>
                <c:pt idx="18">
                  <c:v>10917.5</c:v>
                </c:pt>
                <c:pt idx="19">
                  <c:v>10918</c:v>
                </c:pt>
                <c:pt idx="20">
                  <c:v>10921</c:v>
                </c:pt>
                <c:pt idx="21">
                  <c:v>10986.5</c:v>
                </c:pt>
                <c:pt idx="22">
                  <c:v>11054.5</c:v>
                </c:pt>
                <c:pt idx="23">
                  <c:v>11095.5</c:v>
                </c:pt>
                <c:pt idx="24">
                  <c:v>11096</c:v>
                </c:pt>
                <c:pt idx="25">
                  <c:v>11243</c:v>
                </c:pt>
                <c:pt idx="26">
                  <c:v>11253</c:v>
                </c:pt>
                <c:pt idx="27">
                  <c:v>11253</c:v>
                </c:pt>
                <c:pt idx="28">
                  <c:v>17438</c:v>
                </c:pt>
                <c:pt idx="29">
                  <c:v>17438</c:v>
                </c:pt>
                <c:pt idx="30">
                  <c:v>17438.5</c:v>
                </c:pt>
                <c:pt idx="31">
                  <c:v>17438.5</c:v>
                </c:pt>
                <c:pt idx="32">
                  <c:v>17442</c:v>
                </c:pt>
                <c:pt idx="33">
                  <c:v>17442</c:v>
                </c:pt>
                <c:pt idx="34">
                  <c:v>17455</c:v>
                </c:pt>
                <c:pt idx="35">
                  <c:v>17455</c:v>
                </c:pt>
                <c:pt idx="36">
                  <c:v>17455.5</c:v>
                </c:pt>
                <c:pt idx="37">
                  <c:v>17455.5</c:v>
                </c:pt>
                <c:pt idx="38">
                  <c:v>18673.5</c:v>
                </c:pt>
                <c:pt idx="39">
                  <c:v>18673.5</c:v>
                </c:pt>
                <c:pt idx="40">
                  <c:v>18674</c:v>
                </c:pt>
                <c:pt idx="41">
                  <c:v>18674</c:v>
                </c:pt>
                <c:pt idx="42">
                  <c:v>18680.5</c:v>
                </c:pt>
                <c:pt idx="43">
                  <c:v>18680.5</c:v>
                </c:pt>
                <c:pt idx="44">
                  <c:v>18681</c:v>
                </c:pt>
                <c:pt idx="45">
                  <c:v>18681</c:v>
                </c:pt>
                <c:pt idx="46">
                  <c:v>18681</c:v>
                </c:pt>
                <c:pt idx="47">
                  <c:v>18697.5</c:v>
                </c:pt>
                <c:pt idx="48">
                  <c:v>18697.5</c:v>
                </c:pt>
                <c:pt idx="49">
                  <c:v>18698</c:v>
                </c:pt>
                <c:pt idx="50">
                  <c:v>19933.5</c:v>
                </c:pt>
                <c:pt idx="51">
                  <c:v>19933.5</c:v>
                </c:pt>
                <c:pt idx="52">
                  <c:v>19937</c:v>
                </c:pt>
                <c:pt idx="53">
                  <c:v>19937</c:v>
                </c:pt>
                <c:pt idx="54">
                  <c:v>19940.5</c:v>
                </c:pt>
                <c:pt idx="55">
                  <c:v>19940.5</c:v>
                </c:pt>
                <c:pt idx="56">
                  <c:v>34722</c:v>
                </c:pt>
                <c:pt idx="57">
                  <c:v>34765</c:v>
                </c:pt>
                <c:pt idx="58">
                  <c:v>36030.5</c:v>
                </c:pt>
                <c:pt idx="59">
                  <c:v>37749</c:v>
                </c:pt>
              </c:numCache>
            </c:numRef>
          </c:xVal>
          <c:yVal>
            <c:numRef>
              <c:f>A!$I$21:$I$992</c:f>
              <c:numCache>
                <c:formatCode>General</c:formatCode>
                <c:ptCount val="972"/>
                <c:pt idx="1">
                  <c:v>2.4620000476716086E-4</c:v>
                </c:pt>
                <c:pt idx="2">
                  <c:v>-1.3230900003691204E-2</c:v>
                </c:pt>
                <c:pt idx="3">
                  <c:v>-9.8867500055348501E-3</c:v>
                </c:pt>
                <c:pt idx="4">
                  <c:v>-9.870299996691756E-3</c:v>
                </c:pt>
                <c:pt idx="5">
                  <c:v>-2.0279999444028363E-4</c:v>
                </c:pt>
                <c:pt idx="6">
                  <c:v>-2.0863500030827709E-3</c:v>
                </c:pt>
                <c:pt idx="7">
                  <c:v>2.9590000485768542E-4</c:v>
                </c:pt>
                <c:pt idx="8">
                  <c:v>5.1234999409643933E-4</c:v>
                </c:pt>
                <c:pt idx="9">
                  <c:v>5.1104999874951318E-4</c:v>
                </c:pt>
                <c:pt idx="10">
                  <c:v>5.2750000031664968E-4</c:v>
                </c:pt>
                <c:pt idx="11">
                  <c:v>6.5649999305605888E-4</c:v>
                </c:pt>
                <c:pt idx="12">
                  <c:v>5.7165000180248171E-4</c:v>
                </c:pt>
                <c:pt idx="13">
                  <c:v>5.4059049994975794E-2</c:v>
                </c:pt>
                <c:pt idx="14">
                  <c:v>2.3182500008260831E-3</c:v>
                </c:pt>
                <c:pt idx="15">
                  <c:v>-6.6530000185593963E-4</c:v>
                </c:pt>
                <c:pt idx="16">
                  <c:v>2.8229999588802457E-4</c:v>
                </c:pt>
                <c:pt idx="17">
                  <c:v>2.7060000138590112E-4</c:v>
                </c:pt>
                <c:pt idx="18">
                  <c:v>2.8574999305419624E-4</c:v>
                </c:pt>
                <c:pt idx="19">
                  <c:v>6.0220000159461051E-4</c:v>
                </c:pt>
                <c:pt idx="20">
                  <c:v>7.0089999644551426E-4</c:v>
                </c:pt>
                <c:pt idx="21">
                  <c:v>1.3558499995269813E-3</c:v>
                </c:pt>
                <c:pt idx="22">
                  <c:v>1.4930499964975752E-3</c:v>
                </c:pt>
                <c:pt idx="23">
                  <c:v>1.4194999675964937E-4</c:v>
                </c:pt>
                <c:pt idx="24">
                  <c:v>-7.4160000076517463E-4</c:v>
                </c:pt>
                <c:pt idx="25">
                  <c:v>-2.1053000018582679E-3</c:v>
                </c:pt>
                <c:pt idx="26">
                  <c:v>2.2370000078808516E-4</c:v>
                </c:pt>
                <c:pt idx="27">
                  <c:v>1.4236999995773658E-3</c:v>
                </c:pt>
                <c:pt idx="28">
                  <c:v>9.1019999672425911E-4</c:v>
                </c:pt>
                <c:pt idx="29">
                  <c:v>1.9102000005659647E-3</c:v>
                </c:pt>
                <c:pt idx="30">
                  <c:v>2.8266500012250617E-3</c:v>
                </c:pt>
                <c:pt idx="31">
                  <c:v>4.8266500016325153E-3</c:v>
                </c:pt>
                <c:pt idx="32">
                  <c:v>9.4179999723564833E-4</c:v>
                </c:pt>
                <c:pt idx="33">
                  <c:v>1.4417999918805435E-3</c:v>
                </c:pt>
                <c:pt idx="34">
                  <c:v>1.4694999990751967E-3</c:v>
                </c:pt>
                <c:pt idx="35">
                  <c:v>2.3694999981671572E-3</c:v>
                </c:pt>
                <c:pt idx="36">
                  <c:v>8.594999962951988E-5</c:v>
                </c:pt>
                <c:pt idx="37">
                  <c:v>2.8595000185305253E-4</c:v>
                </c:pt>
                <c:pt idx="38">
                  <c:v>4.5581500016851351E-3</c:v>
                </c:pt>
                <c:pt idx="39">
                  <c:v>4.7581500039086677E-3</c:v>
                </c:pt>
                <c:pt idx="40">
                  <c:v>2.0746000009239651E-3</c:v>
                </c:pt>
                <c:pt idx="41">
                  <c:v>2.3746000006212853E-3</c:v>
                </c:pt>
                <c:pt idx="42">
                  <c:v>4.488450002099853E-3</c:v>
                </c:pt>
                <c:pt idx="43">
                  <c:v>4.9884499967447482E-3</c:v>
                </c:pt>
                <c:pt idx="44">
                  <c:v>-3.0395100002351683E-2</c:v>
                </c:pt>
                <c:pt idx="45">
                  <c:v>2.1048999988124706E-3</c:v>
                </c:pt>
                <c:pt idx="46">
                  <c:v>2.2048999962862581E-3</c:v>
                </c:pt>
                <c:pt idx="47">
                  <c:v>6.0477500010165386E-3</c:v>
                </c:pt>
                <c:pt idx="48">
                  <c:v>6.6477500004111789E-3</c:v>
                </c:pt>
                <c:pt idx="49">
                  <c:v>2.564199996413663E-3</c:v>
                </c:pt>
                <c:pt idx="50">
                  <c:v>3.2121500044013374E-3</c:v>
                </c:pt>
                <c:pt idx="51">
                  <c:v>4.3121499984408729E-3</c:v>
                </c:pt>
                <c:pt idx="52">
                  <c:v>4.6272999970824458E-3</c:v>
                </c:pt>
                <c:pt idx="53">
                  <c:v>4.7272999945562333E-3</c:v>
                </c:pt>
                <c:pt idx="54">
                  <c:v>3.6424499994609505E-3</c:v>
                </c:pt>
                <c:pt idx="55">
                  <c:v>4.1424500013818033E-3</c:v>
                </c:pt>
                <c:pt idx="56">
                  <c:v>-3.3146200003102422E-2</c:v>
                </c:pt>
                <c:pt idx="57">
                  <c:v>-3.2931499998085201E-2</c:v>
                </c:pt>
                <c:pt idx="59">
                  <c:v>-5.865790000098059E-2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999-4D58-95E6-4CE1C3E5A52B}"/>
            </c:ext>
          </c:extLst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Krajci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Ref>
                <c:f>A!$D$21:$D$44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A!$F$21:$F$992</c:f>
              <c:numCache>
                <c:formatCode>General</c:formatCode>
                <c:ptCount val="972"/>
                <c:pt idx="0">
                  <c:v>0</c:v>
                </c:pt>
                <c:pt idx="1">
                  <c:v>978</c:v>
                </c:pt>
                <c:pt idx="2">
                  <c:v>7379</c:v>
                </c:pt>
                <c:pt idx="3">
                  <c:v>7392.5</c:v>
                </c:pt>
                <c:pt idx="4">
                  <c:v>7393</c:v>
                </c:pt>
                <c:pt idx="5">
                  <c:v>7468</c:v>
                </c:pt>
                <c:pt idx="6">
                  <c:v>7468.5</c:v>
                </c:pt>
                <c:pt idx="7">
                  <c:v>7471</c:v>
                </c:pt>
                <c:pt idx="8">
                  <c:v>7471.5</c:v>
                </c:pt>
                <c:pt idx="9">
                  <c:v>7474.5</c:v>
                </c:pt>
                <c:pt idx="10">
                  <c:v>7475</c:v>
                </c:pt>
                <c:pt idx="11">
                  <c:v>7485</c:v>
                </c:pt>
                <c:pt idx="12">
                  <c:v>7488.5</c:v>
                </c:pt>
                <c:pt idx="13">
                  <c:v>7594.5</c:v>
                </c:pt>
                <c:pt idx="14">
                  <c:v>10842.5</c:v>
                </c:pt>
                <c:pt idx="15">
                  <c:v>10843</c:v>
                </c:pt>
                <c:pt idx="16">
                  <c:v>10887</c:v>
                </c:pt>
                <c:pt idx="17">
                  <c:v>10914</c:v>
                </c:pt>
                <c:pt idx="18">
                  <c:v>10917.5</c:v>
                </c:pt>
                <c:pt idx="19">
                  <c:v>10918</c:v>
                </c:pt>
                <c:pt idx="20">
                  <c:v>10921</c:v>
                </c:pt>
                <c:pt idx="21">
                  <c:v>10986.5</c:v>
                </c:pt>
                <c:pt idx="22">
                  <c:v>11054.5</c:v>
                </c:pt>
                <c:pt idx="23">
                  <c:v>11095.5</c:v>
                </c:pt>
                <c:pt idx="24">
                  <c:v>11096</c:v>
                </c:pt>
                <c:pt idx="25">
                  <c:v>11243</c:v>
                </c:pt>
                <c:pt idx="26">
                  <c:v>11253</c:v>
                </c:pt>
                <c:pt idx="27">
                  <c:v>11253</c:v>
                </c:pt>
                <c:pt idx="28">
                  <c:v>17438</c:v>
                </c:pt>
                <c:pt idx="29">
                  <c:v>17438</c:v>
                </c:pt>
                <c:pt idx="30">
                  <c:v>17438.5</c:v>
                </c:pt>
                <c:pt idx="31">
                  <c:v>17438.5</c:v>
                </c:pt>
                <c:pt idx="32">
                  <c:v>17442</c:v>
                </c:pt>
                <c:pt idx="33">
                  <c:v>17442</c:v>
                </c:pt>
                <c:pt idx="34">
                  <c:v>17455</c:v>
                </c:pt>
                <c:pt idx="35">
                  <c:v>17455</c:v>
                </c:pt>
                <c:pt idx="36">
                  <c:v>17455.5</c:v>
                </c:pt>
                <c:pt idx="37">
                  <c:v>17455.5</c:v>
                </c:pt>
                <c:pt idx="38">
                  <c:v>18673.5</c:v>
                </c:pt>
                <c:pt idx="39">
                  <c:v>18673.5</c:v>
                </c:pt>
                <c:pt idx="40">
                  <c:v>18674</c:v>
                </c:pt>
                <c:pt idx="41">
                  <c:v>18674</c:v>
                </c:pt>
                <c:pt idx="42">
                  <c:v>18680.5</c:v>
                </c:pt>
                <c:pt idx="43">
                  <c:v>18680.5</c:v>
                </c:pt>
                <c:pt idx="44">
                  <c:v>18681</c:v>
                </c:pt>
                <c:pt idx="45">
                  <c:v>18681</c:v>
                </c:pt>
                <c:pt idx="46">
                  <c:v>18681</c:v>
                </c:pt>
                <c:pt idx="47">
                  <c:v>18697.5</c:v>
                </c:pt>
                <c:pt idx="48">
                  <c:v>18697.5</c:v>
                </c:pt>
                <c:pt idx="49">
                  <c:v>18698</c:v>
                </c:pt>
                <c:pt idx="50">
                  <c:v>19933.5</c:v>
                </c:pt>
                <c:pt idx="51">
                  <c:v>19933.5</c:v>
                </c:pt>
                <c:pt idx="52">
                  <c:v>19937</c:v>
                </c:pt>
                <c:pt idx="53">
                  <c:v>19937</c:v>
                </c:pt>
                <c:pt idx="54">
                  <c:v>19940.5</c:v>
                </c:pt>
                <c:pt idx="55">
                  <c:v>19940.5</c:v>
                </c:pt>
                <c:pt idx="56">
                  <c:v>34722</c:v>
                </c:pt>
                <c:pt idx="57">
                  <c:v>34765</c:v>
                </c:pt>
                <c:pt idx="58">
                  <c:v>36030.5</c:v>
                </c:pt>
                <c:pt idx="59">
                  <c:v>37749</c:v>
                </c:pt>
              </c:numCache>
            </c:numRef>
          </c:xVal>
          <c:yVal>
            <c:numRef>
              <c:f>A!$J$21:$J$992</c:f>
              <c:numCache>
                <c:formatCode>General</c:formatCode>
                <c:ptCount val="972"/>
                <c:pt idx="58">
                  <c:v>-4.1096549997746479E-2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999-4D58-95E6-4CE1C3E5A52B}"/>
            </c:ext>
          </c:extLst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28">
                    <c:v>-4.0000000000000002E-4</c:v>
                  </c:pt>
                  <c:pt idx="29">
                    <c:v>-6.9999999999999999E-4</c:v>
                  </c:pt>
                  <c:pt idx="30">
                    <c:v>-4.0000000000000002E-4</c:v>
                  </c:pt>
                  <c:pt idx="31">
                    <c:v>-1E-3</c:v>
                  </c:pt>
                  <c:pt idx="32">
                    <c:v>-4.0000000000000002E-4</c:v>
                  </c:pt>
                  <c:pt idx="33">
                    <c:v>-2.0000000000000001E-4</c:v>
                  </c:pt>
                  <c:pt idx="34">
                    <c:v>-2.9999999999999997E-4</c:v>
                  </c:pt>
                  <c:pt idx="35">
                    <c:v>-4.0000000000000002E-4</c:v>
                  </c:pt>
                  <c:pt idx="36">
                    <c:v>-4.0000000000000002E-4</c:v>
                  </c:pt>
                  <c:pt idx="37">
                    <c:v>-2.0000000000000001E-4</c:v>
                  </c:pt>
                  <c:pt idx="38">
                    <c:v>2.9999999999999997E-4</c:v>
                  </c:pt>
                  <c:pt idx="39">
                    <c:v>2.9999999999999997E-4</c:v>
                  </c:pt>
                  <c:pt idx="40">
                    <c:v>2.0000000000000001E-4</c:v>
                  </c:pt>
                  <c:pt idx="41">
                    <c:v>1E-4</c:v>
                  </c:pt>
                  <c:pt idx="42">
                    <c:v>2.0000000000000001E-4</c:v>
                  </c:pt>
                  <c:pt idx="43">
                    <c:v>5.0000000000000001E-4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5.0000000000000001E-4</c:v>
                  </c:pt>
                  <c:pt idx="48">
                    <c:v>5.0000000000000001E-4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6.9999999999999999E-4</c:v>
                  </c:pt>
                  <c:pt idx="52">
                    <c:v>2.0000000000000001E-4</c:v>
                  </c:pt>
                  <c:pt idx="53">
                    <c:v>6.9999999999999999E-4</c:v>
                  </c:pt>
                  <c:pt idx="54">
                    <c:v>1E-3</c:v>
                  </c:pt>
                  <c:pt idx="55">
                    <c:v>2.0000000000000001E-4</c:v>
                  </c:pt>
                  <c:pt idx="56">
                    <c:v>1E-4</c:v>
                  </c:pt>
                  <c:pt idx="57">
                    <c:v>0</c:v>
                  </c:pt>
                  <c:pt idx="58">
                    <c:v>2.0000000000000001E-4</c:v>
                  </c:pt>
                  <c:pt idx="59">
                    <c:v>2.9999999999999997E-4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plus>
            <c:minus>
              <c:numRef>
                <c:f>A!$D$21:$D$92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28">
                    <c:v>-4.0000000000000002E-4</c:v>
                  </c:pt>
                  <c:pt idx="29">
                    <c:v>-6.9999999999999999E-4</c:v>
                  </c:pt>
                  <c:pt idx="30">
                    <c:v>-4.0000000000000002E-4</c:v>
                  </c:pt>
                  <c:pt idx="31">
                    <c:v>-1E-3</c:v>
                  </c:pt>
                  <c:pt idx="32">
                    <c:v>-4.0000000000000002E-4</c:v>
                  </c:pt>
                  <c:pt idx="33">
                    <c:v>-2.0000000000000001E-4</c:v>
                  </c:pt>
                  <c:pt idx="34">
                    <c:v>-2.9999999999999997E-4</c:v>
                  </c:pt>
                  <c:pt idx="35">
                    <c:v>-4.0000000000000002E-4</c:v>
                  </c:pt>
                  <c:pt idx="36">
                    <c:v>-4.0000000000000002E-4</c:v>
                  </c:pt>
                  <c:pt idx="37">
                    <c:v>-2.0000000000000001E-4</c:v>
                  </c:pt>
                  <c:pt idx="38">
                    <c:v>2.9999999999999997E-4</c:v>
                  </c:pt>
                  <c:pt idx="39">
                    <c:v>2.9999999999999997E-4</c:v>
                  </c:pt>
                  <c:pt idx="40">
                    <c:v>2.0000000000000001E-4</c:v>
                  </c:pt>
                  <c:pt idx="41">
                    <c:v>1E-4</c:v>
                  </c:pt>
                  <c:pt idx="42">
                    <c:v>2.0000000000000001E-4</c:v>
                  </c:pt>
                  <c:pt idx="43">
                    <c:v>5.0000000000000001E-4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5.0000000000000001E-4</c:v>
                  </c:pt>
                  <c:pt idx="48">
                    <c:v>5.0000000000000001E-4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6.9999999999999999E-4</c:v>
                  </c:pt>
                  <c:pt idx="52">
                    <c:v>2.0000000000000001E-4</c:v>
                  </c:pt>
                  <c:pt idx="53">
                    <c:v>6.9999999999999999E-4</c:v>
                  </c:pt>
                  <c:pt idx="54">
                    <c:v>1E-3</c:v>
                  </c:pt>
                  <c:pt idx="55">
                    <c:v>2.0000000000000001E-4</c:v>
                  </c:pt>
                  <c:pt idx="56">
                    <c:v>1E-4</c:v>
                  </c:pt>
                  <c:pt idx="57">
                    <c:v>0</c:v>
                  </c:pt>
                  <c:pt idx="58">
                    <c:v>2.0000000000000001E-4</c:v>
                  </c:pt>
                  <c:pt idx="59">
                    <c:v>2.9999999999999997E-4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A!$F$21:$F$992</c:f>
              <c:numCache>
                <c:formatCode>General</c:formatCode>
                <c:ptCount val="972"/>
                <c:pt idx="0">
                  <c:v>0</c:v>
                </c:pt>
                <c:pt idx="1">
                  <c:v>978</c:v>
                </c:pt>
                <c:pt idx="2">
                  <c:v>7379</c:v>
                </c:pt>
                <c:pt idx="3">
                  <c:v>7392.5</c:v>
                </c:pt>
                <c:pt idx="4">
                  <c:v>7393</c:v>
                </c:pt>
                <c:pt idx="5">
                  <c:v>7468</c:v>
                </c:pt>
                <c:pt idx="6">
                  <c:v>7468.5</c:v>
                </c:pt>
                <c:pt idx="7">
                  <c:v>7471</c:v>
                </c:pt>
                <c:pt idx="8">
                  <c:v>7471.5</c:v>
                </c:pt>
                <c:pt idx="9">
                  <c:v>7474.5</c:v>
                </c:pt>
                <c:pt idx="10">
                  <c:v>7475</c:v>
                </c:pt>
                <c:pt idx="11">
                  <c:v>7485</c:v>
                </c:pt>
                <c:pt idx="12">
                  <c:v>7488.5</c:v>
                </c:pt>
                <c:pt idx="13">
                  <c:v>7594.5</c:v>
                </c:pt>
                <c:pt idx="14">
                  <c:v>10842.5</c:v>
                </c:pt>
                <c:pt idx="15">
                  <c:v>10843</c:v>
                </c:pt>
                <c:pt idx="16">
                  <c:v>10887</c:v>
                </c:pt>
                <c:pt idx="17">
                  <c:v>10914</c:v>
                </c:pt>
                <c:pt idx="18">
                  <c:v>10917.5</c:v>
                </c:pt>
                <c:pt idx="19">
                  <c:v>10918</c:v>
                </c:pt>
                <c:pt idx="20">
                  <c:v>10921</c:v>
                </c:pt>
                <c:pt idx="21">
                  <c:v>10986.5</c:v>
                </c:pt>
                <c:pt idx="22">
                  <c:v>11054.5</c:v>
                </c:pt>
                <c:pt idx="23">
                  <c:v>11095.5</c:v>
                </c:pt>
                <c:pt idx="24">
                  <c:v>11096</c:v>
                </c:pt>
                <c:pt idx="25">
                  <c:v>11243</c:v>
                </c:pt>
                <c:pt idx="26">
                  <c:v>11253</c:v>
                </c:pt>
                <c:pt idx="27">
                  <c:v>11253</c:v>
                </c:pt>
                <c:pt idx="28">
                  <c:v>17438</c:v>
                </c:pt>
                <c:pt idx="29">
                  <c:v>17438</c:v>
                </c:pt>
                <c:pt idx="30">
                  <c:v>17438.5</c:v>
                </c:pt>
                <c:pt idx="31">
                  <c:v>17438.5</c:v>
                </c:pt>
                <c:pt idx="32">
                  <c:v>17442</c:v>
                </c:pt>
                <c:pt idx="33">
                  <c:v>17442</c:v>
                </c:pt>
                <c:pt idx="34">
                  <c:v>17455</c:v>
                </c:pt>
                <c:pt idx="35">
                  <c:v>17455</c:v>
                </c:pt>
                <c:pt idx="36">
                  <c:v>17455.5</c:v>
                </c:pt>
                <c:pt idx="37">
                  <c:v>17455.5</c:v>
                </c:pt>
                <c:pt idx="38">
                  <c:v>18673.5</c:v>
                </c:pt>
                <c:pt idx="39">
                  <c:v>18673.5</c:v>
                </c:pt>
                <c:pt idx="40">
                  <c:v>18674</c:v>
                </c:pt>
                <c:pt idx="41">
                  <c:v>18674</c:v>
                </c:pt>
                <c:pt idx="42">
                  <c:v>18680.5</c:v>
                </c:pt>
                <c:pt idx="43">
                  <c:v>18680.5</c:v>
                </c:pt>
                <c:pt idx="44">
                  <c:v>18681</c:v>
                </c:pt>
                <c:pt idx="45">
                  <c:v>18681</c:v>
                </c:pt>
                <c:pt idx="46">
                  <c:v>18681</c:v>
                </c:pt>
                <c:pt idx="47">
                  <c:v>18697.5</c:v>
                </c:pt>
                <c:pt idx="48">
                  <c:v>18697.5</c:v>
                </c:pt>
                <c:pt idx="49">
                  <c:v>18698</c:v>
                </c:pt>
                <c:pt idx="50">
                  <c:v>19933.5</c:v>
                </c:pt>
                <c:pt idx="51">
                  <c:v>19933.5</c:v>
                </c:pt>
                <c:pt idx="52">
                  <c:v>19937</c:v>
                </c:pt>
                <c:pt idx="53">
                  <c:v>19937</c:v>
                </c:pt>
                <c:pt idx="54">
                  <c:v>19940.5</c:v>
                </c:pt>
                <c:pt idx="55">
                  <c:v>19940.5</c:v>
                </c:pt>
                <c:pt idx="56">
                  <c:v>34722</c:v>
                </c:pt>
                <c:pt idx="57">
                  <c:v>34765</c:v>
                </c:pt>
                <c:pt idx="58">
                  <c:v>36030.5</c:v>
                </c:pt>
                <c:pt idx="59">
                  <c:v>37749</c:v>
                </c:pt>
              </c:numCache>
            </c:numRef>
          </c:xVal>
          <c:yVal>
            <c:numRef>
              <c:f>A!$K$21:$K$992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999-4D58-95E6-4CE1C3E5A52B}"/>
            </c:ext>
          </c:extLst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28">
                    <c:v>-4.0000000000000002E-4</c:v>
                  </c:pt>
                  <c:pt idx="29">
                    <c:v>-6.9999999999999999E-4</c:v>
                  </c:pt>
                  <c:pt idx="30">
                    <c:v>-4.0000000000000002E-4</c:v>
                  </c:pt>
                  <c:pt idx="31">
                    <c:v>-1E-3</c:v>
                  </c:pt>
                  <c:pt idx="32">
                    <c:v>-4.0000000000000002E-4</c:v>
                  </c:pt>
                  <c:pt idx="33">
                    <c:v>-2.0000000000000001E-4</c:v>
                  </c:pt>
                  <c:pt idx="34">
                    <c:v>-2.9999999999999997E-4</c:v>
                  </c:pt>
                  <c:pt idx="35">
                    <c:v>-4.0000000000000002E-4</c:v>
                  </c:pt>
                  <c:pt idx="36">
                    <c:v>-4.0000000000000002E-4</c:v>
                  </c:pt>
                  <c:pt idx="37">
                    <c:v>-2.0000000000000001E-4</c:v>
                  </c:pt>
                  <c:pt idx="38">
                    <c:v>2.9999999999999997E-4</c:v>
                  </c:pt>
                  <c:pt idx="39">
                    <c:v>2.9999999999999997E-4</c:v>
                  </c:pt>
                  <c:pt idx="40">
                    <c:v>2.0000000000000001E-4</c:v>
                  </c:pt>
                  <c:pt idx="41">
                    <c:v>1E-4</c:v>
                  </c:pt>
                  <c:pt idx="42">
                    <c:v>2.0000000000000001E-4</c:v>
                  </c:pt>
                  <c:pt idx="43">
                    <c:v>5.0000000000000001E-4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5.0000000000000001E-4</c:v>
                  </c:pt>
                  <c:pt idx="48">
                    <c:v>5.0000000000000001E-4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6.9999999999999999E-4</c:v>
                  </c:pt>
                  <c:pt idx="52">
                    <c:v>2.0000000000000001E-4</c:v>
                  </c:pt>
                  <c:pt idx="53">
                    <c:v>6.9999999999999999E-4</c:v>
                  </c:pt>
                  <c:pt idx="54">
                    <c:v>1E-3</c:v>
                  </c:pt>
                  <c:pt idx="55">
                    <c:v>2.0000000000000001E-4</c:v>
                  </c:pt>
                  <c:pt idx="56">
                    <c:v>1E-4</c:v>
                  </c:pt>
                  <c:pt idx="57">
                    <c:v>0</c:v>
                  </c:pt>
                  <c:pt idx="58">
                    <c:v>2.0000000000000001E-4</c:v>
                  </c:pt>
                  <c:pt idx="59">
                    <c:v>2.9999999999999997E-4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plus>
            <c:minus>
              <c:numRef>
                <c:f>A!$D$21:$D$92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28">
                    <c:v>-4.0000000000000002E-4</c:v>
                  </c:pt>
                  <c:pt idx="29">
                    <c:v>-6.9999999999999999E-4</c:v>
                  </c:pt>
                  <c:pt idx="30">
                    <c:v>-4.0000000000000002E-4</c:v>
                  </c:pt>
                  <c:pt idx="31">
                    <c:v>-1E-3</c:v>
                  </c:pt>
                  <c:pt idx="32">
                    <c:v>-4.0000000000000002E-4</c:v>
                  </c:pt>
                  <c:pt idx="33">
                    <c:v>-2.0000000000000001E-4</c:v>
                  </c:pt>
                  <c:pt idx="34">
                    <c:v>-2.9999999999999997E-4</c:v>
                  </c:pt>
                  <c:pt idx="35">
                    <c:v>-4.0000000000000002E-4</c:v>
                  </c:pt>
                  <c:pt idx="36">
                    <c:v>-4.0000000000000002E-4</c:v>
                  </c:pt>
                  <c:pt idx="37">
                    <c:v>-2.0000000000000001E-4</c:v>
                  </c:pt>
                  <c:pt idx="38">
                    <c:v>2.9999999999999997E-4</c:v>
                  </c:pt>
                  <c:pt idx="39">
                    <c:v>2.9999999999999997E-4</c:v>
                  </c:pt>
                  <c:pt idx="40">
                    <c:v>2.0000000000000001E-4</c:v>
                  </c:pt>
                  <c:pt idx="41">
                    <c:v>1E-4</c:v>
                  </c:pt>
                  <c:pt idx="42">
                    <c:v>2.0000000000000001E-4</c:v>
                  </c:pt>
                  <c:pt idx="43">
                    <c:v>5.0000000000000001E-4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5.0000000000000001E-4</c:v>
                  </c:pt>
                  <c:pt idx="48">
                    <c:v>5.0000000000000001E-4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6.9999999999999999E-4</c:v>
                  </c:pt>
                  <c:pt idx="52">
                    <c:v>2.0000000000000001E-4</c:v>
                  </c:pt>
                  <c:pt idx="53">
                    <c:v>6.9999999999999999E-4</c:v>
                  </c:pt>
                  <c:pt idx="54">
                    <c:v>1E-3</c:v>
                  </c:pt>
                  <c:pt idx="55">
                    <c:v>2.0000000000000001E-4</c:v>
                  </c:pt>
                  <c:pt idx="56">
                    <c:v>1E-4</c:v>
                  </c:pt>
                  <c:pt idx="57">
                    <c:v>0</c:v>
                  </c:pt>
                  <c:pt idx="58">
                    <c:v>2.0000000000000001E-4</c:v>
                  </c:pt>
                  <c:pt idx="59">
                    <c:v>2.9999999999999997E-4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A!$F$21:$F$992</c:f>
              <c:numCache>
                <c:formatCode>General</c:formatCode>
                <c:ptCount val="972"/>
                <c:pt idx="0">
                  <c:v>0</c:v>
                </c:pt>
                <c:pt idx="1">
                  <c:v>978</c:v>
                </c:pt>
                <c:pt idx="2">
                  <c:v>7379</c:v>
                </c:pt>
                <c:pt idx="3">
                  <c:v>7392.5</c:v>
                </c:pt>
                <c:pt idx="4">
                  <c:v>7393</c:v>
                </c:pt>
                <c:pt idx="5">
                  <c:v>7468</c:v>
                </c:pt>
                <c:pt idx="6">
                  <c:v>7468.5</c:v>
                </c:pt>
                <c:pt idx="7">
                  <c:v>7471</c:v>
                </c:pt>
                <c:pt idx="8">
                  <c:v>7471.5</c:v>
                </c:pt>
                <c:pt idx="9">
                  <c:v>7474.5</c:v>
                </c:pt>
                <c:pt idx="10">
                  <c:v>7475</c:v>
                </c:pt>
                <c:pt idx="11">
                  <c:v>7485</c:v>
                </c:pt>
                <c:pt idx="12">
                  <c:v>7488.5</c:v>
                </c:pt>
                <c:pt idx="13">
                  <c:v>7594.5</c:v>
                </c:pt>
                <c:pt idx="14">
                  <c:v>10842.5</c:v>
                </c:pt>
                <c:pt idx="15">
                  <c:v>10843</c:v>
                </c:pt>
                <c:pt idx="16">
                  <c:v>10887</c:v>
                </c:pt>
                <c:pt idx="17">
                  <c:v>10914</c:v>
                </c:pt>
                <c:pt idx="18">
                  <c:v>10917.5</c:v>
                </c:pt>
                <c:pt idx="19">
                  <c:v>10918</c:v>
                </c:pt>
                <c:pt idx="20">
                  <c:v>10921</c:v>
                </c:pt>
                <c:pt idx="21">
                  <c:v>10986.5</c:v>
                </c:pt>
                <c:pt idx="22">
                  <c:v>11054.5</c:v>
                </c:pt>
                <c:pt idx="23">
                  <c:v>11095.5</c:v>
                </c:pt>
                <c:pt idx="24">
                  <c:v>11096</c:v>
                </c:pt>
                <c:pt idx="25">
                  <c:v>11243</c:v>
                </c:pt>
                <c:pt idx="26">
                  <c:v>11253</c:v>
                </c:pt>
                <c:pt idx="27">
                  <c:v>11253</c:v>
                </c:pt>
                <c:pt idx="28">
                  <c:v>17438</c:v>
                </c:pt>
                <c:pt idx="29">
                  <c:v>17438</c:v>
                </c:pt>
                <c:pt idx="30">
                  <c:v>17438.5</c:v>
                </c:pt>
                <c:pt idx="31">
                  <c:v>17438.5</c:v>
                </c:pt>
                <c:pt idx="32">
                  <c:v>17442</c:v>
                </c:pt>
                <c:pt idx="33">
                  <c:v>17442</c:v>
                </c:pt>
                <c:pt idx="34">
                  <c:v>17455</c:v>
                </c:pt>
                <c:pt idx="35">
                  <c:v>17455</c:v>
                </c:pt>
                <c:pt idx="36">
                  <c:v>17455.5</c:v>
                </c:pt>
                <c:pt idx="37">
                  <c:v>17455.5</c:v>
                </c:pt>
                <c:pt idx="38">
                  <c:v>18673.5</c:v>
                </c:pt>
                <c:pt idx="39">
                  <c:v>18673.5</c:v>
                </c:pt>
                <c:pt idx="40">
                  <c:v>18674</c:v>
                </c:pt>
                <c:pt idx="41">
                  <c:v>18674</c:v>
                </c:pt>
                <c:pt idx="42">
                  <c:v>18680.5</c:v>
                </c:pt>
                <c:pt idx="43">
                  <c:v>18680.5</c:v>
                </c:pt>
                <c:pt idx="44">
                  <c:v>18681</c:v>
                </c:pt>
                <c:pt idx="45">
                  <c:v>18681</c:v>
                </c:pt>
                <c:pt idx="46">
                  <c:v>18681</c:v>
                </c:pt>
                <c:pt idx="47">
                  <c:v>18697.5</c:v>
                </c:pt>
                <c:pt idx="48">
                  <c:v>18697.5</c:v>
                </c:pt>
                <c:pt idx="49">
                  <c:v>18698</c:v>
                </c:pt>
                <c:pt idx="50">
                  <c:v>19933.5</c:v>
                </c:pt>
                <c:pt idx="51">
                  <c:v>19933.5</c:v>
                </c:pt>
                <c:pt idx="52">
                  <c:v>19937</c:v>
                </c:pt>
                <c:pt idx="53">
                  <c:v>19937</c:v>
                </c:pt>
                <c:pt idx="54">
                  <c:v>19940.5</c:v>
                </c:pt>
                <c:pt idx="55">
                  <c:v>19940.5</c:v>
                </c:pt>
                <c:pt idx="56">
                  <c:v>34722</c:v>
                </c:pt>
                <c:pt idx="57">
                  <c:v>34765</c:v>
                </c:pt>
                <c:pt idx="58">
                  <c:v>36030.5</c:v>
                </c:pt>
                <c:pt idx="59">
                  <c:v>37749</c:v>
                </c:pt>
              </c:numCache>
            </c:numRef>
          </c:xVal>
          <c:yVal>
            <c:numRef>
              <c:f>A!$L$21:$L$992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999-4D58-95E6-4CE1C3E5A52B}"/>
            </c:ext>
          </c:extLst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28">
                    <c:v>-4.0000000000000002E-4</c:v>
                  </c:pt>
                  <c:pt idx="29">
                    <c:v>-6.9999999999999999E-4</c:v>
                  </c:pt>
                  <c:pt idx="30">
                    <c:v>-4.0000000000000002E-4</c:v>
                  </c:pt>
                  <c:pt idx="31">
                    <c:v>-1E-3</c:v>
                  </c:pt>
                  <c:pt idx="32">
                    <c:v>-4.0000000000000002E-4</c:v>
                  </c:pt>
                  <c:pt idx="33">
                    <c:v>-2.0000000000000001E-4</c:v>
                  </c:pt>
                  <c:pt idx="34">
                    <c:v>-2.9999999999999997E-4</c:v>
                  </c:pt>
                  <c:pt idx="35">
                    <c:v>-4.0000000000000002E-4</c:v>
                  </c:pt>
                  <c:pt idx="36">
                    <c:v>-4.0000000000000002E-4</c:v>
                  </c:pt>
                  <c:pt idx="37">
                    <c:v>-2.0000000000000001E-4</c:v>
                  </c:pt>
                  <c:pt idx="38">
                    <c:v>2.9999999999999997E-4</c:v>
                  </c:pt>
                  <c:pt idx="39">
                    <c:v>2.9999999999999997E-4</c:v>
                  </c:pt>
                  <c:pt idx="40">
                    <c:v>2.0000000000000001E-4</c:v>
                  </c:pt>
                  <c:pt idx="41">
                    <c:v>1E-4</c:v>
                  </c:pt>
                  <c:pt idx="42">
                    <c:v>2.0000000000000001E-4</c:v>
                  </c:pt>
                  <c:pt idx="43">
                    <c:v>5.0000000000000001E-4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5.0000000000000001E-4</c:v>
                  </c:pt>
                  <c:pt idx="48">
                    <c:v>5.0000000000000001E-4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6.9999999999999999E-4</c:v>
                  </c:pt>
                  <c:pt idx="52">
                    <c:v>2.0000000000000001E-4</c:v>
                  </c:pt>
                  <c:pt idx="53">
                    <c:v>6.9999999999999999E-4</c:v>
                  </c:pt>
                  <c:pt idx="54">
                    <c:v>1E-3</c:v>
                  </c:pt>
                  <c:pt idx="55">
                    <c:v>2.0000000000000001E-4</c:v>
                  </c:pt>
                  <c:pt idx="56">
                    <c:v>1E-4</c:v>
                  </c:pt>
                  <c:pt idx="57">
                    <c:v>0</c:v>
                  </c:pt>
                  <c:pt idx="58">
                    <c:v>2.0000000000000001E-4</c:v>
                  </c:pt>
                  <c:pt idx="59">
                    <c:v>2.9999999999999997E-4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plus>
            <c:minus>
              <c:numRef>
                <c:f>A!$D$21:$D$92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28">
                    <c:v>-4.0000000000000002E-4</c:v>
                  </c:pt>
                  <c:pt idx="29">
                    <c:v>-6.9999999999999999E-4</c:v>
                  </c:pt>
                  <c:pt idx="30">
                    <c:v>-4.0000000000000002E-4</c:v>
                  </c:pt>
                  <c:pt idx="31">
                    <c:v>-1E-3</c:v>
                  </c:pt>
                  <c:pt idx="32">
                    <c:v>-4.0000000000000002E-4</c:v>
                  </c:pt>
                  <c:pt idx="33">
                    <c:v>-2.0000000000000001E-4</c:v>
                  </c:pt>
                  <c:pt idx="34">
                    <c:v>-2.9999999999999997E-4</c:v>
                  </c:pt>
                  <c:pt idx="35">
                    <c:v>-4.0000000000000002E-4</c:v>
                  </c:pt>
                  <c:pt idx="36">
                    <c:v>-4.0000000000000002E-4</c:v>
                  </c:pt>
                  <c:pt idx="37">
                    <c:v>-2.0000000000000001E-4</c:v>
                  </c:pt>
                  <c:pt idx="38">
                    <c:v>2.9999999999999997E-4</c:v>
                  </c:pt>
                  <c:pt idx="39">
                    <c:v>2.9999999999999997E-4</c:v>
                  </c:pt>
                  <c:pt idx="40">
                    <c:v>2.0000000000000001E-4</c:v>
                  </c:pt>
                  <c:pt idx="41">
                    <c:v>1E-4</c:v>
                  </c:pt>
                  <c:pt idx="42">
                    <c:v>2.0000000000000001E-4</c:v>
                  </c:pt>
                  <c:pt idx="43">
                    <c:v>5.0000000000000001E-4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5.0000000000000001E-4</c:v>
                  </c:pt>
                  <c:pt idx="48">
                    <c:v>5.0000000000000001E-4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6.9999999999999999E-4</c:v>
                  </c:pt>
                  <c:pt idx="52">
                    <c:v>2.0000000000000001E-4</c:v>
                  </c:pt>
                  <c:pt idx="53">
                    <c:v>6.9999999999999999E-4</c:v>
                  </c:pt>
                  <c:pt idx="54">
                    <c:v>1E-3</c:v>
                  </c:pt>
                  <c:pt idx="55">
                    <c:v>2.0000000000000001E-4</c:v>
                  </c:pt>
                  <c:pt idx="56">
                    <c:v>1E-4</c:v>
                  </c:pt>
                  <c:pt idx="57">
                    <c:v>0</c:v>
                  </c:pt>
                  <c:pt idx="58">
                    <c:v>2.0000000000000001E-4</c:v>
                  </c:pt>
                  <c:pt idx="59">
                    <c:v>2.9999999999999997E-4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A!$F$21:$F$992</c:f>
              <c:numCache>
                <c:formatCode>General</c:formatCode>
                <c:ptCount val="972"/>
                <c:pt idx="0">
                  <c:v>0</c:v>
                </c:pt>
                <c:pt idx="1">
                  <c:v>978</c:v>
                </c:pt>
                <c:pt idx="2">
                  <c:v>7379</c:v>
                </c:pt>
                <c:pt idx="3">
                  <c:v>7392.5</c:v>
                </c:pt>
                <c:pt idx="4">
                  <c:v>7393</c:v>
                </c:pt>
                <c:pt idx="5">
                  <c:v>7468</c:v>
                </c:pt>
                <c:pt idx="6">
                  <c:v>7468.5</c:v>
                </c:pt>
                <c:pt idx="7">
                  <c:v>7471</c:v>
                </c:pt>
                <c:pt idx="8">
                  <c:v>7471.5</c:v>
                </c:pt>
                <c:pt idx="9">
                  <c:v>7474.5</c:v>
                </c:pt>
                <c:pt idx="10">
                  <c:v>7475</c:v>
                </c:pt>
                <c:pt idx="11">
                  <c:v>7485</c:v>
                </c:pt>
                <c:pt idx="12">
                  <c:v>7488.5</c:v>
                </c:pt>
                <c:pt idx="13">
                  <c:v>7594.5</c:v>
                </c:pt>
                <c:pt idx="14">
                  <c:v>10842.5</c:v>
                </c:pt>
                <c:pt idx="15">
                  <c:v>10843</c:v>
                </c:pt>
                <c:pt idx="16">
                  <c:v>10887</c:v>
                </c:pt>
                <c:pt idx="17">
                  <c:v>10914</c:v>
                </c:pt>
                <c:pt idx="18">
                  <c:v>10917.5</c:v>
                </c:pt>
                <c:pt idx="19">
                  <c:v>10918</c:v>
                </c:pt>
                <c:pt idx="20">
                  <c:v>10921</c:v>
                </c:pt>
                <c:pt idx="21">
                  <c:v>10986.5</c:v>
                </c:pt>
                <c:pt idx="22">
                  <c:v>11054.5</c:v>
                </c:pt>
                <c:pt idx="23">
                  <c:v>11095.5</c:v>
                </c:pt>
                <c:pt idx="24">
                  <c:v>11096</c:v>
                </c:pt>
                <c:pt idx="25">
                  <c:v>11243</c:v>
                </c:pt>
                <c:pt idx="26">
                  <c:v>11253</c:v>
                </c:pt>
                <c:pt idx="27">
                  <c:v>11253</c:v>
                </c:pt>
                <c:pt idx="28">
                  <c:v>17438</c:v>
                </c:pt>
                <c:pt idx="29">
                  <c:v>17438</c:v>
                </c:pt>
                <c:pt idx="30">
                  <c:v>17438.5</c:v>
                </c:pt>
                <c:pt idx="31">
                  <c:v>17438.5</c:v>
                </c:pt>
                <c:pt idx="32">
                  <c:v>17442</c:v>
                </c:pt>
                <c:pt idx="33">
                  <c:v>17442</c:v>
                </c:pt>
                <c:pt idx="34">
                  <c:v>17455</c:v>
                </c:pt>
                <c:pt idx="35">
                  <c:v>17455</c:v>
                </c:pt>
                <c:pt idx="36">
                  <c:v>17455.5</c:v>
                </c:pt>
                <c:pt idx="37">
                  <c:v>17455.5</c:v>
                </c:pt>
                <c:pt idx="38">
                  <c:v>18673.5</c:v>
                </c:pt>
                <c:pt idx="39">
                  <c:v>18673.5</c:v>
                </c:pt>
                <c:pt idx="40">
                  <c:v>18674</c:v>
                </c:pt>
                <c:pt idx="41">
                  <c:v>18674</c:v>
                </c:pt>
                <c:pt idx="42">
                  <c:v>18680.5</c:v>
                </c:pt>
                <c:pt idx="43">
                  <c:v>18680.5</c:v>
                </c:pt>
                <c:pt idx="44">
                  <c:v>18681</c:v>
                </c:pt>
                <c:pt idx="45">
                  <c:v>18681</c:v>
                </c:pt>
                <c:pt idx="46">
                  <c:v>18681</c:v>
                </c:pt>
                <c:pt idx="47">
                  <c:v>18697.5</c:v>
                </c:pt>
                <c:pt idx="48">
                  <c:v>18697.5</c:v>
                </c:pt>
                <c:pt idx="49">
                  <c:v>18698</c:v>
                </c:pt>
                <c:pt idx="50">
                  <c:v>19933.5</c:v>
                </c:pt>
                <c:pt idx="51">
                  <c:v>19933.5</c:v>
                </c:pt>
                <c:pt idx="52">
                  <c:v>19937</c:v>
                </c:pt>
                <c:pt idx="53">
                  <c:v>19937</c:v>
                </c:pt>
                <c:pt idx="54">
                  <c:v>19940.5</c:v>
                </c:pt>
                <c:pt idx="55">
                  <c:v>19940.5</c:v>
                </c:pt>
                <c:pt idx="56">
                  <c:v>34722</c:v>
                </c:pt>
                <c:pt idx="57">
                  <c:v>34765</c:v>
                </c:pt>
                <c:pt idx="58">
                  <c:v>36030.5</c:v>
                </c:pt>
                <c:pt idx="59">
                  <c:v>37749</c:v>
                </c:pt>
              </c:numCache>
            </c:numRef>
          </c:xVal>
          <c:yVal>
            <c:numRef>
              <c:f>A!$M$21:$M$992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999-4D58-95E6-4CE1C3E5A52B}"/>
            </c:ext>
          </c:extLst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28">
                    <c:v>-4.0000000000000002E-4</c:v>
                  </c:pt>
                  <c:pt idx="29">
                    <c:v>-6.9999999999999999E-4</c:v>
                  </c:pt>
                  <c:pt idx="30">
                    <c:v>-4.0000000000000002E-4</c:v>
                  </c:pt>
                  <c:pt idx="31">
                    <c:v>-1E-3</c:v>
                  </c:pt>
                  <c:pt idx="32">
                    <c:v>-4.0000000000000002E-4</c:v>
                  </c:pt>
                  <c:pt idx="33">
                    <c:v>-2.0000000000000001E-4</c:v>
                  </c:pt>
                  <c:pt idx="34">
                    <c:v>-2.9999999999999997E-4</c:v>
                  </c:pt>
                  <c:pt idx="35">
                    <c:v>-4.0000000000000002E-4</c:v>
                  </c:pt>
                  <c:pt idx="36">
                    <c:v>-4.0000000000000002E-4</c:v>
                  </c:pt>
                  <c:pt idx="37">
                    <c:v>-2.0000000000000001E-4</c:v>
                  </c:pt>
                  <c:pt idx="38">
                    <c:v>2.9999999999999997E-4</c:v>
                  </c:pt>
                  <c:pt idx="39">
                    <c:v>2.9999999999999997E-4</c:v>
                  </c:pt>
                  <c:pt idx="40">
                    <c:v>2.0000000000000001E-4</c:v>
                  </c:pt>
                  <c:pt idx="41">
                    <c:v>1E-4</c:v>
                  </c:pt>
                  <c:pt idx="42">
                    <c:v>2.0000000000000001E-4</c:v>
                  </c:pt>
                  <c:pt idx="43">
                    <c:v>5.0000000000000001E-4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5.0000000000000001E-4</c:v>
                  </c:pt>
                  <c:pt idx="48">
                    <c:v>5.0000000000000001E-4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6.9999999999999999E-4</c:v>
                  </c:pt>
                  <c:pt idx="52">
                    <c:v>2.0000000000000001E-4</c:v>
                  </c:pt>
                  <c:pt idx="53">
                    <c:v>6.9999999999999999E-4</c:v>
                  </c:pt>
                  <c:pt idx="54">
                    <c:v>1E-3</c:v>
                  </c:pt>
                  <c:pt idx="55">
                    <c:v>2.0000000000000001E-4</c:v>
                  </c:pt>
                  <c:pt idx="56">
                    <c:v>1E-4</c:v>
                  </c:pt>
                  <c:pt idx="57">
                    <c:v>0</c:v>
                  </c:pt>
                  <c:pt idx="58">
                    <c:v>2.0000000000000001E-4</c:v>
                  </c:pt>
                  <c:pt idx="59">
                    <c:v>2.9999999999999997E-4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plus>
            <c:minus>
              <c:numRef>
                <c:f>A!$D$21:$D$92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28">
                    <c:v>-4.0000000000000002E-4</c:v>
                  </c:pt>
                  <c:pt idx="29">
                    <c:v>-6.9999999999999999E-4</c:v>
                  </c:pt>
                  <c:pt idx="30">
                    <c:v>-4.0000000000000002E-4</c:v>
                  </c:pt>
                  <c:pt idx="31">
                    <c:v>-1E-3</c:v>
                  </c:pt>
                  <c:pt idx="32">
                    <c:v>-4.0000000000000002E-4</c:v>
                  </c:pt>
                  <c:pt idx="33">
                    <c:v>-2.0000000000000001E-4</c:v>
                  </c:pt>
                  <c:pt idx="34">
                    <c:v>-2.9999999999999997E-4</c:v>
                  </c:pt>
                  <c:pt idx="35">
                    <c:v>-4.0000000000000002E-4</c:v>
                  </c:pt>
                  <c:pt idx="36">
                    <c:v>-4.0000000000000002E-4</c:v>
                  </c:pt>
                  <c:pt idx="37">
                    <c:v>-2.0000000000000001E-4</c:v>
                  </c:pt>
                  <c:pt idx="38">
                    <c:v>2.9999999999999997E-4</c:v>
                  </c:pt>
                  <c:pt idx="39">
                    <c:v>2.9999999999999997E-4</c:v>
                  </c:pt>
                  <c:pt idx="40">
                    <c:v>2.0000000000000001E-4</c:v>
                  </c:pt>
                  <c:pt idx="41">
                    <c:v>1E-4</c:v>
                  </c:pt>
                  <c:pt idx="42">
                    <c:v>2.0000000000000001E-4</c:v>
                  </c:pt>
                  <c:pt idx="43">
                    <c:v>5.0000000000000001E-4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5.0000000000000001E-4</c:v>
                  </c:pt>
                  <c:pt idx="48">
                    <c:v>5.0000000000000001E-4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6.9999999999999999E-4</c:v>
                  </c:pt>
                  <c:pt idx="52">
                    <c:v>2.0000000000000001E-4</c:v>
                  </c:pt>
                  <c:pt idx="53">
                    <c:v>6.9999999999999999E-4</c:v>
                  </c:pt>
                  <c:pt idx="54">
                    <c:v>1E-3</c:v>
                  </c:pt>
                  <c:pt idx="55">
                    <c:v>2.0000000000000001E-4</c:v>
                  </c:pt>
                  <c:pt idx="56">
                    <c:v>1E-4</c:v>
                  </c:pt>
                  <c:pt idx="57">
                    <c:v>0</c:v>
                  </c:pt>
                  <c:pt idx="58">
                    <c:v>2.0000000000000001E-4</c:v>
                  </c:pt>
                  <c:pt idx="59">
                    <c:v>2.9999999999999997E-4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A!$F$21:$F$992</c:f>
              <c:numCache>
                <c:formatCode>General</c:formatCode>
                <c:ptCount val="972"/>
                <c:pt idx="0">
                  <c:v>0</c:v>
                </c:pt>
                <c:pt idx="1">
                  <c:v>978</c:v>
                </c:pt>
                <c:pt idx="2">
                  <c:v>7379</c:v>
                </c:pt>
                <c:pt idx="3">
                  <c:v>7392.5</c:v>
                </c:pt>
                <c:pt idx="4">
                  <c:v>7393</c:v>
                </c:pt>
                <c:pt idx="5">
                  <c:v>7468</c:v>
                </c:pt>
                <c:pt idx="6">
                  <c:v>7468.5</c:v>
                </c:pt>
                <c:pt idx="7">
                  <c:v>7471</c:v>
                </c:pt>
                <c:pt idx="8">
                  <c:v>7471.5</c:v>
                </c:pt>
                <c:pt idx="9">
                  <c:v>7474.5</c:v>
                </c:pt>
                <c:pt idx="10">
                  <c:v>7475</c:v>
                </c:pt>
                <c:pt idx="11">
                  <c:v>7485</c:v>
                </c:pt>
                <c:pt idx="12">
                  <c:v>7488.5</c:v>
                </c:pt>
                <c:pt idx="13">
                  <c:v>7594.5</c:v>
                </c:pt>
                <c:pt idx="14">
                  <c:v>10842.5</c:v>
                </c:pt>
                <c:pt idx="15">
                  <c:v>10843</c:v>
                </c:pt>
                <c:pt idx="16">
                  <c:v>10887</c:v>
                </c:pt>
                <c:pt idx="17">
                  <c:v>10914</c:v>
                </c:pt>
                <c:pt idx="18">
                  <c:v>10917.5</c:v>
                </c:pt>
                <c:pt idx="19">
                  <c:v>10918</c:v>
                </c:pt>
                <c:pt idx="20">
                  <c:v>10921</c:v>
                </c:pt>
                <c:pt idx="21">
                  <c:v>10986.5</c:v>
                </c:pt>
                <c:pt idx="22">
                  <c:v>11054.5</c:v>
                </c:pt>
                <c:pt idx="23">
                  <c:v>11095.5</c:v>
                </c:pt>
                <c:pt idx="24">
                  <c:v>11096</c:v>
                </c:pt>
                <c:pt idx="25">
                  <c:v>11243</c:v>
                </c:pt>
                <c:pt idx="26">
                  <c:v>11253</c:v>
                </c:pt>
                <c:pt idx="27">
                  <c:v>11253</c:v>
                </c:pt>
                <c:pt idx="28">
                  <c:v>17438</c:v>
                </c:pt>
                <c:pt idx="29">
                  <c:v>17438</c:v>
                </c:pt>
                <c:pt idx="30">
                  <c:v>17438.5</c:v>
                </c:pt>
                <c:pt idx="31">
                  <c:v>17438.5</c:v>
                </c:pt>
                <c:pt idx="32">
                  <c:v>17442</c:v>
                </c:pt>
                <c:pt idx="33">
                  <c:v>17442</c:v>
                </c:pt>
                <c:pt idx="34">
                  <c:v>17455</c:v>
                </c:pt>
                <c:pt idx="35">
                  <c:v>17455</c:v>
                </c:pt>
                <c:pt idx="36">
                  <c:v>17455.5</c:v>
                </c:pt>
                <c:pt idx="37">
                  <c:v>17455.5</c:v>
                </c:pt>
                <c:pt idx="38">
                  <c:v>18673.5</c:v>
                </c:pt>
                <c:pt idx="39">
                  <c:v>18673.5</c:v>
                </c:pt>
                <c:pt idx="40">
                  <c:v>18674</c:v>
                </c:pt>
                <c:pt idx="41">
                  <c:v>18674</c:v>
                </c:pt>
                <c:pt idx="42">
                  <c:v>18680.5</c:v>
                </c:pt>
                <c:pt idx="43">
                  <c:v>18680.5</c:v>
                </c:pt>
                <c:pt idx="44">
                  <c:v>18681</c:v>
                </c:pt>
                <c:pt idx="45">
                  <c:v>18681</c:v>
                </c:pt>
                <c:pt idx="46">
                  <c:v>18681</c:v>
                </c:pt>
                <c:pt idx="47">
                  <c:v>18697.5</c:v>
                </c:pt>
                <c:pt idx="48">
                  <c:v>18697.5</c:v>
                </c:pt>
                <c:pt idx="49">
                  <c:v>18698</c:v>
                </c:pt>
                <c:pt idx="50">
                  <c:v>19933.5</c:v>
                </c:pt>
                <c:pt idx="51">
                  <c:v>19933.5</c:v>
                </c:pt>
                <c:pt idx="52">
                  <c:v>19937</c:v>
                </c:pt>
                <c:pt idx="53">
                  <c:v>19937</c:v>
                </c:pt>
                <c:pt idx="54">
                  <c:v>19940.5</c:v>
                </c:pt>
                <c:pt idx="55">
                  <c:v>19940.5</c:v>
                </c:pt>
                <c:pt idx="56">
                  <c:v>34722</c:v>
                </c:pt>
                <c:pt idx="57">
                  <c:v>34765</c:v>
                </c:pt>
                <c:pt idx="58">
                  <c:v>36030.5</c:v>
                </c:pt>
                <c:pt idx="59">
                  <c:v>37749</c:v>
                </c:pt>
              </c:numCache>
            </c:numRef>
          </c:xVal>
          <c:yVal>
            <c:numRef>
              <c:f>A!$N$21:$N$992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999-4D58-95E6-4CE1C3E5A52B}"/>
            </c:ext>
          </c:extLst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A!$F$21:$F$992</c:f>
              <c:numCache>
                <c:formatCode>General</c:formatCode>
                <c:ptCount val="972"/>
                <c:pt idx="0">
                  <c:v>0</c:v>
                </c:pt>
                <c:pt idx="1">
                  <c:v>978</c:v>
                </c:pt>
                <c:pt idx="2">
                  <c:v>7379</c:v>
                </c:pt>
                <c:pt idx="3">
                  <c:v>7392.5</c:v>
                </c:pt>
                <c:pt idx="4">
                  <c:v>7393</c:v>
                </c:pt>
                <c:pt idx="5">
                  <c:v>7468</c:v>
                </c:pt>
                <c:pt idx="6">
                  <c:v>7468.5</c:v>
                </c:pt>
                <c:pt idx="7">
                  <c:v>7471</c:v>
                </c:pt>
                <c:pt idx="8">
                  <c:v>7471.5</c:v>
                </c:pt>
                <c:pt idx="9">
                  <c:v>7474.5</c:v>
                </c:pt>
                <c:pt idx="10">
                  <c:v>7475</c:v>
                </c:pt>
                <c:pt idx="11">
                  <c:v>7485</c:v>
                </c:pt>
                <c:pt idx="12">
                  <c:v>7488.5</c:v>
                </c:pt>
                <c:pt idx="13">
                  <c:v>7594.5</c:v>
                </c:pt>
                <c:pt idx="14">
                  <c:v>10842.5</c:v>
                </c:pt>
                <c:pt idx="15">
                  <c:v>10843</c:v>
                </c:pt>
                <c:pt idx="16">
                  <c:v>10887</c:v>
                </c:pt>
                <c:pt idx="17">
                  <c:v>10914</c:v>
                </c:pt>
                <c:pt idx="18">
                  <c:v>10917.5</c:v>
                </c:pt>
                <c:pt idx="19">
                  <c:v>10918</c:v>
                </c:pt>
                <c:pt idx="20">
                  <c:v>10921</c:v>
                </c:pt>
                <c:pt idx="21">
                  <c:v>10986.5</c:v>
                </c:pt>
                <c:pt idx="22">
                  <c:v>11054.5</c:v>
                </c:pt>
                <c:pt idx="23">
                  <c:v>11095.5</c:v>
                </c:pt>
                <c:pt idx="24">
                  <c:v>11096</c:v>
                </c:pt>
                <c:pt idx="25">
                  <c:v>11243</c:v>
                </c:pt>
                <c:pt idx="26">
                  <c:v>11253</c:v>
                </c:pt>
                <c:pt idx="27">
                  <c:v>11253</c:v>
                </c:pt>
                <c:pt idx="28">
                  <c:v>17438</c:v>
                </c:pt>
                <c:pt idx="29">
                  <c:v>17438</c:v>
                </c:pt>
                <c:pt idx="30">
                  <c:v>17438.5</c:v>
                </c:pt>
                <c:pt idx="31">
                  <c:v>17438.5</c:v>
                </c:pt>
                <c:pt idx="32">
                  <c:v>17442</c:v>
                </c:pt>
                <c:pt idx="33">
                  <c:v>17442</c:v>
                </c:pt>
                <c:pt idx="34">
                  <c:v>17455</c:v>
                </c:pt>
                <c:pt idx="35">
                  <c:v>17455</c:v>
                </c:pt>
                <c:pt idx="36">
                  <c:v>17455.5</c:v>
                </c:pt>
                <c:pt idx="37">
                  <c:v>17455.5</c:v>
                </c:pt>
                <c:pt idx="38">
                  <c:v>18673.5</c:v>
                </c:pt>
                <c:pt idx="39">
                  <c:v>18673.5</c:v>
                </c:pt>
                <c:pt idx="40">
                  <c:v>18674</c:v>
                </c:pt>
                <c:pt idx="41">
                  <c:v>18674</c:v>
                </c:pt>
                <c:pt idx="42">
                  <c:v>18680.5</c:v>
                </c:pt>
                <c:pt idx="43">
                  <c:v>18680.5</c:v>
                </c:pt>
                <c:pt idx="44">
                  <c:v>18681</c:v>
                </c:pt>
                <c:pt idx="45">
                  <c:v>18681</c:v>
                </c:pt>
                <c:pt idx="46">
                  <c:v>18681</c:v>
                </c:pt>
                <c:pt idx="47">
                  <c:v>18697.5</c:v>
                </c:pt>
                <c:pt idx="48">
                  <c:v>18697.5</c:v>
                </c:pt>
                <c:pt idx="49">
                  <c:v>18698</c:v>
                </c:pt>
                <c:pt idx="50">
                  <c:v>19933.5</c:v>
                </c:pt>
                <c:pt idx="51">
                  <c:v>19933.5</c:v>
                </c:pt>
                <c:pt idx="52">
                  <c:v>19937</c:v>
                </c:pt>
                <c:pt idx="53">
                  <c:v>19937</c:v>
                </c:pt>
                <c:pt idx="54">
                  <c:v>19940.5</c:v>
                </c:pt>
                <c:pt idx="55">
                  <c:v>19940.5</c:v>
                </c:pt>
                <c:pt idx="56">
                  <c:v>34722</c:v>
                </c:pt>
                <c:pt idx="57">
                  <c:v>34765</c:v>
                </c:pt>
                <c:pt idx="58">
                  <c:v>36030.5</c:v>
                </c:pt>
                <c:pt idx="59">
                  <c:v>37749</c:v>
                </c:pt>
              </c:numCache>
            </c:numRef>
          </c:xVal>
          <c:yVal>
            <c:numRef>
              <c:f>A!$O$21:$O$992</c:f>
              <c:numCache>
                <c:formatCode>General</c:formatCode>
                <c:ptCount val="972"/>
                <c:pt idx="0">
                  <c:v>1.2365791326292218E-2</c:v>
                </c:pt>
                <c:pt idx="1">
                  <c:v>1.1441874492559319E-2</c:v>
                </c:pt>
                <c:pt idx="2">
                  <c:v>5.3948482627798793E-3</c:v>
                </c:pt>
                <c:pt idx="3">
                  <c:v>5.3820948095535046E-3</c:v>
                </c:pt>
                <c:pt idx="4">
                  <c:v>5.381622459434009E-3</c:v>
                </c:pt>
                <c:pt idx="5">
                  <c:v>5.3107699415097069E-3</c:v>
                </c:pt>
                <c:pt idx="6">
                  <c:v>5.3102975913902123E-3</c:v>
                </c:pt>
                <c:pt idx="7">
                  <c:v>5.3079358407927355E-3</c:v>
                </c:pt>
                <c:pt idx="8">
                  <c:v>5.30746349067324E-3</c:v>
                </c:pt>
                <c:pt idx="9">
                  <c:v>5.3046293899562677E-3</c:v>
                </c:pt>
                <c:pt idx="10">
                  <c:v>5.3041570398367722E-3</c:v>
                </c:pt>
                <c:pt idx="11">
                  <c:v>5.2947100374468653E-3</c:v>
                </c:pt>
                <c:pt idx="12">
                  <c:v>5.2914035866103984E-3</c:v>
                </c:pt>
                <c:pt idx="13">
                  <c:v>5.1912653612773843E-3</c:v>
                </c:pt>
                <c:pt idx="14">
                  <c:v>2.1228789850356068E-3</c:v>
                </c:pt>
                <c:pt idx="15">
                  <c:v>2.1224066349161113E-3</c:v>
                </c:pt>
                <c:pt idx="16">
                  <c:v>2.0808398244005211E-3</c:v>
                </c:pt>
                <c:pt idx="17">
                  <c:v>2.0553329179477716E-3</c:v>
                </c:pt>
                <c:pt idx="18">
                  <c:v>2.0520264671113047E-3</c:v>
                </c:pt>
                <c:pt idx="19">
                  <c:v>2.0515541169918092E-3</c:v>
                </c:pt>
                <c:pt idx="20">
                  <c:v>2.0487200162748378E-3</c:v>
                </c:pt>
                <c:pt idx="21">
                  <c:v>1.9868421506209471E-3</c:v>
                </c:pt>
                <c:pt idx="22">
                  <c:v>1.9226025343695788E-3</c:v>
                </c:pt>
                <c:pt idx="23">
                  <c:v>1.8838698245709617E-3</c:v>
                </c:pt>
                <c:pt idx="24">
                  <c:v>1.8833974744514662E-3</c:v>
                </c:pt>
                <c:pt idx="25">
                  <c:v>1.7445265393198333E-3</c:v>
                </c:pt>
                <c:pt idx="26">
                  <c:v>1.7350795369299263E-3</c:v>
                </c:pt>
                <c:pt idx="27">
                  <c:v>1.7350795369299263E-3</c:v>
                </c:pt>
                <c:pt idx="28">
                  <c:v>-4.1078914412275239E-3</c:v>
                </c:pt>
                <c:pt idx="29">
                  <c:v>-4.1078914412275239E-3</c:v>
                </c:pt>
                <c:pt idx="30">
                  <c:v>-4.1083637913470177E-3</c:v>
                </c:pt>
                <c:pt idx="31">
                  <c:v>-4.1083637913470177E-3</c:v>
                </c:pt>
                <c:pt idx="32">
                  <c:v>-4.1116702421834846E-3</c:v>
                </c:pt>
                <c:pt idx="33">
                  <c:v>-4.1116702421834846E-3</c:v>
                </c:pt>
                <c:pt idx="34">
                  <c:v>-4.1239513452903647E-3</c:v>
                </c:pt>
                <c:pt idx="35">
                  <c:v>-4.1239513452903647E-3</c:v>
                </c:pt>
                <c:pt idx="36">
                  <c:v>-4.1244236954098585E-3</c:v>
                </c:pt>
                <c:pt idx="37">
                  <c:v>-4.1244236954098585E-3</c:v>
                </c:pt>
                <c:pt idx="38">
                  <c:v>-5.2750685865005278E-3</c:v>
                </c:pt>
                <c:pt idx="39">
                  <c:v>-5.2750685865005278E-3</c:v>
                </c:pt>
                <c:pt idx="40">
                  <c:v>-5.2755409366200216E-3</c:v>
                </c:pt>
                <c:pt idx="41">
                  <c:v>-5.2755409366200216E-3</c:v>
                </c:pt>
                <c:pt idx="42">
                  <c:v>-5.2816814881734616E-3</c:v>
                </c:pt>
                <c:pt idx="43">
                  <c:v>-5.2816814881734616E-3</c:v>
                </c:pt>
                <c:pt idx="44">
                  <c:v>-5.2821538382929554E-3</c:v>
                </c:pt>
                <c:pt idx="45">
                  <c:v>-5.2821538382929554E-3</c:v>
                </c:pt>
                <c:pt idx="46">
                  <c:v>-5.2821538382929554E-3</c:v>
                </c:pt>
                <c:pt idx="47">
                  <c:v>-5.2977413922363024E-3</c:v>
                </c:pt>
                <c:pt idx="48">
                  <c:v>-5.2977413922363024E-3</c:v>
                </c:pt>
                <c:pt idx="49">
                  <c:v>-5.2982137423557996E-3</c:v>
                </c:pt>
                <c:pt idx="50">
                  <c:v>-6.4653908876288035E-3</c:v>
                </c:pt>
                <c:pt idx="51">
                  <c:v>-6.4653908876288035E-3</c:v>
                </c:pt>
                <c:pt idx="52">
                  <c:v>-6.4686973384652704E-3</c:v>
                </c:pt>
                <c:pt idx="53">
                  <c:v>-6.4686973384652704E-3</c:v>
                </c:pt>
                <c:pt idx="54">
                  <c:v>-6.4720037893017373E-3</c:v>
                </c:pt>
                <c:pt idx="55">
                  <c:v>-6.4720037893017373E-3</c:v>
                </c:pt>
                <c:pt idx="56">
                  <c:v>-2.0436090371942696E-2</c:v>
                </c:pt>
                <c:pt idx="57">
                  <c:v>-2.04767124822193E-2</c:v>
                </c:pt>
                <c:pt idx="58">
                  <c:v>-2.1672230634662025E-2</c:v>
                </c:pt>
                <c:pt idx="59">
                  <c:v>-2.3295697995367536E-2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999-4D58-95E6-4CE1C3E5A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3241952"/>
        <c:axId val="1"/>
      </c:scatterChart>
      <c:valAx>
        <c:axId val="61324195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79382225982085"/>
              <c:y val="0.836422345354978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7851239669421489E-2"/>
              <c:y val="0.367284922717993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324195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578512396694215E-2"/>
          <c:y val="0.91975600272188196"/>
          <c:w val="0.93595128088327795"/>
          <c:h val="6.17287190952983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BW Dra - O-C Diagr.</a:t>
            </a:r>
          </a:p>
        </c:rich>
      </c:tx>
      <c:layout>
        <c:manualLayout>
          <c:xMode val="edge"/>
          <c:yMode val="edge"/>
          <c:x val="0.34226804123711341"/>
          <c:y val="3.38461538461538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19587628865979"/>
          <c:y val="0.14769252958613219"/>
          <c:w val="0.76288659793814428"/>
          <c:h val="0.62769325074106186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A!$F$21:$F$992</c:f>
              <c:numCache>
                <c:formatCode>General</c:formatCode>
                <c:ptCount val="972"/>
                <c:pt idx="0">
                  <c:v>0</c:v>
                </c:pt>
                <c:pt idx="1">
                  <c:v>978</c:v>
                </c:pt>
                <c:pt idx="2">
                  <c:v>7379</c:v>
                </c:pt>
                <c:pt idx="3">
                  <c:v>7392.5</c:v>
                </c:pt>
                <c:pt idx="4">
                  <c:v>7393</c:v>
                </c:pt>
                <c:pt idx="5">
                  <c:v>7468</c:v>
                </c:pt>
                <c:pt idx="6">
                  <c:v>7468.5</c:v>
                </c:pt>
                <c:pt idx="7">
                  <c:v>7471</c:v>
                </c:pt>
                <c:pt idx="8">
                  <c:v>7471.5</c:v>
                </c:pt>
                <c:pt idx="9">
                  <c:v>7474.5</c:v>
                </c:pt>
                <c:pt idx="10">
                  <c:v>7475</c:v>
                </c:pt>
                <c:pt idx="11">
                  <c:v>7485</c:v>
                </c:pt>
                <c:pt idx="12">
                  <c:v>7488.5</c:v>
                </c:pt>
                <c:pt idx="13">
                  <c:v>7594.5</c:v>
                </c:pt>
                <c:pt idx="14">
                  <c:v>10842.5</c:v>
                </c:pt>
                <c:pt idx="15">
                  <c:v>10843</c:v>
                </c:pt>
                <c:pt idx="16">
                  <c:v>10887</c:v>
                </c:pt>
                <c:pt idx="17">
                  <c:v>10914</c:v>
                </c:pt>
                <c:pt idx="18">
                  <c:v>10917.5</c:v>
                </c:pt>
                <c:pt idx="19">
                  <c:v>10918</c:v>
                </c:pt>
                <c:pt idx="20">
                  <c:v>10921</c:v>
                </c:pt>
                <c:pt idx="21">
                  <c:v>10986.5</c:v>
                </c:pt>
                <c:pt idx="22">
                  <c:v>11054.5</c:v>
                </c:pt>
                <c:pt idx="23">
                  <c:v>11095.5</c:v>
                </c:pt>
                <c:pt idx="24">
                  <c:v>11096</c:v>
                </c:pt>
                <c:pt idx="25">
                  <c:v>11243</c:v>
                </c:pt>
                <c:pt idx="26">
                  <c:v>11253</c:v>
                </c:pt>
                <c:pt idx="27">
                  <c:v>11253</c:v>
                </c:pt>
                <c:pt idx="28">
                  <c:v>17438</c:v>
                </c:pt>
                <c:pt idx="29">
                  <c:v>17438</c:v>
                </c:pt>
                <c:pt idx="30">
                  <c:v>17438.5</c:v>
                </c:pt>
                <c:pt idx="31">
                  <c:v>17438.5</c:v>
                </c:pt>
                <c:pt idx="32">
                  <c:v>17442</c:v>
                </c:pt>
                <c:pt idx="33">
                  <c:v>17442</c:v>
                </c:pt>
                <c:pt idx="34">
                  <c:v>17455</c:v>
                </c:pt>
                <c:pt idx="35">
                  <c:v>17455</c:v>
                </c:pt>
                <c:pt idx="36">
                  <c:v>17455.5</c:v>
                </c:pt>
                <c:pt idx="37">
                  <c:v>17455.5</c:v>
                </c:pt>
                <c:pt idx="38">
                  <c:v>18673.5</c:v>
                </c:pt>
                <c:pt idx="39">
                  <c:v>18673.5</c:v>
                </c:pt>
                <c:pt idx="40">
                  <c:v>18674</c:v>
                </c:pt>
                <c:pt idx="41">
                  <c:v>18674</c:v>
                </c:pt>
                <c:pt idx="42">
                  <c:v>18680.5</c:v>
                </c:pt>
                <c:pt idx="43">
                  <c:v>18680.5</c:v>
                </c:pt>
                <c:pt idx="44">
                  <c:v>18681</c:v>
                </c:pt>
                <c:pt idx="45">
                  <c:v>18681</c:v>
                </c:pt>
                <c:pt idx="46">
                  <c:v>18681</c:v>
                </c:pt>
                <c:pt idx="47">
                  <c:v>18697.5</c:v>
                </c:pt>
                <c:pt idx="48">
                  <c:v>18697.5</c:v>
                </c:pt>
                <c:pt idx="49">
                  <c:v>18698</c:v>
                </c:pt>
                <c:pt idx="50">
                  <c:v>19933.5</c:v>
                </c:pt>
                <c:pt idx="51">
                  <c:v>19933.5</c:v>
                </c:pt>
                <c:pt idx="52">
                  <c:v>19937</c:v>
                </c:pt>
                <c:pt idx="53">
                  <c:v>19937</c:v>
                </c:pt>
                <c:pt idx="54">
                  <c:v>19940.5</c:v>
                </c:pt>
                <c:pt idx="55">
                  <c:v>19940.5</c:v>
                </c:pt>
                <c:pt idx="56">
                  <c:v>34722</c:v>
                </c:pt>
                <c:pt idx="57">
                  <c:v>34765</c:v>
                </c:pt>
                <c:pt idx="58">
                  <c:v>36030.5</c:v>
                </c:pt>
                <c:pt idx="59">
                  <c:v>37749</c:v>
                </c:pt>
              </c:numCache>
            </c:numRef>
          </c:xVal>
          <c:yVal>
            <c:numRef>
              <c:f>A!$H$21:$H$992</c:f>
              <c:numCache>
                <c:formatCode>General</c:formatCode>
                <c:ptCount val="972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17-4B8E-A042-B93897265DB1}"/>
            </c:ext>
          </c:extLst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A!$D$21:$D$992</c:f>
                <c:numCache>
                  <c:formatCode>General</c:formatCode>
                  <c:ptCount val="9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28">
                    <c:v>-4.0000000000000002E-4</c:v>
                  </c:pt>
                  <c:pt idx="29">
                    <c:v>-6.9999999999999999E-4</c:v>
                  </c:pt>
                  <c:pt idx="30">
                    <c:v>-4.0000000000000002E-4</c:v>
                  </c:pt>
                  <c:pt idx="31">
                    <c:v>-1E-3</c:v>
                  </c:pt>
                  <c:pt idx="32">
                    <c:v>-4.0000000000000002E-4</c:v>
                  </c:pt>
                  <c:pt idx="33">
                    <c:v>-2.0000000000000001E-4</c:v>
                  </c:pt>
                  <c:pt idx="34">
                    <c:v>-2.9999999999999997E-4</c:v>
                  </c:pt>
                  <c:pt idx="35">
                    <c:v>-4.0000000000000002E-4</c:v>
                  </c:pt>
                  <c:pt idx="36">
                    <c:v>-4.0000000000000002E-4</c:v>
                  </c:pt>
                  <c:pt idx="37">
                    <c:v>-2.0000000000000001E-4</c:v>
                  </c:pt>
                  <c:pt idx="38">
                    <c:v>2.9999999999999997E-4</c:v>
                  </c:pt>
                  <c:pt idx="39">
                    <c:v>2.9999999999999997E-4</c:v>
                  </c:pt>
                  <c:pt idx="40">
                    <c:v>2.0000000000000001E-4</c:v>
                  </c:pt>
                  <c:pt idx="41">
                    <c:v>1E-4</c:v>
                  </c:pt>
                  <c:pt idx="42">
                    <c:v>2.0000000000000001E-4</c:v>
                  </c:pt>
                  <c:pt idx="43">
                    <c:v>5.0000000000000001E-4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5.0000000000000001E-4</c:v>
                  </c:pt>
                  <c:pt idx="48">
                    <c:v>5.0000000000000001E-4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6.9999999999999999E-4</c:v>
                  </c:pt>
                  <c:pt idx="52">
                    <c:v>2.0000000000000001E-4</c:v>
                  </c:pt>
                  <c:pt idx="53">
                    <c:v>6.9999999999999999E-4</c:v>
                  </c:pt>
                  <c:pt idx="54">
                    <c:v>1E-3</c:v>
                  </c:pt>
                  <c:pt idx="55">
                    <c:v>2.0000000000000001E-4</c:v>
                  </c:pt>
                  <c:pt idx="56">
                    <c:v>1E-4</c:v>
                  </c:pt>
                  <c:pt idx="57">
                    <c:v>0</c:v>
                  </c:pt>
                  <c:pt idx="58">
                    <c:v>2.0000000000000001E-4</c:v>
                  </c:pt>
                  <c:pt idx="59">
                    <c:v>2.9999999999999997E-4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</c:numCache>
              </c:numRef>
            </c:plus>
            <c:minus>
              <c:numRef>
                <c:f>A!$D$21:$D$992</c:f>
                <c:numCache>
                  <c:formatCode>General</c:formatCode>
                  <c:ptCount val="9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28">
                    <c:v>-4.0000000000000002E-4</c:v>
                  </c:pt>
                  <c:pt idx="29">
                    <c:v>-6.9999999999999999E-4</c:v>
                  </c:pt>
                  <c:pt idx="30">
                    <c:v>-4.0000000000000002E-4</c:v>
                  </c:pt>
                  <c:pt idx="31">
                    <c:v>-1E-3</c:v>
                  </c:pt>
                  <c:pt idx="32">
                    <c:v>-4.0000000000000002E-4</c:v>
                  </c:pt>
                  <c:pt idx="33">
                    <c:v>-2.0000000000000001E-4</c:v>
                  </c:pt>
                  <c:pt idx="34">
                    <c:v>-2.9999999999999997E-4</c:v>
                  </c:pt>
                  <c:pt idx="35">
                    <c:v>-4.0000000000000002E-4</c:v>
                  </c:pt>
                  <c:pt idx="36">
                    <c:v>-4.0000000000000002E-4</c:v>
                  </c:pt>
                  <c:pt idx="37">
                    <c:v>-2.0000000000000001E-4</c:v>
                  </c:pt>
                  <c:pt idx="38">
                    <c:v>2.9999999999999997E-4</c:v>
                  </c:pt>
                  <c:pt idx="39">
                    <c:v>2.9999999999999997E-4</c:v>
                  </c:pt>
                  <c:pt idx="40">
                    <c:v>2.0000000000000001E-4</c:v>
                  </c:pt>
                  <c:pt idx="41">
                    <c:v>1E-4</c:v>
                  </c:pt>
                  <c:pt idx="42">
                    <c:v>2.0000000000000001E-4</c:v>
                  </c:pt>
                  <c:pt idx="43">
                    <c:v>5.0000000000000001E-4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5.0000000000000001E-4</c:v>
                  </c:pt>
                  <c:pt idx="48">
                    <c:v>5.0000000000000001E-4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6.9999999999999999E-4</c:v>
                  </c:pt>
                  <c:pt idx="52">
                    <c:v>2.0000000000000001E-4</c:v>
                  </c:pt>
                  <c:pt idx="53">
                    <c:v>6.9999999999999999E-4</c:v>
                  </c:pt>
                  <c:pt idx="54">
                    <c:v>1E-3</c:v>
                  </c:pt>
                  <c:pt idx="55">
                    <c:v>2.0000000000000001E-4</c:v>
                  </c:pt>
                  <c:pt idx="56">
                    <c:v>1E-4</c:v>
                  </c:pt>
                  <c:pt idx="57">
                    <c:v>0</c:v>
                  </c:pt>
                  <c:pt idx="58">
                    <c:v>2.0000000000000001E-4</c:v>
                  </c:pt>
                  <c:pt idx="59">
                    <c:v>2.9999999999999997E-4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A!$F$21:$F$992</c:f>
              <c:numCache>
                <c:formatCode>General</c:formatCode>
                <c:ptCount val="972"/>
                <c:pt idx="0">
                  <c:v>0</c:v>
                </c:pt>
                <c:pt idx="1">
                  <c:v>978</c:v>
                </c:pt>
                <c:pt idx="2">
                  <c:v>7379</c:v>
                </c:pt>
                <c:pt idx="3">
                  <c:v>7392.5</c:v>
                </c:pt>
                <c:pt idx="4">
                  <c:v>7393</c:v>
                </c:pt>
                <c:pt idx="5">
                  <c:v>7468</c:v>
                </c:pt>
                <c:pt idx="6">
                  <c:v>7468.5</c:v>
                </c:pt>
                <c:pt idx="7">
                  <c:v>7471</c:v>
                </c:pt>
                <c:pt idx="8">
                  <c:v>7471.5</c:v>
                </c:pt>
                <c:pt idx="9">
                  <c:v>7474.5</c:v>
                </c:pt>
                <c:pt idx="10">
                  <c:v>7475</c:v>
                </c:pt>
                <c:pt idx="11">
                  <c:v>7485</c:v>
                </c:pt>
                <c:pt idx="12">
                  <c:v>7488.5</c:v>
                </c:pt>
                <c:pt idx="13">
                  <c:v>7594.5</c:v>
                </c:pt>
                <c:pt idx="14">
                  <c:v>10842.5</c:v>
                </c:pt>
                <c:pt idx="15">
                  <c:v>10843</c:v>
                </c:pt>
                <c:pt idx="16">
                  <c:v>10887</c:v>
                </c:pt>
                <c:pt idx="17">
                  <c:v>10914</c:v>
                </c:pt>
                <c:pt idx="18">
                  <c:v>10917.5</c:v>
                </c:pt>
                <c:pt idx="19">
                  <c:v>10918</c:v>
                </c:pt>
                <c:pt idx="20">
                  <c:v>10921</c:v>
                </c:pt>
                <c:pt idx="21">
                  <c:v>10986.5</c:v>
                </c:pt>
                <c:pt idx="22">
                  <c:v>11054.5</c:v>
                </c:pt>
                <c:pt idx="23">
                  <c:v>11095.5</c:v>
                </c:pt>
                <c:pt idx="24">
                  <c:v>11096</c:v>
                </c:pt>
                <c:pt idx="25">
                  <c:v>11243</c:v>
                </c:pt>
                <c:pt idx="26">
                  <c:v>11253</c:v>
                </c:pt>
                <c:pt idx="27">
                  <c:v>11253</c:v>
                </c:pt>
                <c:pt idx="28">
                  <c:v>17438</c:v>
                </c:pt>
                <c:pt idx="29">
                  <c:v>17438</c:v>
                </c:pt>
                <c:pt idx="30">
                  <c:v>17438.5</c:v>
                </c:pt>
                <c:pt idx="31">
                  <c:v>17438.5</c:v>
                </c:pt>
                <c:pt idx="32">
                  <c:v>17442</c:v>
                </c:pt>
                <c:pt idx="33">
                  <c:v>17442</c:v>
                </c:pt>
                <c:pt idx="34">
                  <c:v>17455</c:v>
                </c:pt>
                <c:pt idx="35">
                  <c:v>17455</c:v>
                </c:pt>
                <c:pt idx="36">
                  <c:v>17455.5</c:v>
                </c:pt>
                <c:pt idx="37">
                  <c:v>17455.5</c:v>
                </c:pt>
                <c:pt idx="38">
                  <c:v>18673.5</c:v>
                </c:pt>
                <c:pt idx="39">
                  <c:v>18673.5</c:v>
                </c:pt>
                <c:pt idx="40">
                  <c:v>18674</c:v>
                </c:pt>
                <c:pt idx="41">
                  <c:v>18674</c:v>
                </c:pt>
                <c:pt idx="42">
                  <c:v>18680.5</c:v>
                </c:pt>
                <c:pt idx="43">
                  <c:v>18680.5</c:v>
                </c:pt>
                <c:pt idx="44">
                  <c:v>18681</c:v>
                </c:pt>
                <c:pt idx="45">
                  <c:v>18681</c:v>
                </c:pt>
                <c:pt idx="46">
                  <c:v>18681</c:v>
                </c:pt>
                <c:pt idx="47">
                  <c:v>18697.5</c:v>
                </c:pt>
                <c:pt idx="48">
                  <c:v>18697.5</c:v>
                </c:pt>
                <c:pt idx="49">
                  <c:v>18698</c:v>
                </c:pt>
                <c:pt idx="50">
                  <c:v>19933.5</c:v>
                </c:pt>
                <c:pt idx="51">
                  <c:v>19933.5</c:v>
                </c:pt>
                <c:pt idx="52">
                  <c:v>19937</c:v>
                </c:pt>
                <c:pt idx="53">
                  <c:v>19937</c:v>
                </c:pt>
                <c:pt idx="54">
                  <c:v>19940.5</c:v>
                </c:pt>
                <c:pt idx="55">
                  <c:v>19940.5</c:v>
                </c:pt>
                <c:pt idx="56">
                  <c:v>34722</c:v>
                </c:pt>
                <c:pt idx="57">
                  <c:v>34765</c:v>
                </c:pt>
                <c:pt idx="58">
                  <c:v>36030.5</c:v>
                </c:pt>
                <c:pt idx="59">
                  <c:v>37749</c:v>
                </c:pt>
              </c:numCache>
            </c:numRef>
          </c:xVal>
          <c:yVal>
            <c:numRef>
              <c:f>A!$I$21:$I$992</c:f>
              <c:numCache>
                <c:formatCode>General</c:formatCode>
                <c:ptCount val="972"/>
                <c:pt idx="1">
                  <c:v>2.4620000476716086E-4</c:v>
                </c:pt>
                <c:pt idx="2">
                  <c:v>-1.3230900003691204E-2</c:v>
                </c:pt>
                <c:pt idx="3">
                  <c:v>-9.8867500055348501E-3</c:v>
                </c:pt>
                <c:pt idx="4">
                  <c:v>-9.870299996691756E-3</c:v>
                </c:pt>
                <c:pt idx="5">
                  <c:v>-2.0279999444028363E-4</c:v>
                </c:pt>
                <c:pt idx="6">
                  <c:v>-2.0863500030827709E-3</c:v>
                </c:pt>
                <c:pt idx="7">
                  <c:v>2.9590000485768542E-4</c:v>
                </c:pt>
                <c:pt idx="8">
                  <c:v>5.1234999409643933E-4</c:v>
                </c:pt>
                <c:pt idx="9">
                  <c:v>5.1104999874951318E-4</c:v>
                </c:pt>
                <c:pt idx="10">
                  <c:v>5.2750000031664968E-4</c:v>
                </c:pt>
                <c:pt idx="11">
                  <c:v>6.5649999305605888E-4</c:v>
                </c:pt>
                <c:pt idx="12">
                  <c:v>5.7165000180248171E-4</c:v>
                </c:pt>
                <c:pt idx="13">
                  <c:v>5.4059049994975794E-2</c:v>
                </c:pt>
                <c:pt idx="14">
                  <c:v>2.3182500008260831E-3</c:v>
                </c:pt>
                <c:pt idx="15">
                  <c:v>-6.6530000185593963E-4</c:v>
                </c:pt>
                <c:pt idx="16">
                  <c:v>2.8229999588802457E-4</c:v>
                </c:pt>
                <c:pt idx="17">
                  <c:v>2.7060000138590112E-4</c:v>
                </c:pt>
                <c:pt idx="18">
                  <c:v>2.8574999305419624E-4</c:v>
                </c:pt>
                <c:pt idx="19">
                  <c:v>6.0220000159461051E-4</c:v>
                </c:pt>
                <c:pt idx="20">
                  <c:v>7.0089999644551426E-4</c:v>
                </c:pt>
                <c:pt idx="21">
                  <c:v>1.3558499995269813E-3</c:v>
                </c:pt>
                <c:pt idx="22">
                  <c:v>1.4930499964975752E-3</c:v>
                </c:pt>
                <c:pt idx="23">
                  <c:v>1.4194999675964937E-4</c:v>
                </c:pt>
                <c:pt idx="24">
                  <c:v>-7.4160000076517463E-4</c:v>
                </c:pt>
                <c:pt idx="25">
                  <c:v>-2.1053000018582679E-3</c:v>
                </c:pt>
                <c:pt idx="26">
                  <c:v>2.2370000078808516E-4</c:v>
                </c:pt>
                <c:pt idx="27">
                  <c:v>1.4236999995773658E-3</c:v>
                </c:pt>
                <c:pt idx="28">
                  <c:v>9.1019999672425911E-4</c:v>
                </c:pt>
                <c:pt idx="29">
                  <c:v>1.9102000005659647E-3</c:v>
                </c:pt>
                <c:pt idx="30">
                  <c:v>2.8266500012250617E-3</c:v>
                </c:pt>
                <c:pt idx="31">
                  <c:v>4.8266500016325153E-3</c:v>
                </c:pt>
                <c:pt idx="32">
                  <c:v>9.4179999723564833E-4</c:v>
                </c:pt>
                <c:pt idx="33">
                  <c:v>1.4417999918805435E-3</c:v>
                </c:pt>
                <c:pt idx="34">
                  <c:v>1.4694999990751967E-3</c:v>
                </c:pt>
                <c:pt idx="35">
                  <c:v>2.3694999981671572E-3</c:v>
                </c:pt>
                <c:pt idx="36">
                  <c:v>8.594999962951988E-5</c:v>
                </c:pt>
                <c:pt idx="37">
                  <c:v>2.8595000185305253E-4</c:v>
                </c:pt>
                <c:pt idx="38">
                  <c:v>4.5581500016851351E-3</c:v>
                </c:pt>
                <c:pt idx="39">
                  <c:v>4.7581500039086677E-3</c:v>
                </c:pt>
                <c:pt idx="40">
                  <c:v>2.0746000009239651E-3</c:v>
                </c:pt>
                <c:pt idx="41">
                  <c:v>2.3746000006212853E-3</c:v>
                </c:pt>
                <c:pt idx="42">
                  <c:v>4.488450002099853E-3</c:v>
                </c:pt>
                <c:pt idx="43">
                  <c:v>4.9884499967447482E-3</c:v>
                </c:pt>
                <c:pt idx="44">
                  <c:v>-3.0395100002351683E-2</c:v>
                </c:pt>
                <c:pt idx="45">
                  <c:v>2.1048999988124706E-3</c:v>
                </c:pt>
                <c:pt idx="46">
                  <c:v>2.2048999962862581E-3</c:v>
                </c:pt>
                <c:pt idx="47">
                  <c:v>6.0477500010165386E-3</c:v>
                </c:pt>
                <c:pt idx="48">
                  <c:v>6.6477500004111789E-3</c:v>
                </c:pt>
                <c:pt idx="49">
                  <c:v>2.564199996413663E-3</c:v>
                </c:pt>
                <c:pt idx="50">
                  <c:v>3.2121500044013374E-3</c:v>
                </c:pt>
                <c:pt idx="51">
                  <c:v>4.3121499984408729E-3</c:v>
                </c:pt>
                <c:pt idx="52">
                  <c:v>4.6272999970824458E-3</c:v>
                </c:pt>
                <c:pt idx="53">
                  <c:v>4.7272999945562333E-3</c:v>
                </c:pt>
                <c:pt idx="54">
                  <c:v>3.6424499994609505E-3</c:v>
                </c:pt>
                <c:pt idx="55">
                  <c:v>4.1424500013818033E-3</c:v>
                </c:pt>
                <c:pt idx="56">
                  <c:v>-3.3146200003102422E-2</c:v>
                </c:pt>
                <c:pt idx="57">
                  <c:v>-3.2931499998085201E-2</c:v>
                </c:pt>
                <c:pt idx="59">
                  <c:v>-5.865790000098059E-2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E17-4B8E-A042-B93897265DB1}"/>
            </c:ext>
          </c:extLst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Krajci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Ref>
                <c:f>A!$D$21:$D$44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A!$F$21:$F$992</c:f>
              <c:numCache>
                <c:formatCode>General</c:formatCode>
                <c:ptCount val="972"/>
                <c:pt idx="0">
                  <c:v>0</c:v>
                </c:pt>
                <c:pt idx="1">
                  <c:v>978</c:v>
                </c:pt>
                <c:pt idx="2">
                  <c:v>7379</c:v>
                </c:pt>
                <c:pt idx="3">
                  <c:v>7392.5</c:v>
                </c:pt>
                <c:pt idx="4">
                  <c:v>7393</c:v>
                </c:pt>
                <c:pt idx="5">
                  <c:v>7468</c:v>
                </c:pt>
                <c:pt idx="6">
                  <c:v>7468.5</c:v>
                </c:pt>
                <c:pt idx="7">
                  <c:v>7471</c:v>
                </c:pt>
                <c:pt idx="8">
                  <c:v>7471.5</c:v>
                </c:pt>
                <c:pt idx="9">
                  <c:v>7474.5</c:v>
                </c:pt>
                <c:pt idx="10">
                  <c:v>7475</c:v>
                </c:pt>
                <c:pt idx="11">
                  <c:v>7485</c:v>
                </c:pt>
                <c:pt idx="12">
                  <c:v>7488.5</c:v>
                </c:pt>
                <c:pt idx="13">
                  <c:v>7594.5</c:v>
                </c:pt>
                <c:pt idx="14">
                  <c:v>10842.5</c:v>
                </c:pt>
                <c:pt idx="15">
                  <c:v>10843</c:v>
                </c:pt>
                <c:pt idx="16">
                  <c:v>10887</c:v>
                </c:pt>
                <c:pt idx="17">
                  <c:v>10914</c:v>
                </c:pt>
                <c:pt idx="18">
                  <c:v>10917.5</c:v>
                </c:pt>
                <c:pt idx="19">
                  <c:v>10918</c:v>
                </c:pt>
                <c:pt idx="20">
                  <c:v>10921</c:v>
                </c:pt>
                <c:pt idx="21">
                  <c:v>10986.5</c:v>
                </c:pt>
                <c:pt idx="22">
                  <c:v>11054.5</c:v>
                </c:pt>
                <c:pt idx="23">
                  <c:v>11095.5</c:v>
                </c:pt>
                <c:pt idx="24">
                  <c:v>11096</c:v>
                </c:pt>
                <c:pt idx="25">
                  <c:v>11243</c:v>
                </c:pt>
                <c:pt idx="26">
                  <c:v>11253</c:v>
                </c:pt>
                <c:pt idx="27">
                  <c:v>11253</c:v>
                </c:pt>
                <c:pt idx="28">
                  <c:v>17438</c:v>
                </c:pt>
                <c:pt idx="29">
                  <c:v>17438</c:v>
                </c:pt>
                <c:pt idx="30">
                  <c:v>17438.5</c:v>
                </c:pt>
                <c:pt idx="31">
                  <c:v>17438.5</c:v>
                </c:pt>
                <c:pt idx="32">
                  <c:v>17442</c:v>
                </c:pt>
                <c:pt idx="33">
                  <c:v>17442</c:v>
                </c:pt>
                <c:pt idx="34">
                  <c:v>17455</c:v>
                </c:pt>
                <c:pt idx="35">
                  <c:v>17455</c:v>
                </c:pt>
                <c:pt idx="36">
                  <c:v>17455.5</c:v>
                </c:pt>
                <c:pt idx="37">
                  <c:v>17455.5</c:v>
                </c:pt>
                <c:pt idx="38">
                  <c:v>18673.5</c:v>
                </c:pt>
                <c:pt idx="39">
                  <c:v>18673.5</c:v>
                </c:pt>
                <c:pt idx="40">
                  <c:v>18674</c:v>
                </c:pt>
                <c:pt idx="41">
                  <c:v>18674</c:v>
                </c:pt>
                <c:pt idx="42">
                  <c:v>18680.5</c:v>
                </c:pt>
                <c:pt idx="43">
                  <c:v>18680.5</c:v>
                </c:pt>
                <c:pt idx="44">
                  <c:v>18681</c:v>
                </c:pt>
                <c:pt idx="45">
                  <c:v>18681</c:v>
                </c:pt>
                <c:pt idx="46">
                  <c:v>18681</c:v>
                </c:pt>
                <c:pt idx="47">
                  <c:v>18697.5</c:v>
                </c:pt>
                <c:pt idx="48">
                  <c:v>18697.5</c:v>
                </c:pt>
                <c:pt idx="49">
                  <c:v>18698</c:v>
                </c:pt>
                <c:pt idx="50">
                  <c:v>19933.5</c:v>
                </c:pt>
                <c:pt idx="51">
                  <c:v>19933.5</c:v>
                </c:pt>
                <c:pt idx="52">
                  <c:v>19937</c:v>
                </c:pt>
                <c:pt idx="53">
                  <c:v>19937</c:v>
                </c:pt>
                <c:pt idx="54">
                  <c:v>19940.5</c:v>
                </c:pt>
                <c:pt idx="55">
                  <c:v>19940.5</c:v>
                </c:pt>
                <c:pt idx="56">
                  <c:v>34722</c:v>
                </c:pt>
                <c:pt idx="57">
                  <c:v>34765</c:v>
                </c:pt>
                <c:pt idx="58">
                  <c:v>36030.5</c:v>
                </c:pt>
                <c:pt idx="59">
                  <c:v>37749</c:v>
                </c:pt>
              </c:numCache>
            </c:numRef>
          </c:xVal>
          <c:yVal>
            <c:numRef>
              <c:f>A!$J$21:$J$992</c:f>
              <c:numCache>
                <c:formatCode>General</c:formatCode>
                <c:ptCount val="972"/>
                <c:pt idx="58">
                  <c:v>-4.1096549997746479E-2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E17-4B8E-A042-B93897265DB1}"/>
            </c:ext>
          </c:extLst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28">
                    <c:v>-4.0000000000000002E-4</c:v>
                  </c:pt>
                  <c:pt idx="29">
                    <c:v>-6.9999999999999999E-4</c:v>
                  </c:pt>
                  <c:pt idx="30">
                    <c:v>-4.0000000000000002E-4</c:v>
                  </c:pt>
                  <c:pt idx="31">
                    <c:v>-1E-3</c:v>
                  </c:pt>
                  <c:pt idx="32">
                    <c:v>-4.0000000000000002E-4</c:v>
                  </c:pt>
                  <c:pt idx="33">
                    <c:v>-2.0000000000000001E-4</c:v>
                  </c:pt>
                  <c:pt idx="34">
                    <c:v>-2.9999999999999997E-4</c:v>
                  </c:pt>
                  <c:pt idx="35">
                    <c:v>-4.0000000000000002E-4</c:v>
                  </c:pt>
                  <c:pt idx="36">
                    <c:v>-4.0000000000000002E-4</c:v>
                  </c:pt>
                  <c:pt idx="37">
                    <c:v>-2.0000000000000001E-4</c:v>
                  </c:pt>
                  <c:pt idx="38">
                    <c:v>2.9999999999999997E-4</c:v>
                  </c:pt>
                  <c:pt idx="39">
                    <c:v>2.9999999999999997E-4</c:v>
                  </c:pt>
                  <c:pt idx="40">
                    <c:v>2.0000000000000001E-4</c:v>
                  </c:pt>
                  <c:pt idx="41">
                    <c:v>1E-4</c:v>
                  </c:pt>
                  <c:pt idx="42">
                    <c:v>2.0000000000000001E-4</c:v>
                  </c:pt>
                  <c:pt idx="43">
                    <c:v>5.0000000000000001E-4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5.0000000000000001E-4</c:v>
                  </c:pt>
                  <c:pt idx="48">
                    <c:v>5.0000000000000001E-4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6.9999999999999999E-4</c:v>
                  </c:pt>
                  <c:pt idx="52">
                    <c:v>2.0000000000000001E-4</c:v>
                  </c:pt>
                  <c:pt idx="53">
                    <c:v>6.9999999999999999E-4</c:v>
                  </c:pt>
                  <c:pt idx="54">
                    <c:v>1E-3</c:v>
                  </c:pt>
                  <c:pt idx="55">
                    <c:v>2.0000000000000001E-4</c:v>
                  </c:pt>
                  <c:pt idx="56">
                    <c:v>1E-4</c:v>
                  </c:pt>
                  <c:pt idx="57">
                    <c:v>0</c:v>
                  </c:pt>
                  <c:pt idx="58">
                    <c:v>2.0000000000000001E-4</c:v>
                  </c:pt>
                  <c:pt idx="59">
                    <c:v>2.9999999999999997E-4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plus>
            <c:minus>
              <c:numRef>
                <c:f>A!$D$21:$D$92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28">
                    <c:v>-4.0000000000000002E-4</c:v>
                  </c:pt>
                  <c:pt idx="29">
                    <c:v>-6.9999999999999999E-4</c:v>
                  </c:pt>
                  <c:pt idx="30">
                    <c:v>-4.0000000000000002E-4</c:v>
                  </c:pt>
                  <c:pt idx="31">
                    <c:v>-1E-3</c:v>
                  </c:pt>
                  <c:pt idx="32">
                    <c:v>-4.0000000000000002E-4</c:v>
                  </c:pt>
                  <c:pt idx="33">
                    <c:v>-2.0000000000000001E-4</c:v>
                  </c:pt>
                  <c:pt idx="34">
                    <c:v>-2.9999999999999997E-4</c:v>
                  </c:pt>
                  <c:pt idx="35">
                    <c:v>-4.0000000000000002E-4</c:v>
                  </c:pt>
                  <c:pt idx="36">
                    <c:v>-4.0000000000000002E-4</c:v>
                  </c:pt>
                  <c:pt idx="37">
                    <c:v>-2.0000000000000001E-4</c:v>
                  </c:pt>
                  <c:pt idx="38">
                    <c:v>2.9999999999999997E-4</c:v>
                  </c:pt>
                  <c:pt idx="39">
                    <c:v>2.9999999999999997E-4</c:v>
                  </c:pt>
                  <c:pt idx="40">
                    <c:v>2.0000000000000001E-4</c:v>
                  </c:pt>
                  <c:pt idx="41">
                    <c:v>1E-4</c:v>
                  </c:pt>
                  <c:pt idx="42">
                    <c:v>2.0000000000000001E-4</c:v>
                  </c:pt>
                  <c:pt idx="43">
                    <c:v>5.0000000000000001E-4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5.0000000000000001E-4</c:v>
                  </c:pt>
                  <c:pt idx="48">
                    <c:v>5.0000000000000001E-4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6.9999999999999999E-4</c:v>
                  </c:pt>
                  <c:pt idx="52">
                    <c:v>2.0000000000000001E-4</c:v>
                  </c:pt>
                  <c:pt idx="53">
                    <c:v>6.9999999999999999E-4</c:v>
                  </c:pt>
                  <c:pt idx="54">
                    <c:v>1E-3</c:v>
                  </c:pt>
                  <c:pt idx="55">
                    <c:v>2.0000000000000001E-4</c:v>
                  </c:pt>
                  <c:pt idx="56">
                    <c:v>1E-4</c:v>
                  </c:pt>
                  <c:pt idx="57">
                    <c:v>0</c:v>
                  </c:pt>
                  <c:pt idx="58">
                    <c:v>2.0000000000000001E-4</c:v>
                  </c:pt>
                  <c:pt idx="59">
                    <c:v>2.9999999999999997E-4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A!$F$21:$F$992</c:f>
              <c:numCache>
                <c:formatCode>General</c:formatCode>
                <c:ptCount val="972"/>
                <c:pt idx="0">
                  <c:v>0</c:v>
                </c:pt>
                <c:pt idx="1">
                  <c:v>978</c:v>
                </c:pt>
                <c:pt idx="2">
                  <c:v>7379</c:v>
                </c:pt>
                <c:pt idx="3">
                  <c:v>7392.5</c:v>
                </c:pt>
                <c:pt idx="4">
                  <c:v>7393</c:v>
                </c:pt>
                <c:pt idx="5">
                  <c:v>7468</c:v>
                </c:pt>
                <c:pt idx="6">
                  <c:v>7468.5</c:v>
                </c:pt>
                <c:pt idx="7">
                  <c:v>7471</c:v>
                </c:pt>
                <c:pt idx="8">
                  <c:v>7471.5</c:v>
                </c:pt>
                <c:pt idx="9">
                  <c:v>7474.5</c:v>
                </c:pt>
                <c:pt idx="10">
                  <c:v>7475</c:v>
                </c:pt>
                <c:pt idx="11">
                  <c:v>7485</c:v>
                </c:pt>
                <c:pt idx="12">
                  <c:v>7488.5</c:v>
                </c:pt>
                <c:pt idx="13">
                  <c:v>7594.5</c:v>
                </c:pt>
                <c:pt idx="14">
                  <c:v>10842.5</c:v>
                </c:pt>
                <c:pt idx="15">
                  <c:v>10843</c:v>
                </c:pt>
                <c:pt idx="16">
                  <c:v>10887</c:v>
                </c:pt>
                <c:pt idx="17">
                  <c:v>10914</c:v>
                </c:pt>
                <c:pt idx="18">
                  <c:v>10917.5</c:v>
                </c:pt>
                <c:pt idx="19">
                  <c:v>10918</c:v>
                </c:pt>
                <c:pt idx="20">
                  <c:v>10921</c:v>
                </c:pt>
                <c:pt idx="21">
                  <c:v>10986.5</c:v>
                </c:pt>
                <c:pt idx="22">
                  <c:v>11054.5</c:v>
                </c:pt>
                <c:pt idx="23">
                  <c:v>11095.5</c:v>
                </c:pt>
                <c:pt idx="24">
                  <c:v>11096</c:v>
                </c:pt>
                <c:pt idx="25">
                  <c:v>11243</c:v>
                </c:pt>
                <c:pt idx="26">
                  <c:v>11253</c:v>
                </c:pt>
                <c:pt idx="27">
                  <c:v>11253</c:v>
                </c:pt>
                <c:pt idx="28">
                  <c:v>17438</c:v>
                </c:pt>
                <c:pt idx="29">
                  <c:v>17438</c:v>
                </c:pt>
                <c:pt idx="30">
                  <c:v>17438.5</c:v>
                </c:pt>
                <c:pt idx="31">
                  <c:v>17438.5</c:v>
                </c:pt>
                <c:pt idx="32">
                  <c:v>17442</c:v>
                </c:pt>
                <c:pt idx="33">
                  <c:v>17442</c:v>
                </c:pt>
                <c:pt idx="34">
                  <c:v>17455</c:v>
                </c:pt>
                <c:pt idx="35">
                  <c:v>17455</c:v>
                </c:pt>
                <c:pt idx="36">
                  <c:v>17455.5</c:v>
                </c:pt>
                <c:pt idx="37">
                  <c:v>17455.5</c:v>
                </c:pt>
                <c:pt idx="38">
                  <c:v>18673.5</c:v>
                </c:pt>
                <c:pt idx="39">
                  <c:v>18673.5</c:v>
                </c:pt>
                <c:pt idx="40">
                  <c:v>18674</c:v>
                </c:pt>
                <c:pt idx="41">
                  <c:v>18674</c:v>
                </c:pt>
                <c:pt idx="42">
                  <c:v>18680.5</c:v>
                </c:pt>
                <c:pt idx="43">
                  <c:v>18680.5</c:v>
                </c:pt>
                <c:pt idx="44">
                  <c:v>18681</c:v>
                </c:pt>
                <c:pt idx="45">
                  <c:v>18681</c:v>
                </c:pt>
                <c:pt idx="46">
                  <c:v>18681</c:v>
                </c:pt>
                <c:pt idx="47">
                  <c:v>18697.5</c:v>
                </c:pt>
                <c:pt idx="48">
                  <c:v>18697.5</c:v>
                </c:pt>
                <c:pt idx="49">
                  <c:v>18698</c:v>
                </c:pt>
                <c:pt idx="50">
                  <c:v>19933.5</c:v>
                </c:pt>
                <c:pt idx="51">
                  <c:v>19933.5</c:v>
                </c:pt>
                <c:pt idx="52">
                  <c:v>19937</c:v>
                </c:pt>
                <c:pt idx="53">
                  <c:v>19937</c:v>
                </c:pt>
                <c:pt idx="54">
                  <c:v>19940.5</c:v>
                </c:pt>
                <c:pt idx="55">
                  <c:v>19940.5</c:v>
                </c:pt>
                <c:pt idx="56">
                  <c:v>34722</c:v>
                </c:pt>
                <c:pt idx="57">
                  <c:v>34765</c:v>
                </c:pt>
                <c:pt idx="58">
                  <c:v>36030.5</c:v>
                </c:pt>
                <c:pt idx="59">
                  <c:v>37749</c:v>
                </c:pt>
              </c:numCache>
            </c:numRef>
          </c:xVal>
          <c:yVal>
            <c:numRef>
              <c:f>A!$K$21:$K$992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E17-4B8E-A042-B93897265DB1}"/>
            </c:ext>
          </c:extLst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28">
                    <c:v>-4.0000000000000002E-4</c:v>
                  </c:pt>
                  <c:pt idx="29">
                    <c:v>-6.9999999999999999E-4</c:v>
                  </c:pt>
                  <c:pt idx="30">
                    <c:v>-4.0000000000000002E-4</c:v>
                  </c:pt>
                  <c:pt idx="31">
                    <c:v>-1E-3</c:v>
                  </c:pt>
                  <c:pt idx="32">
                    <c:v>-4.0000000000000002E-4</c:v>
                  </c:pt>
                  <c:pt idx="33">
                    <c:v>-2.0000000000000001E-4</c:v>
                  </c:pt>
                  <c:pt idx="34">
                    <c:v>-2.9999999999999997E-4</c:v>
                  </c:pt>
                  <c:pt idx="35">
                    <c:v>-4.0000000000000002E-4</c:v>
                  </c:pt>
                  <c:pt idx="36">
                    <c:v>-4.0000000000000002E-4</c:v>
                  </c:pt>
                  <c:pt idx="37">
                    <c:v>-2.0000000000000001E-4</c:v>
                  </c:pt>
                  <c:pt idx="38">
                    <c:v>2.9999999999999997E-4</c:v>
                  </c:pt>
                  <c:pt idx="39">
                    <c:v>2.9999999999999997E-4</c:v>
                  </c:pt>
                  <c:pt idx="40">
                    <c:v>2.0000000000000001E-4</c:v>
                  </c:pt>
                  <c:pt idx="41">
                    <c:v>1E-4</c:v>
                  </c:pt>
                  <c:pt idx="42">
                    <c:v>2.0000000000000001E-4</c:v>
                  </c:pt>
                  <c:pt idx="43">
                    <c:v>5.0000000000000001E-4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5.0000000000000001E-4</c:v>
                  </c:pt>
                  <c:pt idx="48">
                    <c:v>5.0000000000000001E-4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6.9999999999999999E-4</c:v>
                  </c:pt>
                  <c:pt idx="52">
                    <c:v>2.0000000000000001E-4</c:v>
                  </c:pt>
                  <c:pt idx="53">
                    <c:v>6.9999999999999999E-4</c:v>
                  </c:pt>
                  <c:pt idx="54">
                    <c:v>1E-3</c:v>
                  </c:pt>
                  <c:pt idx="55">
                    <c:v>2.0000000000000001E-4</c:v>
                  </c:pt>
                  <c:pt idx="56">
                    <c:v>1E-4</c:v>
                  </c:pt>
                  <c:pt idx="57">
                    <c:v>0</c:v>
                  </c:pt>
                  <c:pt idx="58">
                    <c:v>2.0000000000000001E-4</c:v>
                  </c:pt>
                  <c:pt idx="59">
                    <c:v>2.9999999999999997E-4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plus>
            <c:minus>
              <c:numRef>
                <c:f>A!$D$21:$D$92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28">
                    <c:v>-4.0000000000000002E-4</c:v>
                  </c:pt>
                  <c:pt idx="29">
                    <c:v>-6.9999999999999999E-4</c:v>
                  </c:pt>
                  <c:pt idx="30">
                    <c:v>-4.0000000000000002E-4</c:v>
                  </c:pt>
                  <c:pt idx="31">
                    <c:v>-1E-3</c:v>
                  </c:pt>
                  <c:pt idx="32">
                    <c:v>-4.0000000000000002E-4</c:v>
                  </c:pt>
                  <c:pt idx="33">
                    <c:v>-2.0000000000000001E-4</c:v>
                  </c:pt>
                  <c:pt idx="34">
                    <c:v>-2.9999999999999997E-4</c:v>
                  </c:pt>
                  <c:pt idx="35">
                    <c:v>-4.0000000000000002E-4</c:v>
                  </c:pt>
                  <c:pt idx="36">
                    <c:v>-4.0000000000000002E-4</c:v>
                  </c:pt>
                  <c:pt idx="37">
                    <c:v>-2.0000000000000001E-4</c:v>
                  </c:pt>
                  <c:pt idx="38">
                    <c:v>2.9999999999999997E-4</c:v>
                  </c:pt>
                  <c:pt idx="39">
                    <c:v>2.9999999999999997E-4</c:v>
                  </c:pt>
                  <c:pt idx="40">
                    <c:v>2.0000000000000001E-4</c:v>
                  </c:pt>
                  <c:pt idx="41">
                    <c:v>1E-4</c:v>
                  </c:pt>
                  <c:pt idx="42">
                    <c:v>2.0000000000000001E-4</c:v>
                  </c:pt>
                  <c:pt idx="43">
                    <c:v>5.0000000000000001E-4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5.0000000000000001E-4</c:v>
                  </c:pt>
                  <c:pt idx="48">
                    <c:v>5.0000000000000001E-4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6.9999999999999999E-4</c:v>
                  </c:pt>
                  <c:pt idx="52">
                    <c:v>2.0000000000000001E-4</c:v>
                  </c:pt>
                  <c:pt idx="53">
                    <c:v>6.9999999999999999E-4</c:v>
                  </c:pt>
                  <c:pt idx="54">
                    <c:v>1E-3</c:v>
                  </c:pt>
                  <c:pt idx="55">
                    <c:v>2.0000000000000001E-4</c:v>
                  </c:pt>
                  <c:pt idx="56">
                    <c:v>1E-4</c:v>
                  </c:pt>
                  <c:pt idx="57">
                    <c:v>0</c:v>
                  </c:pt>
                  <c:pt idx="58">
                    <c:v>2.0000000000000001E-4</c:v>
                  </c:pt>
                  <c:pt idx="59">
                    <c:v>2.9999999999999997E-4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A!$F$21:$F$992</c:f>
              <c:numCache>
                <c:formatCode>General</c:formatCode>
                <c:ptCount val="972"/>
                <c:pt idx="0">
                  <c:v>0</c:v>
                </c:pt>
                <c:pt idx="1">
                  <c:v>978</c:v>
                </c:pt>
                <c:pt idx="2">
                  <c:v>7379</c:v>
                </c:pt>
                <c:pt idx="3">
                  <c:v>7392.5</c:v>
                </c:pt>
                <c:pt idx="4">
                  <c:v>7393</c:v>
                </c:pt>
                <c:pt idx="5">
                  <c:v>7468</c:v>
                </c:pt>
                <c:pt idx="6">
                  <c:v>7468.5</c:v>
                </c:pt>
                <c:pt idx="7">
                  <c:v>7471</c:v>
                </c:pt>
                <c:pt idx="8">
                  <c:v>7471.5</c:v>
                </c:pt>
                <c:pt idx="9">
                  <c:v>7474.5</c:v>
                </c:pt>
                <c:pt idx="10">
                  <c:v>7475</c:v>
                </c:pt>
                <c:pt idx="11">
                  <c:v>7485</c:v>
                </c:pt>
                <c:pt idx="12">
                  <c:v>7488.5</c:v>
                </c:pt>
                <c:pt idx="13">
                  <c:v>7594.5</c:v>
                </c:pt>
                <c:pt idx="14">
                  <c:v>10842.5</c:v>
                </c:pt>
                <c:pt idx="15">
                  <c:v>10843</c:v>
                </c:pt>
                <c:pt idx="16">
                  <c:v>10887</c:v>
                </c:pt>
                <c:pt idx="17">
                  <c:v>10914</c:v>
                </c:pt>
                <c:pt idx="18">
                  <c:v>10917.5</c:v>
                </c:pt>
                <c:pt idx="19">
                  <c:v>10918</c:v>
                </c:pt>
                <c:pt idx="20">
                  <c:v>10921</c:v>
                </c:pt>
                <c:pt idx="21">
                  <c:v>10986.5</c:v>
                </c:pt>
                <c:pt idx="22">
                  <c:v>11054.5</c:v>
                </c:pt>
                <c:pt idx="23">
                  <c:v>11095.5</c:v>
                </c:pt>
                <c:pt idx="24">
                  <c:v>11096</c:v>
                </c:pt>
                <c:pt idx="25">
                  <c:v>11243</c:v>
                </c:pt>
                <c:pt idx="26">
                  <c:v>11253</c:v>
                </c:pt>
                <c:pt idx="27">
                  <c:v>11253</c:v>
                </c:pt>
                <c:pt idx="28">
                  <c:v>17438</c:v>
                </c:pt>
                <c:pt idx="29">
                  <c:v>17438</c:v>
                </c:pt>
                <c:pt idx="30">
                  <c:v>17438.5</c:v>
                </c:pt>
                <c:pt idx="31">
                  <c:v>17438.5</c:v>
                </c:pt>
                <c:pt idx="32">
                  <c:v>17442</c:v>
                </c:pt>
                <c:pt idx="33">
                  <c:v>17442</c:v>
                </c:pt>
                <c:pt idx="34">
                  <c:v>17455</c:v>
                </c:pt>
                <c:pt idx="35">
                  <c:v>17455</c:v>
                </c:pt>
                <c:pt idx="36">
                  <c:v>17455.5</c:v>
                </c:pt>
                <c:pt idx="37">
                  <c:v>17455.5</c:v>
                </c:pt>
                <c:pt idx="38">
                  <c:v>18673.5</c:v>
                </c:pt>
                <c:pt idx="39">
                  <c:v>18673.5</c:v>
                </c:pt>
                <c:pt idx="40">
                  <c:v>18674</c:v>
                </c:pt>
                <c:pt idx="41">
                  <c:v>18674</c:v>
                </c:pt>
                <c:pt idx="42">
                  <c:v>18680.5</c:v>
                </c:pt>
                <c:pt idx="43">
                  <c:v>18680.5</c:v>
                </c:pt>
                <c:pt idx="44">
                  <c:v>18681</c:v>
                </c:pt>
                <c:pt idx="45">
                  <c:v>18681</c:v>
                </c:pt>
                <c:pt idx="46">
                  <c:v>18681</c:v>
                </c:pt>
                <c:pt idx="47">
                  <c:v>18697.5</c:v>
                </c:pt>
                <c:pt idx="48">
                  <c:v>18697.5</c:v>
                </c:pt>
                <c:pt idx="49">
                  <c:v>18698</c:v>
                </c:pt>
                <c:pt idx="50">
                  <c:v>19933.5</c:v>
                </c:pt>
                <c:pt idx="51">
                  <c:v>19933.5</c:v>
                </c:pt>
                <c:pt idx="52">
                  <c:v>19937</c:v>
                </c:pt>
                <c:pt idx="53">
                  <c:v>19937</c:v>
                </c:pt>
                <c:pt idx="54">
                  <c:v>19940.5</c:v>
                </c:pt>
                <c:pt idx="55">
                  <c:v>19940.5</c:v>
                </c:pt>
                <c:pt idx="56">
                  <c:v>34722</c:v>
                </c:pt>
                <c:pt idx="57">
                  <c:v>34765</c:v>
                </c:pt>
                <c:pt idx="58">
                  <c:v>36030.5</c:v>
                </c:pt>
                <c:pt idx="59">
                  <c:v>37749</c:v>
                </c:pt>
              </c:numCache>
            </c:numRef>
          </c:xVal>
          <c:yVal>
            <c:numRef>
              <c:f>A!$L$21:$L$992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E17-4B8E-A042-B93897265DB1}"/>
            </c:ext>
          </c:extLst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28">
                    <c:v>-4.0000000000000002E-4</c:v>
                  </c:pt>
                  <c:pt idx="29">
                    <c:v>-6.9999999999999999E-4</c:v>
                  </c:pt>
                  <c:pt idx="30">
                    <c:v>-4.0000000000000002E-4</c:v>
                  </c:pt>
                  <c:pt idx="31">
                    <c:v>-1E-3</c:v>
                  </c:pt>
                  <c:pt idx="32">
                    <c:v>-4.0000000000000002E-4</c:v>
                  </c:pt>
                  <c:pt idx="33">
                    <c:v>-2.0000000000000001E-4</c:v>
                  </c:pt>
                  <c:pt idx="34">
                    <c:v>-2.9999999999999997E-4</c:v>
                  </c:pt>
                  <c:pt idx="35">
                    <c:v>-4.0000000000000002E-4</c:v>
                  </c:pt>
                  <c:pt idx="36">
                    <c:v>-4.0000000000000002E-4</c:v>
                  </c:pt>
                  <c:pt idx="37">
                    <c:v>-2.0000000000000001E-4</c:v>
                  </c:pt>
                  <c:pt idx="38">
                    <c:v>2.9999999999999997E-4</c:v>
                  </c:pt>
                  <c:pt idx="39">
                    <c:v>2.9999999999999997E-4</c:v>
                  </c:pt>
                  <c:pt idx="40">
                    <c:v>2.0000000000000001E-4</c:v>
                  </c:pt>
                  <c:pt idx="41">
                    <c:v>1E-4</c:v>
                  </c:pt>
                  <c:pt idx="42">
                    <c:v>2.0000000000000001E-4</c:v>
                  </c:pt>
                  <c:pt idx="43">
                    <c:v>5.0000000000000001E-4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5.0000000000000001E-4</c:v>
                  </c:pt>
                  <c:pt idx="48">
                    <c:v>5.0000000000000001E-4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6.9999999999999999E-4</c:v>
                  </c:pt>
                  <c:pt idx="52">
                    <c:v>2.0000000000000001E-4</c:v>
                  </c:pt>
                  <c:pt idx="53">
                    <c:v>6.9999999999999999E-4</c:v>
                  </c:pt>
                  <c:pt idx="54">
                    <c:v>1E-3</c:v>
                  </c:pt>
                  <c:pt idx="55">
                    <c:v>2.0000000000000001E-4</c:v>
                  </c:pt>
                  <c:pt idx="56">
                    <c:v>1E-4</c:v>
                  </c:pt>
                  <c:pt idx="57">
                    <c:v>0</c:v>
                  </c:pt>
                  <c:pt idx="58">
                    <c:v>2.0000000000000001E-4</c:v>
                  </c:pt>
                  <c:pt idx="59">
                    <c:v>2.9999999999999997E-4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plus>
            <c:minus>
              <c:numRef>
                <c:f>A!$D$21:$D$92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28">
                    <c:v>-4.0000000000000002E-4</c:v>
                  </c:pt>
                  <c:pt idx="29">
                    <c:v>-6.9999999999999999E-4</c:v>
                  </c:pt>
                  <c:pt idx="30">
                    <c:v>-4.0000000000000002E-4</c:v>
                  </c:pt>
                  <c:pt idx="31">
                    <c:v>-1E-3</c:v>
                  </c:pt>
                  <c:pt idx="32">
                    <c:v>-4.0000000000000002E-4</c:v>
                  </c:pt>
                  <c:pt idx="33">
                    <c:v>-2.0000000000000001E-4</c:v>
                  </c:pt>
                  <c:pt idx="34">
                    <c:v>-2.9999999999999997E-4</c:v>
                  </c:pt>
                  <c:pt idx="35">
                    <c:v>-4.0000000000000002E-4</c:v>
                  </c:pt>
                  <c:pt idx="36">
                    <c:v>-4.0000000000000002E-4</c:v>
                  </c:pt>
                  <c:pt idx="37">
                    <c:v>-2.0000000000000001E-4</c:v>
                  </c:pt>
                  <c:pt idx="38">
                    <c:v>2.9999999999999997E-4</c:v>
                  </c:pt>
                  <c:pt idx="39">
                    <c:v>2.9999999999999997E-4</c:v>
                  </c:pt>
                  <c:pt idx="40">
                    <c:v>2.0000000000000001E-4</c:v>
                  </c:pt>
                  <c:pt idx="41">
                    <c:v>1E-4</c:v>
                  </c:pt>
                  <c:pt idx="42">
                    <c:v>2.0000000000000001E-4</c:v>
                  </c:pt>
                  <c:pt idx="43">
                    <c:v>5.0000000000000001E-4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5.0000000000000001E-4</c:v>
                  </c:pt>
                  <c:pt idx="48">
                    <c:v>5.0000000000000001E-4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6.9999999999999999E-4</c:v>
                  </c:pt>
                  <c:pt idx="52">
                    <c:v>2.0000000000000001E-4</c:v>
                  </c:pt>
                  <c:pt idx="53">
                    <c:v>6.9999999999999999E-4</c:v>
                  </c:pt>
                  <c:pt idx="54">
                    <c:v>1E-3</c:v>
                  </c:pt>
                  <c:pt idx="55">
                    <c:v>2.0000000000000001E-4</c:v>
                  </c:pt>
                  <c:pt idx="56">
                    <c:v>1E-4</c:v>
                  </c:pt>
                  <c:pt idx="57">
                    <c:v>0</c:v>
                  </c:pt>
                  <c:pt idx="58">
                    <c:v>2.0000000000000001E-4</c:v>
                  </c:pt>
                  <c:pt idx="59">
                    <c:v>2.9999999999999997E-4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A!$F$21:$F$992</c:f>
              <c:numCache>
                <c:formatCode>General</c:formatCode>
                <c:ptCount val="972"/>
                <c:pt idx="0">
                  <c:v>0</c:v>
                </c:pt>
                <c:pt idx="1">
                  <c:v>978</c:v>
                </c:pt>
                <c:pt idx="2">
                  <c:v>7379</c:v>
                </c:pt>
                <c:pt idx="3">
                  <c:v>7392.5</c:v>
                </c:pt>
                <c:pt idx="4">
                  <c:v>7393</c:v>
                </c:pt>
                <c:pt idx="5">
                  <c:v>7468</c:v>
                </c:pt>
                <c:pt idx="6">
                  <c:v>7468.5</c:v>
                </c:pt>
                <c:pt idx="7">
                  <c:v>7471</c:v>
                </c:pt>
                <c:pt idx="8">
                  <c:v>7471.5</c:v>
                </c:pt>
                <c:pt idx="9">
                  <c:v>7474.5</c:v>
                </c:pt>
                <c:pt idx="10">
                  <c:v>7475</c:v>
                </c:pt>
                <c:pt idx="11">
                  <c:v>7485</c:v>
                </c:pt>
                <c:pt idx="12">
                  <c:v>7488.5</c:v>
                </c:pt>
                <c:pt idx="13">
                  <c:v>7594.5</c:v>
                </c:pt>
                <c:pt idx="14">
                  <c:v>10842.5</c:v>
                </c:pt>
                <c:pt idx="15">
                  <c:v>10843</c:v>
                </c:pt>
                <c:pt idx="16">
                  <c:v>10887</c:v>
                </c:pt>
                <c:pt idx="17">
                  <c:v>10914</c:v>
                </c:pt>
                <c:pt idx="18">
                  <c:v>10917.5</c:v>
                </c:pt>
                <c:pt idx="19">
                  <c:v>10918</c:v>
                </c:pt>
                <c:pt idx="20">
                  <c:v>10921</c:v>
                </c:pt>
                <c:pt idx="21">
                  <c:v>10986.5</c:v>
                </c:pt>
                <c:pt idx="22">
                  <c:v>11054.5</c:v>
                </c:pt>
                <c:pt idx="23">
                  <c:v>11095.5</c:v>
                </c:pt>
                <c:pt idx="24">
                  <c:v>11096</c:v>
                </c:pt>
                <c:pt idx="25">
                  <c:v>11243</c:v>
                </c:pt>
                <c:pt idx="26">
                  <c:v>11253</c:v>
                </c:pt>
                <c:pt idx="27">
                  <c:v>11253</c:v>
                </c:pt>
                <c:pt idx="28">
                  <c:v>17438</c:v>
                </c:pt>
                <c:pt idx="29">
                  <c:v>17438</c:v>
                </c:pt>
                <c:pt idx="30">
                  <c:v>17438.5</c:v>
                </c:pt>
                <c:pt idx="31">
                  <c:v>17438.5</c:v>
                </c:pt>
                <c:pt idx="32">
                  <c:v>17442</c:v>
                </c:pt>
                <c:pt idx="33">
                  <c:v>17442</c:v>
                </c:pt>
                <c:pt idx="34">
                  <c:v>17455</c:v>
                </c:pt>
                <c:pt idx="35">
                  <c:v>17455</c:v>
                </c:pt>
                <c:pt idx="36">
                  <c:v>17455.5</c:v>
                </c:pt>
                <c:pt idx="37">
                  <c:v>17455.5</c:v>
                </c:pt>
                <c:pt idx="38">
                  <c:v>18673.5</c:v>
                </c:pt>
                <c:pt idx="39">
                  <c:v>18673.5</c:v>
                </c:pt>
                <c:pt idx="40">
                  <c:v>18674</c:v>
                </c:pt>
                <c:pt idx="41">
                  <c:v>18674</c:v>
                </c:pt>
                <c:pt idx="42">
                  <c:v>18680.5</c:v>
                </c:pt>
                <c:pt idx="43">
                  <c:v>18680.5</c:v>
                </c:pt>
                <c:pt idx="44">
                  <c:v>18681</c:v>
                </c:pt>
                <c:pt idx="45">
                  <c:v>18681</c:v>
                </c:pt>
                <c:pt idx="46">
                  <c:v>18681</c:v>
                </c:pt>
                <c:pt idx="47">
                  <c:v>18697.5</c:v>
                </c:pt>
                <c:pt idx="48">
                  <c:v>18697.5</c:v>
                </c:pt>
                <c:pt idx="49">
                  <c:v>18698</c:v>
                </c:pt>
                <c:pt idx="50">
                  <c:v>19933.5</c:v>
                </c:pt>
                <c:pt idx="51">
                  <c:v>19933.5</c:v>
                </c:pt>
                <c:pt idx="52">
                  <c:v>19937</c:v>
                </c:pt>
                <c:pt idx="53">
                  <c:v>19937</c:v>
                </c:pt>
                <c:pt idx="54">
                  <c:v>19940.5</c:v>
                </c:pt>
                <c:pt idx="55">
                  <c:v>19940.5</c:v>
                </c:pt>
                <c:pt idx="56">
                  <c:v>34722</c:v>
                </c:pt>
                <c:pt idx="57">
                  <c:v>34765</c:v>
                </c:pt>
                <c:pt idx="58">
                  <c:v>36030.5</c:v>
                </c:pt>
                <c:pt idx="59">
                  <c:v>37749</c:v>
                </c:pt>
              </c:numCache>
            </c:numRef>
          </c:xVal>
          <c:yVal>
            <c:numRef>
              <c:f>A!$M$21:$M$992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E17-4B8E-A042-B93897265DB1}"/>
            </c:ext>
          </c:extLst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28">
                    <c:v>-4.0000000000000002E-4</c:v>
                  </c:pt>
                  <c:pt idx="29">
                    <c:v>-6.9999999999999999E-4</c:v>
                  </c:pt>
                  <c:pt idx="30">
                    <c:v>-4.0000000000000002E-4</c:v>
                  </c:pt>
                  <c:pt idx="31">
                    <c:v>-1E-3</c:v>
                  </c:pt>
                  <c:pt idx="32">
                    <c:v>-4.0000000000000002E-4</c:v>
                  </c:pt>
                  <c:pt idx="33">
                    <c:v>-2.0000000000000001E-4</c:v>
                  </c:pt>
                  <c:pt idx="34">
                    <c:v>-2.9999999999999997E-4</c:v>
                  </c:pt>
                  <c:pt idx="35">
                    <c:v>-4.0000000000000002E-4</c:v>
                  </c:pt>
                  <c:pt idx="36">
                    <c:v>-4.0000000000000002E-4</c:v>
                  </c:pt>
                  <c:pt idx="37">
                    <c:v>-2.0000000000000001E-4</c:v>
                  </c:pt>
                  <c:pt idx="38">
                    <c:v>2.9999999999999997E-4</c:v>
                  </c:pt>
                  <c:pt idx="39">
                    <c:v>2.9999999999999997E-4</c:v>
                  </c:pt>
                  <c:pt idx="40">
                    <c:v>2.0000000000000001E-4</c:v>
                  </c:pt>
                  <c:pt idx="41">
                    <c:v>1E-4</c:v>
                  </c:pt>
                  <c:pt idx="42">
                    <c:v>2.0000000000000001E-4</c:v>
                  </c:pt>
                  <c:pt idx="43">
                    <c:v>5.0000000000000001E-4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5.0000000000000001E-4</c:v>
                  </c:pt>
                  <c:pt idx="48">
                    <c:v>5.0000000000000001E-4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6.9999999999999999E-4</c:v>
                  </c:pt>
                  <c:pt idx="52">
                    <c:v>2.0000000000000001E-4</c:v>
                  </c:pt>
                  <c:pt idx="53">
                    <c:v>6.9999999999999999E-4</c:v>
                  </c:pt>
                  <c:pt idx="54">
                    <c:v>1E-3</c:v>
                  </c:pt>
                  <c:pt idx="55">
                    <c:v>2.0000000000000001E-4</c:v>
                  </c:pt>
                  <c:pt idx="56">
                    <c:v>1E-4</c:v>
                  </c:pt>
                  <c:pt idx="57">
                    <c:v>0</c:v>
                  </c:pt>
                  <c:pt idx="58">
                    <c:v>2.0000000000000001E-4</c:v>
                  </c:pt>
                  <c:pt idx="59">
                    <c:v>2.9999999999999997E-4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plus>
            <c:minus>
              <c:numRef>
                <c:f>A!$D$21:$D$92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28">
                    <c:v>-4.0000000000000002E-4</c:v>
                  </c:pt>
                  <c:pt idx="29">
                    <c:v>-6.9999999999999999E-4</c:v>
                  </c:pt>
                  <c:pt idx="30">
                    <c:v>-4.0000000000000002E-4</c:v>
                  </c:pt>
                  <c:pt idx="31">
                    <c:v>-1E-3</c:v>
                  </c:pt>
                  <c:pt idx="32">
                    <c:v>-4.0000000000000002E-4</c:v>
                  </c:pt>
                  <c:pt idx="33">
                    <c:v>-2.0000000000000001E-4</c:v>
                  </c:pt>
                  <c:pt idx="34">
                    <c:v>-2.9999999999999997E-4</c:v>
                  </c:pt>
                  <c:pt idx="35">
                    <c:v>-4.0000000000000002E-4</c:v>
                  </c:pt>
                  <c:pt idx="36">
                    <c:v>-4.0000000000000002E-4</c:v>
                  </c:pt>
                  <c:pt idx="37">
                    <c:v>-2.0000000000000001E-4</c:v>
                  </c:pt>
                  <c:pt idx="38">
                    <c:v>2.9999999999999997E-4</c:v>
                  </c:pt>
                  <c:pt idx="39">
                    <c:v>2.9999999999999997E-4</c:v>
                  </c:pt>
                  <c:pt idx="40">
                    <c:v>2.0000000000000001E-4</c:v>
                  </c:pt>
                  <c:pt idx="41">
                    <c:v>1E-4</c:v>
                  </c:pt>
                  <c:pt idx="42">
                    <c:v>2.0000000000000001E-4</c:v>
                  </c:pt>
                  <c:pt idx="43">
                    <c:v>5.0000000000000001E-4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5.0000000000000001E-4</c:v>
                  </c:pt>
                  <c:pt idx="48">
                    <c:v>5.0000000000000001E-4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6.9999999999999999E-4</c:v>
                  </c:pt>
                  <c:pt idx="52">
                    <c:v>2.0000000000000001E-4</c:v>
                  </c:pt>
                  <c:pt idx="53">
                    <c:v>6.9999999999999999E-4</c:v>
                  </c:pt>
                  <c:pt idx="54">
                    <c:v>1E-3</c:v>
                  </c:pt>
                  <c:pt idx="55">
                    <c:v>2.0000000000000001E-4</c:v>
                  </c:pt>
                  <c:pt idx="56">
                    <c:v>1E-4</c:v>
                  </c:pt>
                  <c:pt idx="57">
                    <c:v>0</c:v>
                  </c:pt>
                  <c:pt idx="58">
                    <c:v>2.0000000000000001E-4</c:v>
                  </c:pt>
                  <c:pt idx="59">
                    <c:v>2.9999999999999997E-4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A!$F$21:$F$992</c:f>
              <c:numCache>
                <c:formatCode>General</c:formatCode>
                <c:ptCount val="972"/>
                <c:pt idx="0">
                  <c:v>0</c:v>
                </c:pt>
                <c:pt idx="1">
                  <c:v>978</c:v>
                </c:pt>
                <c:pt idx="2">
                  <c:v>7379</c:v>
                </c:pt>
                <c:pt idx="3">
                  <c:v>7392.5</c:v>
                </c:pt>
                <c:pt idx="4">
                  <c:v>7393</c:v>
                </c:pt>
                <c:pt idx="5">
                  <c:v>7468</c:v>
                </c:pt>
                <c:pt idx="6">
                  <c:v>7468.5</c:v>
                </c:pt>
                <c:pt idx="7">
                  <c:v>7471</c:v>
                </c:pt>
                <c:pt idx="8">
                  <c:v>7471.5</c:v>
                </c:pt>
                <c:pt idx="9">
                  <c:v>7474.5</c:v>
                </c:pt>
                <c:pt idx="10">
                  <c:v>7475</c:v>
                </c:pt>
                <c:pt idx="11">
                  <c:v>7485</c:v>
                </c:pt>
                <c:pt idx="12">
                  <c:v>7488.5</c:v>
                </c:pt>
                <c:pt idx="13">
                  <c:v>7594.5</c:v>
                </c:pt>
                <c:pt idx="14">
                  <c:v>10842.5</c:v>
                </c:pt>
                <c:pt idx="15">
                  <c:v>10843</c:v>
                </c:pt>
                <c:pt idx="16">
                  <c:v>10887</c:v>
                </c:pt>
                <c:pt idx="17">
                  <c:v>10914</c:v>
                </c:pt>
                <c:pt idx="18">
                  <c:v>10917.5</c:v>
                </c:pt>
                <c:pt idx="19">
                  <c:v>10918</c:v>
                </c:pt>
                <c:pt idx="20">
                  <c:v>10921</c:v>
                </c:pt>
                <c:pt idx="21">
                  <c:v>10986.5</c:v>
                </c:pt>
                <c:pt idx="22">
                  <c:v>11054.5</c:v>
                </c:pt>
                <c:pt idx="23">
                  <c:v>11095.5</c:v>
                </c:pt>
                <c:pt idx="24">
                  <c:v>11096</c:v>
                </c:pt>
                <c:pt idx="25">
                  <c:v>11243</c:v>
                </c:pt>
                <c:pt idx="26">
                  <c:v>11253</c:v>
                </c:pt>
                <c:pt idx="27">
                  <c:v>11253</c:v>
                </c:pt>
                <c:pt idx="28">
                  <c:v>17438</c:v>
                </c:pt>
                <c:pt idx="29">
                  <c:v>17438</c:v>
                </c:pt>
                <c:pt idx="30">
                  <c:v>17438.5</c:v>
                </c:pt>
                <c:pt idx="31">
                  <c:v>17438.5</c:v>
                </c:pt>
                <c:pt idx="32">
                  <c:v>17442</c:v>
                </c:pt>
                <c:pt idx="33">
                  <c:v>17442</c:v>
                </c:pt>
                <c:pt idx="34">
                  <c:v>17455</c:v>
                </c:pt>
                <c:pt idx="35">
                  <c:v>17455</c:v>
                </c:pt>
                <c:pt idx="36">
                  <c:v>17455.5</c:v>
                </c:pt>
                <c:pt idx="37">
                  <c:v>17455.5</c:v>
                </c:pt>
                <c:pt idx="38">
                  <c:v>18673.5</c:v>
                </c:pt>
                <c:pt idx="39">
                  <c:v>18673.5</c:v>
                </c:pt>
                <c:pt idx="40">
                  <c:v>18674</c:v>
                </c:pt>
                <c:pt idx="41">
                  <c:v>18674</c:v>
                </c:pt>
                <c:pt idx="42">
                  <c:v>18680.5</c:v>
                </c:pt>
                <c:pt idx="43">
                  <c:v>18680.5</c:v>
                </c:pt>
                <c:pt idx="44">
                  <c:v>18681</c:v>
                </c:pt>
                <c:pt idx="45">
                  <c:v>18681</c:v>
                </c:pt>
                <c:pt idx="46">
                  <c:v>18681</c:v>
                </c:pt>
                <c:pt idx="47">
                  <c:v>18697.5</c:v>
                </c:pt>
                <c:pt idx="48">
                  <c:v>18697.5</c:v>
                </c:pt>
                <c:pt idx="49">
                  <c:v>18698</c:v>
                </c:pt>
                <c:pt idx="50">
                  <c:v>19933.5</c:v>
                </c:pt>
                <c:pt idx="51">
                  <c:v>19933.5</c:v>
                </c:pt>
                <c:pt idx="52">
                  <c:v>19937</c:v>
                </c:pt>
                <c:pt idx="53">
                  <c:v>19937</c:v>
                </c:pt>
                <c:pt idx="54">
                  <c:v>19940.5</c:v>
                </c:pt>
                <c:pt idx="55">
                  <c:v>19940.5</c:v>
                </c:pt>
                <c:pt idx="56">
                  <c:v>34722</c:v>
                </c:pt>
                <c:pt idx="57">
                  <c:v>34765</c:v>
                </c:pt>
                <c:pt idx="58">
                  <c:v>36030.5</c:v>
                </c:pt>
                <c:pt idx="59">
                  <c:v>37749</c:v>
                </c:pt>
              </c:numCache>
            </c:numRef>
          </c:xVal>
          <c:yVal>
            <c:numRef>
              <c:f>A!$N$21:$N$992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E17-4B8E-A042-B93897265DB1}"/>
            </c:ext>
          </c:extLst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A!$F$21:$F$992</c:f>
              <c:numCache>
                <c:formatCode>General</c:formatCode>
                <c:ptCount val="972"/>
                <c:pt idx="0">
                  <c:v>0</c:v>
                </c:pt>
                <c:pt idx="1">
                  <c:v>978</c:v>
                </c:pt>
                <c:pt idx="2">
                  <c:v>7379</c:v>
                </c:pt>
                <c:pt idx="3">
                  <c:v>7392.5</c:v>
                </c:pt>
                <c:pt idx="4">
                  <c:v>7393</c:v>
                </c:pt>
                <c:pt idx="5">
                  <c:v>7468</c:v>
                </c:pt>
                <c:pt idx="6">
                  <c:v>7468.5</c:v>
                </c:pt>
                <c:pt idx="7">
                  <c:v>7471</c:v>
                </c:pt>
                <c:pt idx="8">
                  <c:v>7471.5</c:v>
                </c:pt>
                <c:pt idx="9">
                  <c:v>7474.5</c:v>
                </c:pt>
                <c:pt idx="10">
                  <c:v>7475</c:v>
                </c:pt>
                <c:pt idx="11">
                  <c:v>7485</c:v>
                </c:pt>
                <c:pt idx="12">
                  <c:v>7488.5</c:v>
                </c:pt>
                <c:pt idx="13">
                  <c:v>7594.5</c:v>
                </c:pt>
                <c:pt idx="14">
                  <c:v>10842.5</c:v>
                </c:pt>
                <c:pt idx="15">
                  <c:v>10843</c:v>
                </c:pt>
                <c:pt idx="16">
                  <c:v>10887</c:v>
                </c:pt>
                <c:pt idx="17">
                  <c:v>10914</c:v>
                </c:pt>
                <c:pt idx="18">
                  <c:v>10917.5</c:v>
                </c:pt>
                <c:pt idx="19">
                  <c:v>10918</c:v>
                </c:pt>
                <c:pt idx="20">
                  <c:v>10921</c:v>
                </c:pt>
                <c:pt idx="21">
                  <c:v>10986.5</c:v>
                </c:pt>
                <c:pt idx="22">
                  <c:v>11054.5</c:v>
                </c:pt>
                <c:pt idx="23">
                  <c:v>11095.5</c:v>
                </c:pt>
                <c:pt idx="24">
                  <c:v>11096</c:v>
                </c:pt>
                <c:pt idx="25">
                  <c:v>11243</c:v>
                </c:pt>
                <c:pt idx="26">
                  <c:v>11253</c:v>
                </c:pt>
                <c:pt idx="27">
                  <c:v>11253</c:v>
                </c:pt>
                <c:pt idx="28">
                  <c:v>17438</c:v>
                </c:pt>
                <c:pt idx="29">
                  <c:v>17438</c:v>
                </c:pt>
                <c:pt idx="30">
                  <c:v>17438.5</c:v>
                </c:pt>
                <c:pt idx="31">
                  <c:v>17438.5</c:v>
                </c:pt>
                <c:pt idx="32">
                  <c:v>17442</c:v>
                </c:pt>
                <c:pt idx="33">
                  <c:v>17442</c:v>
                </c:pt>
                <c:pt idx="34">
                  <c:v>17455</c:v>
                </c:pt>
                <c:pt idx="35">
                  <c:v>17455</c:v>
                </c:pt>
                <c:pt idx="36">
                  <c:v>17455.5</c:v>
                </c:pt>
                <c:pt idx="37">
                  <c:v>17455.5</c:v>
                </c:pt>
                <c:pt idx="38">
                  <c:v>18673.5</c:v>
                </c:pt>
                <c:pt idx="39">
                  <c:v>18673.5</c:v>
                </c:pt>
                <c:pt idx="40">
                  <c:v>18674</c:v>
                </c:pt>
                <c:pt idx="41">
                  <c:v>18674</c:v>
                </c:pt>
                <c:pt idx="42">
                  <c:v>18680.5</c:v>
                </c:pt>
                <c:pt idx="43">
                  <c:v>18680.5</c:v>
                </c:pt>
                <c:pt idx="44">
                  <c:v>18681</c:v>
                </c:pt>
                <c:pt idx="45">
                  <c:v>18681</c:v>
                </c:pt>
                <c:pt idx="46">
                  <c:v>18681</c:v>
                </c:pt>
                <c:pt idx="47">
                  <c:v>18697.5</c:v>
                </c:pt>
                <c:pt idx="48">
                  <c:v>18697.5</c:v>
                </c:pt>
                <c:pt idx="49">
                  <c:v>18698</c:v>
                </c:pt>
                <c:pt idx="50">
                  <c:v>19933.5</c:v>
                </c:pt>
                <c:pt idx="51">
                  <c:v>19933.5</c:v>
                </c:pt>
                <c:pt idx="52">
                  <c:v>19937</c:v>
                </c:pt>
                <c:pt idx="53">
                  <c:v>19937</c:v>
                </c:pt>
                <c:pt idx="54">
                  <c:v>19940.5</c:v>
                </c:pt>
                <c:pt idx="55">
                  <c:v>19940.5</c:v>
                </c:pt>
                <c:pt idx="56">
                  <c:v>34722</c:v>
                </c:pt>
                <c:pt idx="57">
                  <c:v>34765</c:v>
                </c:pt>
                <c:pt idx="58">
                  <c:v>36030.5</c:v>
                </c:pt>
                <c:pt idx="59">
                  <c:v>37749</c:v>
                </c:pt>
              </c:numCache>
            </c:numRef>
          </c:xVal>
          <c:yVal>
            <c:numRef>
              <c:f>A!$O$21:$O$992</c:f>
              <c:numCache>
                <c:formatCode>General</c:formatCode>
                <c:ptCount val="972"/>
                <c:pt idx="0">
                  <c:v>1.2365791326292218E-2</c:v>
                </c:pt>
                <c:pt idx="1">
                  <c:v>1.1441874492559319E-2</c:v>
                </c:pt>
                <c:pt idx="2">
                  <c:v>5.3948482627798793E-3</c:v>
                </c:pt>
                <c:pt idx="3">
                  <c:v>5.3820948095535046E-3</c:v>
                </c:pt>
                <c:pt idx="4">
                  <c:v>5.381622459434009E-3</c:v>
                </c:pt>
                <c:pt idx="5">
                  <c:v>5.3107699415097069E-3</c:v>
                </c:pt>
                <c:pt idx="6">
                  <c:v>5.3102975913902123E-3</c:v>
                </c:pt>
                <c:pt idx="7">
                  <c:v>5.3079358407927355E-3</c:v>
                </c:pt>
                <c:pt idx="8">
                  <c:v>5.30746349067324E-3</c:v>
                </c:pt>
                <c:pt idx="9">
                  <c:v>5.3046293899562677E-3</c:v>
                </c:pt>
                <c:pt idx="10">
                  <c:v>5.3041570398367722E-3</c:v>
                </c:pt>
                <c:pt idx="11">
                  <c:v>5.2947100374468653E-3</c:v>
                </c:pt>
                <c:pt idx="12">
                  <c:v>5.2914035866103984E-3</c:v>
                </c:pt>
                <c:pt idx="13">
                  <c:v>5.1912653612773843E-3</c:v>
                </c:pt>
                <c:pt idx="14">
                  <c:v>2.1228789850356068E-3</c:v>
                </c:pt>
                <c:pt idx="15">
                  <c:v>2.1224066349161113E-3</c:v>
                </c:pt>
                <c:pt idx="16">
                  <c:v>2.0808398244005211E-3</c:v>
                </c:pt>
                <c:pt idx="17">
                  <c:v>2.0553329179477716E-3</c:v>
                </c:pt>
                <c:pt idx="18">
                  <c:v>2.0520264671113047E-3</c:v>
                </c:pt>
                <c:pt idx="19">
                  <c:v>2.0515541169918092E-3</c:v>
                </c:pt>
                <c:pt idx="20">
                  <c:v>2.0487200162748378E-3</c:v>
                </c:pt>
                <c:pt idx="21">
                  <c:v>1.9868421506209471E-3</c:v>
                </c:pt>
                <c:pt idx="22">
                  <c:v>1.9226025343695788E-3</c:v>
                </c:pt>
                <c:pt idx="23">
                  <c:v>1.8838698245709617E-3</c:v>
                </c:pt>
                <c:pt idx="24">
                  <c:v>1.8833974744514662E-3</c:v>
                </c:pt>
                <c:pt idx="25">
                  <c:v>1.7445265393198333E-3</c:v>
                </c:pt>
                <c:pt idx="26">
                  <c:v>1.7350795369299263E-3</c:v>
                </c:pt>
                <c:pt idx="27">
                  <c:v>1.7350795369299263E-3</c:v>
                </c:pt>
                <c:pt idx="28">
                  <c:v>-4.1078914412275239E-3</c:v>
                </c:pt>
                <c:pt idx="29">
                  <c:v>-4.1078914412275239E-3</c:v>
                </c:pt>
                <c:pt idx="30">
                  <c:v>-4.1083637913470177E-3</c:v>
                </c:pt>
                <c:pt idx="31">
                  <c:v>-4.1083637913470177E-3</c:v>
                </c:pt>
                <c:pt idx="32">
                  <c:v>-4.1116702421834846E-3</c:v>
                </c:pt>
                <c:pt idx="33">
                  <c:v>-4.1116702421834846E-3</c:v>
                </c:pt>
                <c:pt idx="34">
                  <c:v>-4.1239513452903647E-3</c:v>
                </c:pt>
                <c:pt idx="35">
                  <c:v>-4.1239513452903647E-3</c:v>
                </c:pt>
                <c:pt idx="36">
                  <c:v>-4.1244236954098585E-3</c:v>
                </c:pt>
                <c:pt idx="37">
                  <c:v>-4.1244236954098585E-3</c:v>
                </c:pt>
                <c:pt idx="38">
                  <c:v>-5.2750685865005278E-3</c:v>
                </c:pt>
                <c:pt idx="39">
                  <c:v>-5.2750685865005278E-3</c:v>
                </c:pt>
                <c:pt idx="40">
                  <c:v>-5.2755409366200216E-3</c:v>
                </c:pt>
                <c:pt idx="41">
                  <c:v>-5.2755409366200216E-3</c:v>
                </c:pt>
                <c:pt idx="42">
                  <c:v>-5.2816814881734616E-3</c:v>
                </c:pt>
                <c:pt idx="43">
                  <c:v>-5.2816814881734616E-3</c:v>
                </c:pt>
                <c:pt idx="44">
                  <c:v>-5.2821538382929554E-3</c:v>
                </c:pt>
                <c:pt idx="45">
                  <c:v>-5.2821538382929554E-3</c:v>
                </c:pt>
                <c:pt idx="46">
                  <c:v>-5.2821538382929554E-3</c:v>
                </c:pt>
                <c:pt idx="47">
                  <c:v>-5.2977413922363024E-3</c:v>
                </c:pt>
                <c:pt idx="48">
                  <c:v>-5.2977413922363024E-3</c:v>
                </c:pt>
                <c:pt idx="49">
                  <c:v>-5.2982137423557996E-3</c:v>
                </c:pt>
                <c:pt idx="50">
                  <c:v>-6.4653908876288035E-3</c:v>
                </c:pt>
                <c:pt idx="51">
                  <c:v>-6.4653908876288035E-3</c:v>
                </c:pt>
                <c:pt idx="52">
                  <c:v>-6.4686973384652704E-3</c:v>
                </c:pt>
                <c:pt idx="53">
                  <c:v>-6.4686973384652704E-3</c:v>
                </c:pt>
                <c:pt idx="54">
                  <c:v>-6.4720037893017373E-3</c:v>
                </c:pt>
                <c:pt idx="55">
                  <c:v>-6.4720037893017373E-3</c:v>
                </c:pt>
                <c:pt idx="56">
                  <c:v>-2.0436090371942696E-2</c:v>
                </c:pt>
                <c:pt idx="57">
                  <c:v>-2.04767124822193E-2</c:v>
                </c:pt>
                <c:pt idx="58">
                  <c:v>-2.1672230634662025E-2</c:v>
                </c:pt>
                <c:pt idx="59">
                  <c:v>-2.3295697995367536E-2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E17-4B8E-A042-B93897265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3237360"/>
        <c:axId val="1"/>
      </c:scatterChart>
      <c:valAx>
        <c:axId val="6132373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577319587628868"/>
              <c:y val="0.836924369069250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-0.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7731958762886601E-2"/>
              <c:y val="0.369231415303856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323736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7731958762886601E-2"/>
          <c:y val="0.92000129214617399"/>
          <c:w val="0.93402061855670104"/>
          <c:h val="6.15384615384615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0</xdr:row>
      <xdr:rowOff>0</xdr:rowOff>
    </xdr:from>
    <xdr:to>
      <xdr:col>16</xdr:col>
      <xdr:colOff>485775</xdr:colOff>
      <xdr:row>18</xdr:row>
      <xdr:rowOff>19050</xdr:rowOff>
    </xdr:to>
    <xdr:graphicFrame macro="">
      <xdr:nvGraphicFramePr>
        <xdr:cNvPr id="50184" name="Chart 1">
          <a:extLst>
            <a:ext uri="{FF2B5EF4-FFF2-40B4-BE49-F238E27FC236}">
              <a16:creationId xmlns:a16="http://schemas.microsoft.com/office/drawing/2014/main" id="{8F107FCC-6121-28D6-2281-441DE034B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26</xdr:col>
      <xdr:colOff>571500</xdr:colOff>
      <xdr:row>18</xdr:row>
      <xdr:rowOff>28575</xdr:rowOff>
    </xdr:to>
    <xdr:graphicFrame macro="">
      <xdr:nvGraphicFramePr>
        <xdr:cNvPr id="50185" name="Chart 5">
          <a:extLst>
            <a:ext uri="{FF2B5EF4-FFF2-40B4-BE49-F238E27FC236}">
              <a16:creationId xmlns:a16="http://schemas.microsoft.com/office/drawing/2014/main" id="{CE3BB944-C7B9-FBED-FAA9-A2EC4AE387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0</xdr:row>
      <xdr:rowOff>0</xdr:rowOff>
    </xdr:from>
    <xdr:to>
      <xdr:col>12</xdr:col>
      <xdr:colOff>95250</xdr:colOff>
      <xdr:row>18</xdr:row>
      <xdr:rowOff>19050</xdr:rowOff>
    </xdr:to>
    <xdr:graphicFrame macro="">
      <xdr:nvGraphicFramePr>
        <xdr:cNvPr id="1030" name="Chart 1">
          <a:extLst>
            <a:ext uri="{FF2B5EF4-FFF2-40B4-BE49-F238E27FC236}">
              <a16:creationId xmlns:a16="http://schemas.microsoft.com/office/drawing/2014/main" id="{1BEC2EE2-FDC0-D277-9204-73265F0CA5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161925</xdr:colOff>
      <xdr:row>0</xdr:row>
      <xdr:rowOff>38100</xdr:rowOff>
    </xdr:from>
    <xdr:to>
      <xdr:col>19</xdr:col>
      <xdr:colOff>561975</xdr:colOff>
      <xdr:row>18</xdr:row>
      <xdr:rowOff>66675</xdr:rowOff>
    </xdr:to>
    <xdr:graphicFrame macro="">
      <xdr:nvGraphicFramePr>
        <xdr:cNvPr id="1031" name="Chart 3">
          <a:extLst>
            <a:ext uri="{FF2B5EF4-FFF2-40B4-BE49-F238E27FC236}">
              <a16:creationId xmlns:a16="http://schemas.microsoft.com/office/drawing/2014/main" id="{30A1B8CD-E845-6441-8520-17FC4C4AD8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Relationship Id="rId2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konkoly.hu/cgi-bin/IBVS?2137" TargetMode="External"/><Relationship Id="rId18" Type="http://schemas.openxmlformats.org/officeDocument/2006/relationships/hyperlink" Target="http://www.konkoly.hu/cgi-bin/IBVS?2906" TargetMode="External"/><Relationship Id="rId26" Type="http://schemas.openxmlformats.org/officeDocument/2006/relationships/hyperlink" Target="http://www.konkoly.hu/cgi-bin/IBVS?2683" TargetMode="External"/><Relationship Id="rId39" Type="http://schemas.openxmlformats.org/officeDocument/2006/relationships/hyperlink" Target="http://www.konkoly.hu/cgi-bin/IBVS?3714" TargetMode="External"/><Relationship Id="rId21" Type="http://schemas.openxmlformats.org/officeDocument/2006/relationships/hyperlink" Target="http://www.konkoly.hu/cgi-bin/IBVS?2906" TargetMode="External"/><Relationship Id="rId34" Type="http://schemas.openxmlformats.org/officeDocument/2006/relationships/hyperlink" Target="http://www.konkoly.hu/cgi-bin/IBVS?3538" TargetMode="External"/><Relationship Id="rId42" Type="http://schemas.openxmlformats.org/officeDocument/2006/relationships/hyperlink" Target="http://www.konkoly.hu/cgi-bin/IBVS?3714" TargetMode="External"/><Relationship Id="rId47" Type="http://schemas.openxmlformats.org/officeDocument/2006/relationships/hyperlink" Target="http://www.konkoly.hu/cgi-bin/IBVS?5592" TargetMode="External"/><Relationship Id="rId50" Type="http://schemas.openxmlformats.org/officeDocument/2006/relationships/hyperlink" Target="http://www.konkoly.hu/cgi-bin/IBVS?5707" TargetMode="External"/><Relationship Id="rId55" Type="http://schemas.openxmlformats.org/officeDocument/2006/relationships/hyperlink" Target="http://www.bav-astro.de/sfs/BAVM_link.php?BAVMnr=201" TargetMode="External"/><Relationship Id="rId63" Type="http://schemas.openxmlformats.org/officeDocument/2006/relationships/hyperlink" Target="http://www.konkoly.hu/cgi-bin/IBVS?5974" TargetMode="External"/><Relationship Id="rId68" Type="http://schemas.openxmlformats.org/officeDocument/2006/relationships/hyperlink" Target="http://var.astro.cz/oejv/issues/oejv0137.pdf" TargetMode="External"/><Relationship Id="rId76" Type="http://schemas.openxmlformats.org/officeDocument/2006/relationships/hyperlink" Target="http://var.astro.cz/oejv/issues/oejv0160.pdf" TargetMode="External"/><Relationship Id="rId7" Type="http://schemas.openxmlformats.org/officeDocument/2006/relationships/hyperlink" Target="http://www.konkoly.hu/cgi-bin/IBVS?2137" TargetMode="External"/><Relationship Id="rId71" Type="http://schemas.openxmlformats.org/officeDocument/2006/relationships/hyperlink" Target="http://var.astro.cz/oejv/issues/oejv0160.pdf" TargetMode="External"/><Relationship Id="rId2" Type="http://schemas.openxmlformats.org/officeDocument/2006/relationships/hyperlink" Target="http://www.konkoly.hu/cgi-bin/IBVS?2137" TargetMode="External"/><Relationship Id="rId16" Type="http://schemas.openxmlformats.org/officeDocument/2006/relationships/hyperlink" Target="http://www.konkoly.hu/cgi-bin/IBVS?2906" TargetMode="External"/><Relationship Id="rId29" Type="http://schemas.openxmlformats.org/officeDocument/2006/relationships/hyperlink" Target="http://www.konkoly.hu/cgi-bin/IBVS?3382" TargetMode="External"/><Relationship Id="rId11" Type="http://schemas.openxmlformats.org/officeDocument/2006/relationships/hyperlink" Target="http://www.konkoly.hu/cgi-bin/IBVS?2137" TargetMode="External"/><Relationship Id="rId24" Type="http://schemas.openxmlformats.org/officeDocument/2006/relationships/hyperlink" Target="http://www.konkoly.hu/cgi-bin/IBVS?2906" TargetMode="External"/><Relationship Id="rId32" Type="http://schemas.openxmlformats.org/officeDocument/2006/relationships/hyperlink" Target="http://www.konkoly.hu/cgi-bin/IBVS?3538" TargetMode="External"/><Relationship Id="rId37" Type="http://schemas.openxmlformats.org/officeDocument/2006/relationships/hyperlink" Target="http://www.konkoly.hu/cgi-bin/IBVS?3538" TargetMode="External"/><Relationship Id="rId40" Type="http://schemas.openxmlformats.org/officeDocument/2006/relationships/hyperlink" Target="http://www.konkoly.hu/cgi-bin/IBVS?3714" TargetMode="External"/><Relationship Id="rId45" Type="http://schemas.openxmlformats.org/officeDocument/2006/relationships/hyperlink" Target="http://www.konkoly.hu/cgi-bin/IBVS?5502" TargetMode="External"/><Relationship Id="rId53" Type="http://schemas.openxmlformats.org/officeDocument/2006/relationships/hyperlink" Target="http://www.konkoly.hu/cgi-bin/IBVS?5820" TargetMode="External"/><Relationship Id="rId58" Type="http://schemas.openxmlformats.org/officeDocument/2006/relationships/hyperlink" Target="http://var.astro.cz/oejv/issues/oejv0107.pdf" TargetMode="External"/><Relationship Id="rId66" Type="http://schemas.openxmlformats.org/officeDocument/2006/relationships/hyperlink" Target="http://vsolj.cetus-net.org/vsoljno51.pdf" TargetMode="External"/><Relationship Id="rId74" Type="http://schemas.openxmlformats.org/officeDocument/2006/relationships/hyperlink" Target="http://var.astro.cz/oejv/issues/oejv0160.pdf" TargetMode="External"/><Relationship Id="rId79" Type="http://schemas.openxmlformats.org/officeDocument/2006/relationships/hyperlink" Target="http://www.bav-astro.de/sfs/BAVM_link.php?BAVMnr=228" TargetMode="External"/><Relationship Id="rId5" Type="http://schemas.openxmlformats.org/officeDocument/2006/relationships/hyperlink" Target="http://www.konkoly.hu/cgi-bin/IBVS?2137" TargetMode="External"/><Relationship Id="rId61" Type="http://schemas.openxmlformats.org/officeDocument/2006/relationships/hyperlink" Target="http://var.astro.cz/oejv/issues/oejv0137.pdf" TargetMode="External"/><Relationship Id="rId82" Type="http://schemas.openxmlformats.org/officeDocument/2006/relationships/hyperlink" Target="http://www.konkoly.hu/cgi-bin/IBVS?6114" TargetMode="External"/><Relationship Id="rId10" Type="http://schemas.openxmlformats.org/officeDocument/2006/relationships/hyperlink" Target="http://www.konkoly.hu/cgi-bin/IBVS?2137" TargetMode="External"/><Relationship Id="rId19" Type="http://schemas.openxmlformats.org/officeDocument/2006/relationships/hyperlink" Target="http://www.konkoly.hu/cgi-bin/IBVS?2906" TargetMode="External"/><Relationship Id="rId31" Type="http://schemas.openxmlformats.org/officeDocument/2006/relationships/hyperlink" Target="http://www.konkoly.hu/cgi-bin/IBVS?3382" TargetMode="External"/><Relationship Id="rId44" Type="http://schemas.openxmlformats.org/officeDocument/2006/relationships/hyperlink" Target="http://www.konkoly.hu/cgi-bin/IBVS?5694" TargetMode="External"/><Relationship Id="rId52" Type="http://schemas.openxmlformats.org/officeDocument/2006/relationships/hyperlink" Target="http://www.bav-astro.de/sfs/BAVM_link.php?BAVMnr=178" TargetMode="External"/><Relationship Id="rId60" Type="http://schemas.openxmlformats.org/officeDocument/2006/relationships/hyperlink" Target="http://var.astro.cz/oejv/issues/oejv0137.pdf" TargetMode="External"/><Relationship Id="rId65" Type="http://schemas.openxmlformats.org/officeDocument/2006/relationships/hyperlink" Target="http://var.astro.cz/oejv/issues/oejv0137.pdf" TargetMode="External"/><Relationship Id="rId73" Type="http://schemas.openxmlformats.org/officeDocument/2006/relationships/hyperlink" Target="http://var.astro.cz/oejv/issues/oejv0160.pdf" TargetMode="External"/><Relationship Id="rId78" Type="http://schemas.openxmlformats.org/officeDocument/2006/relationships/hyperlink" Target="http://www.konkoly.hu/cgi-bin/IBVS?6114" TargetMode="External"/><Relationship Id="rId81" Type="http://schemas.openxmlformats.org/officeDocument/2006/relationships/hyperlink" Target="http://www.konkoly.hu/cgi-bin/IBVS?6114" TargetMode="External"/><Relationship Id="rId4" Type="http://schemas.openxmlformats.org/officeDocument/2006/relationships/hyperlink" Target="http://www.konkoly.hu/cgi-bin/IBVS?2137" TargetMode="External"/><Relationship Id="rId9" Type="http://schemas.openxmlformats.org/officeDocument/2006/relationships/hyperlink" Target="http://www.konkoly.hu/cgi-bin/IBVS?2137" TargetMode="External"/><Relationship Id="rId14" Type="http://schemas.openxmlformats.org/officeDocument/2006/relationships/hyperlink" Target="http://www.konkoly.hu/cgi-bin/IBVS?2906" TargetMode="External"/><Relationship Id="rId22" Type="http://schemas.openxmlformats.org/officeDocument/2006/relationships/hyperlink" Target="http://www.konkoly.hu/cgi-bin/IBVS?2906" TargetMode="External"/><Relationship Id="rId27" Type="http://schemas.openxmlformats.org/officeDocument/2006/relationships/hyperlink" Target="http://www.konkoly.hu/cgi-bin/IBVS?3382" TargetMode="External"/><Relationship Id="rId30" Type="http://schemas.openxmlformats.org/officeDocument/2006/relationships/hyperlink" Target="http://www.konkoly.hu/cgi-bin/IBVS?3382" TargetMode="External"/><Relationship Id="rId35" Type="http://schemas.openxmlformats.org/officeDocument/2006/relationships/hyperlink" Target="http://www.konkoly.hu/cgi-bin/IBVS?3538" TargetMode="External"/><Relationship Id="rId43" Type="http://schemas.openxmlformats.org/officeDocument/2006/relationships/hyperlink" Target="http://www.konkoly.hu/cgi-bin/IBVS?3714" TargetMode="External"/><Relationship Id="rId48" Type="http://schemas.openxmlformats.org/officeDocument/2006/relationships/hyperlink" Target="http://vsolj.cetus-net.org/no44.pdf" TargetMode="External"/><Relationship Id="rId56" Type="http://schemas.openxmlformats.org/officeDocument/2006/relationships/hyperlink" Target="http://www.konkoly.hu/cgi-bin/IBVS?5938" TargetMode="External"/><Relationship Id="rId64" Type="http://schemas.openxmlformats.org/officeDocument/2006/relationships/hyperlink" Target="http://www.konkoly.hu/cgi-bin/IBVS?5974" TargetMode="External"/><Relationship Id="rId69" Type="http://schemas.openxmlformats.org/officeDocument/2006/relationships/hyperlink" Target="http://var.astro.cz/oejv/issues/oejv0160.pdf" TargetMode="External"/><Relationship Id="rId77" Type="http://schemas.openxmlformats.org/officeDocument/2006/relationships/hyperlink" Target="http://www.konkoly.hu/cgi-bin/IBVS?6114" TargetMode="External"/><Relationship Id="rId8" Type="http://schemas.openxmlformats.org/officeDocument/2006/relationships/hyperlink" Target="http://www.konkoly.hu/cgi-bin/IBVS?2137" TargetMode="External"/><Relationship Id="rId51" Type="http://schemas.openxmlformats.org/officeDocument/2006/relationships/hyperlink" Target="http://www.bav-astro.de/sfs/BAVM_link.php?BAVMnr=178" TargetMode="External"/><Relationship Id="rId72" Type="http://schemas.openxmlformats.org/officeDocument/2006/relationships/hyperlink" Target="http://var.astro.cz/oejv/issues/oejv0160.pdf" TargetMode="External"/><Relationship Id="rId80" Type="http://schemas.openxmlformats.org/officeDocument/2006/relationships/hyperlink" Target="http://www.bav-astro.de/sfs/BAVM_link.php?BAVMnr=228" TargetMode="External"/><Relationship Id="rId3" Type="http://schemas.openxmlformats.org/officeDocument/2006/relationships/hyperlink" Target="http://www.konkoly.hu/cgi-bin/IBVS?2137" TargetMode="External"/><Relationship Id="rId12" Type="http://schemas.openxmlformats.org/officeDocument/2006/relationships/hyperlink" Target="http://www.konkoly.hu/cgi-bin/IBVS?2137" TargetMode="External"/><Relationship Id="rId17" Type="http://schemas.openxmlformats.org/officeDocument/2006/relationships/hyperlink" Target="http://www.konkoly.hu/cgi-bin/IBVS?2906" TargetMode="External"/><Relationship Id="rId25" Type="http://schemas.openxmlformats.org/officeDocument/2006/relationships/hyperlink" Target="http://www.konkoly.hu/cgi-bin/IBVS?2683" TargetMode="External"/><Relationship Id="rId33" Type="http://schemas.openxmlformats.org/officeDocument/2006/relationships/hyperlink" Target="http://www.konkoly.hu/cgi-bin/IBVS?3538" TargetMode="External"/><Relationship Id="rId38" Type="http://schemas.openxmlformats.org/officeDocument/2006/relationships/hyperlink" Target="http://www.konkoly.hu/cgi-bin/IBVS?3714" TargetMode="External"/><Relationship Id="rId46" Type="http://schemas.openxmlformats.org/officeDocument/2006/relationships/hyperlink" Target="http://www.bav-astro.de/sfs/BAVM_link.php?BAVMnr=172" TargetMode="External"/><Relationship Id="rId59" Type="http://schemas.openxmlformats.org/officeDocument/2006/relationships/hyperlink" Target="http://var.astro.cz/oejv/issues/oejv0107.pdf" TargetMode="External"/><Relationship Id="rId67" Type="http://schemas.openxmlformats.org/officeDocument/2006/relationships/hyperlink" Target="http://vsolj.cetus-net.org/vsoljno51.pdf" TargetMode="External"/><Relationship Id="rId20" Type="http://schemas.openxmlformats.org/officeDocument/2006/relationships/hyperlink" Target="http://www.konkoly.hu/cgi-bin/IBVS?2906" TargetMode="External"/><Relationship Id="rId41" Type="http://schemas.openxmlformats.org/officeDocument/2006/relationships/hyperlink" Target="http://www.konkoly.hu/cgi-bin/IBVS?3714" TargetMode="External"/><Relationship Id="rId54" Type="http://schemas.openxmlformats.org/officeDocument/2006/relationships/hyperlink" Target="http://var.astro.cz/oejv/issues/oejv0094.pdf" TargetMode="External"/><Relationship Id="rId62" Type="http://schemas.openxmlformats.org/officeDocument/2006/relationships/hyperlink" Target="http://var.astro.cz/oejv/issues/oejv0137.pdf" TargetMode="External"/><Relationship Id="rId70" Type="http://schemas.openxmlformats.org/officeDocument/2006/relationships/hyperlink" Target="http://var.astro.cz/oejv/issues/oejv0160.pdf" TargetMode="External"/><Relationship Id="rId75" Type="http://schemas.openxmlformats.org/officeDocument/2006/relationships/hyperlink" Target="http://var.astro.cz/oejv/issues/oejv0160.pdf" TargetMode="External"/><Relationship Id="rId83" Type="http://schemas.openxmlformats.org/officeDocument/2006/relationships/hyperlink" Target="http://www.konkoly.hu/cgi-bin/IBVS?6114" TargetMode="External"/><Relationship Id="rId1" Type="http://schemas.openxmlformats.org/officeDocument/2006/relationships/hyperlink" Target="http://www.bav-astro.de/LkDB/index.php?lang=en&amp;sprache_dial=en" TargetMode="External"/><Relationship Id="rId6" Type="http://schemas.openxmlformats.org/officeDocument/2006/relationships/hyperlink" Target="http://www.konkoly.hu/cgi-bin/IBVS?2137" TargetMode="External"/><Relationship Id="rId15" Type="http://schemas.openxmlformats.org/officeDocument/2006/relationships/hyperlink" Target="http://www.konkoly.hu/cgi-bin/IBVS?2906" TargetMode="External"/><Relationship Id="rId23" Type="http://schemas.openxmlformats.org/officeDocument/2006/relationships/hyperlink" Target="http://www.konkoly.hu/cgi-bin/IBVS?2906" TargetMode="External"/><Relationship Id="rId28" Type="http://schemas.openxmlformats.org/officeDocument/2006/relationships/hyperlink" Target="http://www.konkoly.hu/cgi-bin/IBVS?3382" TargetMode="External"/><Relationship Id="rId36" Type="http://schemas.openxmlformats.org/officeDocument/2006/relationships/hyperlink" Target="http://www.konkoly.hu/cgi-bin/IBVS?3538" TargetMode="External"/><Relationship Id="rId49" Type="http://schemas.openxmlformats.org/officeDocument/2006/relationships/hyperlink" Target="http://vsolj.cetus-net.org/no44.pdf" TargetMode="External"/><Relationship Id="rId57" Type="http://schemas.openxmlformats.org/officeDocument/2006/relationships/hyperlink" Target="http://var.astro.cz/oejv/issues/oejv01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Z1605"/>
  <sheetViews>
    <sheetView tabSelected="1" workbookViewId="0">
      <pane xSplit="14" ySplit="22" topLeftCell="O149" activePane="bottomRight" state="frozen"/>
      <selection pane="topRight" activeCell="O1" sqref="O1"/>
      <selection pane="bottomLeft" activeCell="A23" sqref="A23"/>
      <selection pane="bottomRight" activeCell="F11" sqref="F11"/>
    </sheetView>
  </sheetViews>
  <sheetFormatPr defaultColWidth="10.28515625" defaultRowHeight="12.75"/>
  <cols>
    <col min="1" max="1" width="16.5703125" customWidth="1"/>
    <col min="2" max="2" width="5.140625" customWidth="1"/>
    <col min="3" max="3" width="13.5703125" customWidth="1"/>
    <col min="4" max="4" width="11.285156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>
      <c r="A1" s="13" t="s">
        <v>62</v>
      </c>
      <c r="B1" s="11"/>
      <c r="C1" s="11"/>
      <c r="E1" s="11"/>
      <c r="F1" s="11"/>
    </row>
    <row r="2" spans="1:6" s="66" customFormat="1" ht="12.95" customHeight="1">
      <c r="A2" s="66" t="s">
        <v>27</v>
      </c>
      <c r="B2" s="66" t="s">
        <v>35</v>
      </c>
      <c r="C2" s="67"/>
      <c r="D2" s="68" t="s">
        <v>36</v>
      </c>
      <c r="E2" s="67"/>
      <c r="F2" s="67"/>
    </row>
    <row r="3" spans="1:6" s="66" customFormat="1" ht="12.95" customHeight="1" thickBot="1">
      <c r="A3" s="69" t="s">
        <v>38</v>
      </c>
      <c r="D3" s="68" t="s">
        <v>37</v>
      </c>
    </row>
    <row r="4" spans="1:6" s="66" customFormat="1" ht="12.95" customHeight="1" thickTop="1" thickBot="1">
      <c r="A4" s="70" t="s">
        <v>2</v>
      </c>
      <c r="C4" s="71">
        <v>42572.538</v>
      </c>
      <c r="D4" s="72">
        <v>0.29216710000000001</v>
      </c>
    </row>
    <row r="5" spans="1:6" s="66" customFormat="1" ht="12.95" customHeight="1" thickTop="1">
      <c r="A5" s="73" t="s">
        <v>66</v>
      </c>
      <c r="C5" s="74">
        <v>-9.5</v>
      </c>
      <c r="D5" s="66" t="s">
        <v>67</v>
      </c>
    </row>
    <row r="6" spans="1:6" s="66" customFormat="1" ht="12.95" customHeight="1">
      <c r="A6" s="70" t="s">
        <v>3</v>
      </c>
    </row>
    <row r="7" spans="1:6" s="66" customFormat="1" ht="12.95" customHeight="1">
      <c r="A7" s="66" t="s">
        <v>4</v>
      </c>
      <c r="C7" s="66">
        <v>53099.277499999997</v>
      </c>
    </row>
    <row r="8" spans="1:6" s="66" customFormat="1" ht="12.95" customHeight="1">
      <c r="A8" s="66" t="s">
        <v>5</v>
      </c>
      <c r="C8" s="66">
        <v>0.29216170600000002</v>
      </c>
    </row>
    <row r="9" spans="1:6" s="66" customFormat="1" ht="12.95" customHeight="1">
      <c r="A9" s="75" t="s">
        <v>71</v>
      </c>
      <c r="B9" s="76">
        <v>145</v>
      </c>
      <c r="C9" s="77" t="str">
        <f>"F"&amp;B9</f>
        <v>F145</v>
      </c>
      <c r="D9" s="68" t="str">
        <f>"G"&amp;B9</f>
        <v>G145</v>
      </c>
    </row>
    <row r="10" spans="1:6" s="66" customFormat="1" ht="12.95" customHeight="1" thickBot="1">
      <c r="C10" s="78" t="s">
        <v>22</v>
      </c>
      <c r="D10" s="78" t="s">
        <v>23</v>
      </c>
    </row>
    <row r="11" spans="1:6" s="66" customFormat="1" ht="12.95" customHeight="1">
      <c r="A11" s="66" t="s">
        <v>17</v>
      </c>
      <c r="C11" s="68">
        <f ca="1">INTERCEPT(INDIRECT($D$9):G992,INDIRECT($C$9):F992)</f>
        <v>0.10581366971495759</v>
      </c>
      <c r="D11" s="79"/>
    </row>
    <row r="12" spans="1:6" s="66" customFormat="1" ht="12.95" customHeight="1">
      <c r="A12" s="66" t="s">
        <v>18</v>
      </c>
      <c r="C12" s="68">
        <f ca="1">SLOPE(INDIRECT($D$9):G992,INDIRECT($C$9):F992)</f>
        <v>2.5530134562615901E-6</v>
      </c>
      <c r="D12" s="79"/>
    </row>
    <row r="13" spans="1:6" s="66" customFormat="1" ht="12.95" customHeight="1">
      <c r="A13" s="66" t="s">
        <v>21</v>
      </c>
      <c r="C13" s="79" t="s">
        <v>15</v>
      </c>
    </row>
    <row r="14" spans="1:6" s="66" customFormat="1" ht="12.95" customHeight="1"/>
    <row r="15" spans="1:6" s="66" customFormat="1" ht="12.95" customHeight="1">
      <c r="A15" s="80" t="s">
        <v>19</v>
      </c>
      <c r="C15" s="81">
        <f ca="1">(C7+C11)+(C8+C12)*INT(MAX(F21:F3533))</f>
        <v>60125.349414425313</v>
      </c>
      <c r="E15" s="82" t="s">
        <v>82</v>
      </c>
      <c r="F15" s="74">
        <v>1</v>
      </c>
    </row>
    <row r="16" spans="1:6" s="66" customFormat="1" ht="12.95" customHeight="1">
      <c r="A16" s="70" t="s">
        <v>6</v>
      </c>
      <c r="C16" s="83">
        <f ca="1">+C8+C12</f>
        <v>0.29216425901345627</v>
      </c>
      <c r="E16" s="82" t="s">
        <v>68</v>
      </c>
      <c r="F16" s="84">
        <f ca="1">NOW()+15018.5+$C$5/24</f>
        <v>60307.845566203701</v>
      </c>
    </row>
    <row r="17" spans="1:26" s="66" customFormat="1" ht="12.95" customHeight="1" thickBot="1">
      <c r="A17" s="82" t="s">
        <v>64</v>
      </c>
      <c r="C17" s="66">
        <f>COUNT(C21:C2191)</f>
        <v>139</v>
      </c>
      <c r="E17" s="82" t="s">
        <v>83</v>
      </c>
      <c r="F17" s="84">
        <f ca="1">ROUND(2*(F16-$C$7)/$C$8,0)/2+F15</f>
        <v>24674</v>
      </c>
    </row>
    <row r="18" spans="1:26" s="66" customFormat="1" ht="12.95" customHeight="1" thickTop="1" thickBot="1">
      <c r="A18" s="70" t="s">
        <v>7</v>
      </c>
      <c r="C18" s="71">
        <f ca="1">+C15</f>
        <v>60125.349414425313</v>
      </c>
      <c r="D18" s="72">
        <f ca="1">+C16</f>
        <v>0.29216425901345627</v>
      </c>
      <c r="E18" s="82" t="s">
        <v>69</v>
      </c>
      <c r="F18" s="68">
        <f ca="1">ROUND(2*(F16-$C$15)/$C$16,0)/2+F15</f>
        <v>625.5</v>
      </c>
    </row>
    <row r="19" spans="1:26" s="66" customFormat="1" ht="12.95" customHeight="1" thickTop="1">
      <c r="E19" s="82" t="s">
        <v>70</v>
      </c>
      <c r="F19" s="85">
        <f ca="1">+$C$15+$C$16*F18-15018.5-$C$5/24</f>
        <v>45289.993991771567</v>
      </c>
    </row>
    <row r="20" spans="1:26" s="66" customFormat="1" ht="12.95" customHeight="1" thickBot="1">
      <c r="A20" s="78" t="s">
        <v>8</v>
      </c>
      <c r="B20" s="78" t="s">
        <v>9</v>
      </c>
      <c r="C20" s="78" t="s">
        <v>10</v>
      </c>
      <c r="D20" s="78" t="s">
        <v>14</v>
      </c>
      <c r="E20" s="78" t="s">
        <v>11</v>
      </c>
      <c r="F20" s="78" t="s">
        <v>12</v>
      </c>
      <c r="G20" s="78" t="s">
        <v>13</v>
      </c>
      <c r="H20" s="86" t="s">
        <v>97</v>
      </c>
      <c r="I20" s="86" t="s">
        <v>78</v>
      </c>
      <c r="J20" s="86" t="s">
        <v>94</v>
      </c>
      <c r="K20" s="86" t="s">
        <v>92</v>
      </c>
      <c r="L20" s="86" t="s">
        <v>80</v>
      </c>
      <c r="M20" s="86" t="s">
        <v>29</v>
      </c>
      <c r="N20" s="86" t="s">
        <v>30</v>
      </c>
      <c r="O20" s="86" t="s">
        <v>25</v>
      </c>
      <c r="P20" s="87" t="s">
        <v>24</v>
      </c>
      <c r="Q20" s="78" t="s">
        <v>16</v>
      </c>
      <c r="U20" s="88" t="s">
        <v>1</v>
      </c>
    </row>
    <row r="21" spans="1:26" s="66" customFormat="1" ht="12.95" customHeight="1">
      <c r="A21" s="23" t="s">
        <v>63</v>
      </c>
      <c r="B21" s="19"/>
      <c r="C21" s="57">
        <v>38291.339999999997</v>
      </c>
      <c r="D21" s="89"/>
      <c r="E21" s="90">
        <f t="shared" ref="E21:E52" si="0">+(C21-C$7)/C$8</f>
        <v>-50684.046525933139</v>
      </c>
      <c r="F21" s="91">
        <f t="shared" ref="F21:F52" si="1">ROUND(2*E21,0)/2+0.5</f>
        <v>-50683.5</v>
      </c>
      <c r="G21" s="90">
        <f t="shared" ref="G21:G34" si="2">C21-($C$7+$C$8*$F21)</f>
        <v>-0.15967394899780629</v>
      </c>
      <c r="H21" s="90"/>
      <c r="I21" s="90">
        <f>G21</f>
        <v>-0.15967394899780629</v>
      </c>
      <c r="J21" s="90"/>
      <c r="K21" s="90"/>
      <c r="L21" s="90"/>
      <c r="M21" s="90"/>
      <c r="N21" s="90"/>
      <c r="O21" s="90">
        <f t="shared" ref="O21:O52" ca="1" si="3">+C$11+C$12*$F21</f>
        <v>-2.3581987795476711E-2</v>
      </c>
      <c r="P21" s="90"/>
      <c r="Q21" s="92">
        <f t="shared" ref="Q21:Q52" si="4">+C21-15018.5</f>
        <v>23272.839999999997</v>
      </c>
      <c r="R21" s="90"/>
      <c r="S21" s="90"/>
      <c r="T21" s="90"/>
      <c r="U21" s="90"/>
      <c r="V21" s="90"/>
      <c r="W21" s="90"/>
      <c r="X21" s="90"/>
      <c r="Y21" s="90"/>
      <c r="Z21" s="90"/>
    </row>
    <row r="22" spans="1:26" s="66" customFormat="1" ht="12.95" customHeight="1">
      <c r="A22" s="23" t="s">
        <v>53</v>
      </c>
      <c r="B22" s="19"/>
      <c r="C22" s="57">
        <v>40362.875</v>
      </c>
      <c r="D22" s="93"/>
      <c r="E22" s="90">
        <f t="shared" si="0"/>
        <v>-43593.675140985091</v>
      </c>
      <c r="F22" s="91">
        <f t="shared" si="1"/>
        <v>-43593</v>
      </c>
      <c r="G22" s="90">
        <f t="shared" si="2"/>
        <v>-0.19725034199655056</v>
      </c>
      <c r="H22" s="90"/>
      <c r="I22" s="90">
        <f>G22</f>
        <v>-0.19725034199655056</v>
      </c>
      <c r="J22" s="90"/>
      <c r="K22" s="90"/>
      <c r="L22" s="90"/>
      <c r="M22" s="90"/>
      <c r="N22" s="90"/>
      <c r="O22" s="90">
        <f t="shared" ca="1" si="3"/>
        <v>-5.4798458838539038E-3</v>
      </c>
      <c r="P22" s="90"/>
      <c r="Q22" s="92">
        <f t="shared" si="4"/>
        <v>25344.375</v>
      </c>
      <c r="R22" s="90"/>
      <c r="S22" s="90"/>
      <c r="T22" s="90"/>
      <c r="U22" s="90"/>
      <c r="V22" s="90"/>
      <c r="W22" s="90"/>
      <c r="X22" s="90"/>
      <c r="Y22" s="90"/>
      <c r="Z22" s="90"/>
    </row>
    <row r="23" spans="1:26" s="66" customFormat="1" ht="12.95" customHeight="1">
      <c r="A23" s="23" t="s">
        <v>54</v>
      </c>
      <c r="B23" s="19"/>
      <c r="C23" s="57">
        <v>42147.581700000002</v>
      </c>
      <c r="D23" s="93"/>
      <c r="E23" s="90">
        <f t="shared" si="0"/>
        <v>-37485.04877637863</v>
      </c>
      <c r="F23" s="91">
        <f t="shared" si="1"/>
        <v>-37484.5</v>
      </c>
      <c r="G23" s="90">
        <f t="shared" si="2"/>
        <v>-0.16033144299581181</v>
      </c>
      <c r="H23" s="90"/>
      <c r="I23" s="90"/>
      <c r="J23" s="90">
        <f>G23</f>
        <v>-0.16033144299581181</v>
      </c>
      <c r="K23" s="90"/>
      <c r="L23" s="90"/>
      <c r="M23" s="90"/>
      <c r="N23" s="90"/>
      <c r="O23" s="90">
        <f t="shared" ca="1" si="3"/>
        <v>1.0115236813720022E-2</v>
      </c>
      <c r="P23" s="90"/>
      <c r="Q23" s="92">
        <f t="shared" si="4"/>
        <v>27129.081700000002</v>
      </c>
      <c r="R23" s="90"/>
      <c r="S23" s="90"/>
      <c r="T23" s="90"/>
      <c r="U23" s="90"/>
      <c r="V23" s="90"/>
      <c r="W23" s="90"/>
      <c r="X23" s="90"/>
      <c r="Y23" s="90"/>
      <c r="Z23" s="90"/>
    </row>
    <row r="24" spans="1:26" s="66" customFormat="1" ht="12.95" customHeight="1">
      <c r="A24" s="23" t="s">
        <v>55</v>
      </c>
      <c r="B24" s="19"/>
      <c r="C24" s="57">
        <v>42470.866000000002</v>
      </c>
      <c r="D24" s="93"/>
      <c r="E24" s="90">
        <f t="shared" si="0"/>
        <v>-36378.523542712319</v>
      </c>
      <c r="F24" s="91">
        <f t="shared" si="1"/>
        <v>-36378</v>
      </c>
      <c r="G24" s="90">
        <f t="shared" si="2"/>
        <v>-0.15295913199224742</v>
      </c>
      <c r="H24" s="90"/>
      <c r="I24" s="90">
        <f>G24</f>
        <v>-0.15295913199224742</v>
      </c>
      <c r="J24" s="90"/>
      <c r="K24" s="90"/>
      <c r="L24" s="90"/>
      <c r="M24" s="90"/>
      <c r="N24" s="90"/>
      <c r="O24" s="90">
        <f t="shared" ca="1" si="3"/>
        <v>1.2940146203073474E-2</v>
      </c>
      <c r="P24" s="90"/>
      <c r="Q24" s="92">
        <f t="shared" si="4"/>
        <v>27452.366000000002</v>
      </c>
      <c r="R24" s="90"/>
      <c r="S24" s="90"/>
      <c r="T24" s="90"/>
      <c r="U24" s="90"/>
      <c r="V24" s="90"/>
      <c r="W24" s="90"/>
      <c r="X24" s="90"/>
      <c r="Y24" s="90"/>
      <c r="Z24" s="90"/>
    </row>
    <row r="25" spans="1:26" s="66" customFormat="1" ht="12.95" customHeight="1">
      <c r="A25" s="23" t="s">
        <v>55</v>
      </c>
      <c r="B25" s="19"/>
      <c r="C25" s="57">
        <v>42471.887000000002</v>
      </c>
      <c r="D25" s="93"/>
      <c r="E25" s="90">
        <f t="shared" si="0"/>
        <v>-36375.028902658421</v>
      </c>
      <c r="F25" s="91">
        <f t="shared" si="1"/>
        <v>-36374.5</v>
      </c>
      <c r="G25" s="90">
        <f t="shared" si="2"/>
        <v>-0.15452510298928246</v>
      </c>
      <c r="H25" s="90"/>
      <c r="I25" s="90"/>
      <c r="J25" s="90">
        <f>G25</f>
        <v>-0.15452510298928246</v>
      </c>
      <c r="K25" s="90"/>
      <c r="L25" s="90"/>
      <c r="M25" s="90"/>
      <c r="N25" s="90"/>
      <c r="O25" s="90">
        <f t="shared" ca="1" si="3"/>
        <v>1.2949081750170385E-2</v>
      </c>
      <c r="P25" s="90"/>
      <c r="Q25" s="92">
        <f t="shared" si="4"/>
        <v>27453.387000000002</v>
      </c>
      <c r="R25" s="90"/>
      <c r="S25" s="90"/>
      <c r="T25" s="90"/>
      <c r="U25" s="90"/>
      <c r="V25" s="90"/>
      <c r="W25" s="90"/>
      <c r="X25" s="90"/>
      <c r="Y25" s="90"/>
      <c r="Z25" s="90"/>
    </row>
    <row r="26" spans="1:26" s="66" customFormat="1" ht="12.95" customHeight="1">
      <c r="A26" s="23" t="s">
        <v>55</v>
      </c>
      <c r="B26" s="19"/>
      <c r="C26" s="57">
        <v>42472.909200000002</v>
      </c>
      <c r="D26" s="93"/>
      <c r="E26" s="90">
        <f t="shared" si="0"/>
        <v>-36371.530155290078</v>
      </c>
      <c r="F26" s="91">
        <f t="shared" si="1"/>
        <v>-36371</v>
      </c>
      <c r="G26" s="90">
        <f t="shared" si="2"/>
        <v>-0.15489107399480417</v>
      </c>
      <c r="H26" s="90"/>
      <c r="I26" s="90"/>
      <c r="J26" s="90">
        <f>G26</f>
        <v>-0.15489107399480417</v>
      </c>
      <c r="K26" s="90"/>
      <c r="L26" s="90"/>
      <c r="M26" s="90"/>
      <c r="N26" s="90"/>
      <c r="O26" s="90">
        <f t="shared" ca="1" si="3"/>
        <v>1.2958017297267296E-2</v>
      </c>
      <c r="P26" s="90"/>
      <c r="Q26" s="92">
        <f t="shared" si="4"/>
        <v>27454.409200000002</v>
      </c>
      <c r="R26" s="90"/>
      <c r="S26" s="90"/>
      <c r="T26" s="90"/>
      <c r="U26" s="90"/>
      <c r="V26" s="90"/>
      <c r="W26" s="90"/>
      <c r="X26" s="90"/>
      <c r="Y26" s="90"/>
      <c r="Z26" s="90"/>
    </row>
    <row r="27" spans="1:26" s="66" customFormat="1" ht="12.95" customHeight="1">
      <c r="A27" s="23" t="s">
        <v>54</v>
      </c>
      <c r="B27" s="19"/>
      <c r="C27" s="57">
        <v>42571.517</v>
      </c>
      <c r="D27" s="93"/>
      <c r="E27" s="90">
        <f t="shared" si="0"/>
        <v>-36034.019119535114</v>
      </c>
      <c r="F27" s="91">
        <f t="shared" si="1"/>
        <v>-36033.5</v>
      </c>
      <c r="G27" s="90">
        <f t="shared" si="2"/>
        <v>-0.15166684900032124</v>
      </c>
      <c r="H27" s="90"/>
      <c r="I27" s="90"/>
      <c r="J27" s="90">
        <f>G27</f>
        <v>-0.15166684900032124</v>
      </c>
      <c r="K27" s="90"/>
      <c r="L27" s="90"/>
      <c r="M27" s="90"/>
      <c r="N27" s="90"/>
      <c r="O27" s="90">
        <f t="shared" ca="1" si="3"/>
        <v>1.3819659338755591E-2</v>
      </c>
      <c r="P27" s="90"/>
      <c r="Q27" s="92">
        <f t="shared" si="4"/>
        <v>27553.017</v>
      </c>
      <c r="R27" s="90"/>
      <c r="S27" s="90"/>
      <c r="T27" s="90"/>
      <c r="U27" s="90"/>
      <c r="V27" s="90"/>
      <c r="W27" s="90"/>
      <c r="X27" s="90"/>
      <c r="Y27" s="90"/>
      <c r="Z27" s="90"/>
    </row>
    <row r="28" spans="1:26" s="66" customFormat="1" ht="12.95" customHeight="1">
      <c r="A28" s="23" t="s">
        <v>32</v>
      </c>
      <c r="B28" s="19"/>
      <c r="C28" s="57">
        <v>42572.538</v>
      </c>
      <c r="D28" s="93" t="s">
        <v>15</v>
      </c>
      <c r="E28" s="90">
        <f t="shared" si="0"/>
        <v>-36030.524479481217</v>
      </c>
      <c r="F28" s="91">
        <f t="shared" si="1"/>
        <v>-36030</v>
      </c>
      <c r="G28" s="90">
        <f t="shared" si="2"/>
        <v>-0.15323281999735627</v>
      </c>
      <c r="H28" s="90"/>
      <c r="I28" s="90">
        <f>G28</f>
        <v>-0.15323281999735627</v>
      </c>
      <c r="J28" s="90"/>
      <c r="K28" s="90"/>
      <c r="L28" s="90"/>
      <c r="M28" s="90"/>
      <c r="N28" s="90"/>
      <c r="O28" s="90">
        <f t="shared" ca="1" si="3"/>
        <v>1.3828594885852502E-2</v>
      </c>
      <c r="P28" s="90"/>
      <c r="Q28" s="92">
        <f t="shared" si="4"/>
        <v>27554.038</v>
      </c>
      <c r="R28" s="90"/>
      <c r="S28" s="90"/>
      <c r="T28" s="90"/>
      <c r="U28" s="90"/>
      <c r="V28" s="90"/>
      <c r="W28" s="90"/>
      <c r="X28" s="90"/>
      <c r="Y28" s="90"/>
      <c r="Z28" s="90"/>
    </row>
    <row r="29" spans="1:26" s="66" customFormat="1" ht="12.95" customHeight="1">
      <c r="A29" s="23" t="s">
        <v>54</v>
      </c>
      <c r="B29" s="27"/>
      <c r="C29" s="24">
        <v>42600.442999999999</v>
      </c>
      <c r="D29" s="94"/>
      <c r="E29" s="90">
        <f t="shared" si="0"/>
        <v>-35935.012304453056</v>
      </c>
      <c r="F29" s="91">
        <f t="shared" si="1"/>
        <v>-35934.5</v>
      </c>
      <c r="G29" s="90">
        <f t="shared" si="2"/>
        <v>-0.14967574299953412</v>
      </c>
      <c r="H29" s="90"/>
      <c r="I29" s="90"/>
      <c r="J29" s="90">
        <f>G29</f>
        <v>-0.14967574299953412</v>
      </c>
      <c r="K29" s="90"/>
      <c r="L29" s="90"/>
      <c r="M29" s="90"/>
      <c r="N29" s="90"/>
      <c r="O29" s="90">
        <f t="shared" ca="1" si="3"/>
        <v>1.4072407670925477E-2</v>
      </c>
      <c r="P29" s="90"/>
      <c r="Q29" s="92">
        <f t="shared" si="4"/>
        <v>27581.942999999999</v>
      </c>
      <c r="R29" s="90"/>
      <c r="S29" s="90"/>
      <c r="T29" s="90"/>
      <c r="U29" s="90"/>
      <c r="V29" s="90"/>
      <c r="W29" s="90"/>
      <c r="X29" s="90"/>
      <c r="Y29" s="90"/>
      <c r="Z29" s="90"/>
    </row>
    <row r="30" spans="1:26" s="66" customFormat="1" ht="12.95" customHeight="1">
      <c r="A30" s="23" t="s">
        <v>54</v>
      </c>
      <c r="B30" s="27"/>
      <c r="C30" s="24">
        <v>42848.491000000002</v>
      </c>
      <c r="D30" s="94"/>
      <c r="E30" s="90">
        <f t="shared" si="0"/>
        <v>-35086.003023270932</v>
      </c>
      <c r="F30" s="91">
        <f t="shared" si="1"/>
        <v>-35085.5</v>
      </c>
      <c r="G30" s="90">
        <f t="shared" si="2"/>
        <v>-0.14696413699130062</v>
      </c>
      <c r="H30" s="90"/>
      <c r="I30" s="90"/>
      <c r="J30" s="90">
        <f>G30</f>
        <v>-0.14696413699130062</v>
      </c>
      <c r="K30" s="90"/>
      <c r="L30" s="90"/>
      <c r="M30" s="90"/>
      <c r="N30" s="90"/>
      <c r="O30" s="90">
        <f t="shared" ca="1" si="3"/>
        <v>1.6239916095291573E-2</v>
      </c>
      <c r="P30" s="90"/>
      <c r="Q30" s="92">
        <f t="shared" si="4"/>
        <v>27829.991000000002</v>
      </c>
      <c r="R30" s="90"/>
      <c r="S30" s="90"/>
      <c r="T30" s="90"/>
      <c r="U30" s="90"/>
      <c r="V30" s="90"/>
      <c r="W30" s="90"/>
      <c r="X30" s="90"/>
      <c r="Y30" s="90"/>
      <c r="Z30" s="90"/>
    </row>
    <row r="31" spans="1:26" s="66" customFormat="1" ht="12.95" customHeight="1">
      <c r="A31" s="23" t="s">
        <v>56</v>
      </c>
      <c r="B31" s="27"/>
      <c r="C31" s="24">
        <v>42858.131600000001</v>
      </c>
      <c r="D31" s="94"/>
      <c r="E31" s="90">
        <f t="shared" si="0"/>
        <v>-35053.005543443789</v>
      </c>
      <c r="F31" s="91">
        <f t="shared" si="1"/>
        <v>-35052.5</v>
      </c>
      <c r="G31" s="90">
        <f t="shared" si="2"/>
        <v>-0.14770043499447638</v>
      </c>
      <c r="H31" s="90"/>
      <c r="I31" s="90"/>
      <c r="J31" s="90">
        <f>G31</f>
        <v>-0.14770043499447638</v>
      </c>
      <c r="K31" s="90"/>
      <c r="L31" s="90"/>
      <c r="M31" s="90"/>
      <c r="N31" s="90"/>
      <c r="O31" s="90">
        <f t="shared" ca="1" si="3"/>
        <v>1.6324165539348207E-2</v>
      </c>
      <c r="P31" s="90"/>
      <c r="Q31" s="92">
        <f t="shared" si="4"/>
        <v>27839.631600000001</v>
      </c>
      <c r="R31" s="90"/>
      <c r="S31" s="90"/>
      <c r="T31" s="90"/>
      <c r="U31" s="90"/>
      <c r="V31" s="90"/>
      <c r="W31" s="90"/>
      <c r="X31" s="90"/>
      <c r="Y31" s="90"/>
      <c r="Z31" s="90"/>
    </row>
    <row r="32" spans="1:26" s="66" customFormat="1" ht="12.95" customHeight="1">
      <c r="A32" s="23" t="s">
        <v>39</v>
      </c>
      <c r="B32" s="27"/>
      <c r="C32" s="24">
        <v>42858.277670000003</v>
      </c>
      <c r="D32" s="94" t="s">
        <v>15</v>
      </c>
      <c r="E32" s="90">
        <f t="shared" si="0"/>
        <v>-35052.505580591016</v>
      </c>
      <c r="F32" s="91">
        <f t="shared" si="1"/>
        <v>-35052</v>
      </c>
      <c r="G32" s="90">
        <f t="shared" si="2"/>
        <v>-0.14771128799475264</v>
      </c>
      <c r="H32" s="90"/>
      <c r="I32" s="90"/>
      <c r="J32" s="90">
        <f>G32</f>
        <v>-0.14771128799475264</v>
      </c>
      <c r="K32" s="90"/>
      <c r="L32" s="90"/>
      <c r="M32" s="90"/>
      <c r="N32" s="90"/>
      <c r="O32" s="90">
        <f t="shared" ca="1" si="3"/>
        <v>1.6325442046076333E-2</v>
      </c>
      <c r="P32" s="90"/>
      <c r="Q32" s="92">
        <f t="shared" si="4"/>
        <v>27839.777670000003</v>
      </c>
      <c r="R32" s="90"/>
      <c r="S32" s="90"/>
      <c r="T32" s="90"/>
      <c r="U32" s="90"/>
      <c r="V32" s="90"/>
      <c r="W32" s="90"/>
      <c r="X32" s="90"/>
      <c r="Y32" s="90"/>
      <c r="Z32" s="90"/>
    </row>
    <row r="33" spans="1:26" s="66" customFormat="1" ht="12.95" customHeight="1">
      <c r="A33" s="23" t="s">
        <v>57</v>
      </c>
      <c r="B33" s="27"/>
      <c r="C33" s="24">
        <v>42898.453999999998</v>
      </c>
      <c r="D33" s="94"/>
      <c r="E33" s="90">
        <f t="shared" si="0"/>
        <v>-34914.991562925767</v>
      </c>
      <c r="F33" s="91">
        <f t="shared" si="1"/>
        <v>-34914.5</v>
      </c>
      <c r="G33" s="90">
        <f t="shared" si="2"/>
        <v>-0.14361586299492046</v>
      </c>
      <c r="H33" s="90"/>
      <c r="I33" s="90">
        <f>G33</f>
        <v>-0.14361586299492046</v>
      </c>
      <c r="J33" s="90"/>
      <c r="K33" s="90"/>
      <c r="L33" s="90"/>
      <c r="M33" s="90"/>
      <c r="N33" s="90"/>
      <c r="O33" s="90">
        <f t="shared" ca="1" si="3"/>
        <v>1.6676481396312309E-2</v>
      </c>
      <c r="P33" s="90"/>
      <c r="Q33" s="92">
        <f t="shared" si="4"/>
        <v>27879.953999999998</v>
      </c>
      <c r="R33" s="90"/>
      <c r="S33" s="90"/>
      <c r="T33" s="90"/>
      <c r="U33" s="90"/>
      <c r="V33" s="90"/>
      <c r="W33" s="90"/>
      <c r="X33" s="90"/>
      <c r="Y33" s="90"/>
      <c r="Z33" s="90"/>
    </row>
    <row r="34" spans="1:26" s="66" customFormat="1" ht="12.95" customHeight="1">
      <c r="A34" s="23" t="s">
        <v>57</v>
      </c>
      <c r="B34" s="27"/>
      <c r="C34" s="24">
        <v>42912.468000000001</v>
      </c>
      <c r="D34" s="94"/>
      <c r="E34" s="90">
        <f t="shared" si="0"/>
        <v>-34867.024975545544</v>
      </c>
      <c r="F34" s="91">
        <f t="shared" si="1"/>
        <v>-34866.5</v>
      </c>
      <c r="G34" s="90">
        <f t="shared" si="2"/>
        <v>-0.1533777509976062</v>
      </c>
      <c r="H34" s="90"/>
      <c r="I34" s="90">
        <f>G34</f>
        <v>-0.1533777509976062</v>
      </c>
      <c r="J34" s="90"/>
      <c r="K34" s="90"/>
      <c r="L34" s="90"/>
      <c r="M34" s="90"/>
      <c r="N34" s="90"/>
      <c r="O34" s="90">
        <f t="shared" ca="1" si="3"/>
        <v>1.6799026042212867E-2</v>
      </c>
      <c r="P34" s="90"/>
      <c r="Q34" s="92">
        <f t="shared" si="4"/>
        <v>27893.968000000001</v>
      </c>
      <c r="R34" s="90"/>
      <c r="S34" s="90"/>
      <c r="T34" s="90"/>
      <c r="U34" s="90"/>
      <c r="V34" s="90"/>
      <c r="W34" s="90"/>
      <c r="X34" s="90"/>
      <c r="Y34" s="90"/>
      <c r="Z34" s="90"/>
    </row>
    <row r="35" spans="1:26" s="66" customFormat="1" ht="12.95" customHeight="1">
      <c r="A35" s="23" t="s">
        <v>58</v>
      </c>
      <c r="B35" s="27"/>
      <c r="C35" s="24">
        <v>42926.461000000003</v>
      </c>
      <c r="D35" s="94"/>
      <c r="E35" s="90">
        <f t="shared" si="0"/>
        <v>-34819.130266168395</v>
      </c>
      <c r="F35" s="91">
        <f t="shared" si="1"/>
        <v>-34818.5</v>
      </c>
      <c r="H35" s="90"/>
      <c r="I35" s="90"/>
      <c r="J35" s="90"/>
      <c r="K35" s="90"/>
      <c r="L35" s="90"/>
      <c r="M35" s="90"/>
      <c r="N35" s="84"/>
      <c r="O35" s="90">
        <f t="shared" ca="1" si="3"/>
        <v>1.6921570688113424E-2</v>
      </c>
      <c r="P35" s="90"/>
      <c r="Q35" s="92">
        <f t="shared" si="4"/>
        <v>27907.961000000003</v>
      </c>
      <c r="R35" s="90"/>
      <c r="S35" s="90"/>
      <c r="T35" s="90"/>
      <c r="U35" s="90">
        <f>C35-($C$7+$C$8*$F35)</f>
        <v>-0.18413963899365626</v>
      </c>
      <c r="V35" s="90"/>
      <c r="W35" s="90"/>
      <c r="X35" s="90"/>
      <c r="Y35" s="90"/>
      <c r="Z35" s="90"/>
    </row>
    <row r="36" spans="1:26" s="66" customFormat="1" ht="12.95" customHeight="1">
      <c r="A36" s="23" t="s">
        <v>58</v>
      </c>
      <c r="B36" s="27"/>
      <c r="C36" s="24">
        <v>42935.406000000003</v>
      </c>
      <c r="D36" s="94"/>
      <c r="E36" s="90">
        <f t="shared" si="0"/>
        <v>-34788.513659623801</v>
      </c>
      <c r="F36" s="91">
        <f t="shared" si="1"/>
        <v>-34788</v>
      </c>
      <c r="G36" s="90">
        <f>C36-($C$7+$C$8*$F36)</f>
        <v>-0.15007167198928073</v>
      </c>
      <c r="H36" s="90"/>
      <c r="I36" s="90">
        <f>G36</f>
        <v>-0.15007167198928073</v>
      </c>
      <c r="J36" s="90"/>
      <c r="K36" s="90"/>
      <c r="L36" s="90"/>
      <c r="M36" s="90"/>
      <c r="N36" s="90"/>
      <c r="O36" s="90">
        <f t="shared" ca="1" si="3"/>
        <v>1.6999437598529399E-2</v>
      </c>
      <c r="P36" s="90"/>
      <c r="Q36" s="92">
        <f t="shared" si="4"/>
        <v>27916.906000000003</v>
      </c>
      <c r="R36" s="90"/>
      <c r="S36" s="90"/>
      <c r="T36" s="90"/>
      <c r="U36" s="90"/>
      <c r="V36" s="90"/>
      <c r="W36" s="90"/>
      <c r="X36" s="90"/>
      <c r="Y36" s="90"/>
      <c r="Z36" s="90"/>
    </row>
    <row r="37" spans="1:26" s="66" customFormat="1" ht="12.95" customHeight="1">
      <c r="A37" s="23" t="s">
        <v>58</v>
      </c>
      <c r="B37" s="27"/>
      <c r="C37" s="24">
        <v>42936.423999999999</v>
      </c>
      <c r="D37" s="94"/>
      <c r="E37" s="90">
        <f t="shared" si="0"/>
        <v>-34785.029287856079</v>
      </c>
      <c r="F37" s="91">
        <f t="shared" si="1"/>
        <v>-34784.5</v>
      </c>
      <c r="G37" s="90">
        <f>C37-($C$7+$C$8*$F37)</f>
        <v>-0.15463764299784089</v>
      </c>
      <c r="H37" s="90"/>
      <c r="I37" s="90">
        <f>G37</f>
        <v>-0.15463764299784089</v>
      </c>
      <c r="J37" s="90"/>
      <c r="K37" s="90"/>
      <c r="L37" s="90"/>
      <c r="M37" s="90"/>
      <c r="N37" s="90"/>
      <c r="O37" s="90">
        <f t="shared" ca="1" si="3"/>
        <v>1.700837314562631E-2</v>
      </c>
      <c r="P37" s="90"/>
      <c r="Q37" s="92">
        <f t="shared" si="4"/>
        <v>27917.923999999999</v>
      </c>
      <c r="R37" s="90"/>
      <c r="S37" s="90"/>
      <c r="T37" s="90"/>
      <c r="U37" s="90"/>
      <c r="V37" s="90"/>
      <c r="W37" s="90"/>
      <c r="X37" s="90"/>
      <c r="Y37" s="90"/>
      <c r="Z37" s="90"/>
    </row>
    <row r="38" spans="1:26" s="66" customFormat="1" ht="12.95" customHeight="1">
      <c r="A38" s="23" t="s">
        <v>59</v>
      </c>
      <c r="B38" s="27"/>
      <c r="C38" s="24">
        <v>43014.35</v>
      </c>
      <c r="D38" s="94"/>
      <c r="E38" s="90">
        <f t="shared" si="0"/>
        <v>-34518.307132283779</v>
      </c>
      <c r="F38" s="91">
        <f t="shared" si="1"/>
        <v>-34518</v>
      </c>
      <c r="H38" s="90"/>
      <c r="I38" s="90"/>
      <c r="J38" s="90"/>
      <c r="K38" s="90"/>
      <c r="L38" s="90"/>
      <c r="M38" s="90"/>
      <c r="N38" s="84"/>
      <c r="O38" s="90">
        <f t="shared" ca="1" si="3"/>
        <v>1.7688751231720021E-2</v>
      </c>
      <c r="P38" s="90"/>
      <c r="Q38" s="92">
        <f t="shared" si="4"/>
        <v>27995.85</v>
      </c>
      <c r="R38" s="90"/>
      <c r="S38" s="90"/>
      <c r="T38" s="90"/>
      <c r="U38" s="90">
        <f>C38-($C$7+$C$8*$F38)</f>
        <v>-8.9732291999098379E-2</v>
      </c>
      <c r="V38" s="90"/>
      <c r="W38" s="90"/>
      <c r="X38" s="90"/>
      <c r="Y38" s="90"/>
      <c r="Z38" s="90"/>
    </row>
    <row r="39" spans="1:26" s="66" customFormat="1" ht="12.95" customHeight="1">
      <c r="A39" s="23" t="s">
        <v>56</v>
      </c>
      <c r="B39" s="27"/>
      <c r="C39" s="24">
        <v>43187.256300000001</v>
      </c>
      <c r="D39" s="94"/>
      <c r="E39" s="90">
        <f t="shared" si="0"/>
        <v>-33926.490010295856</v>
      </c>
      <c r="F39" s="91">
        <f t="shared" si="1"/>
        <v>-33926</v>
      </c>
      <c r="G39" s="90">
        <f t="shared" ref="G39:G67" si="5">C39-($C$7+$C$8*$F39)</f>
        <v>-0.14316224399226485</v>
      </c>
      <c r="H39" s="90"/>
      <c r="I39" s="90"/>
      <c r="J39" s="90">
        <f>G39</f>
        <v>-0.14316224399226485</v>
      </c>
      <c r="K39" s="90"/>
      <c r="L39" s="90"/>
      <c r="M39" s="90"/>
      <c r="N39" s="90"/>
      <c r="O39" s="90">
        <f t="shared" ca="1" si="3"/>
        <v>1.9200135197826887E-2</v>
      </c>
      <c r="P39" s="90"/>
      <c r="Q39" s="92">
        <f t="shared" si="4"/>
        <v>28168.756300000001</v>
      </c>
      <c r="R39" s="90"/>
      <c r="S39" s="90"/>
      <c r="T39" s="90"/>
      <c r="U39" s="90"/>
      <c r="V39" s="90"/>
      <c r="W39" s="90"/>
      <c r="X39" s="90"/>
      <c r="Y39" s="90"/>
      <c r="Z39" s="90"/>
    </row>
    <row r="40" spans="1:26" s="66" customFormat="1" ht="12.95" customHeight="1">
      <c r="A40" s="23" t="s">
        <v>57</v>
      </c>
      <c r="B40" s="27"/>
      <c r="C40" s="24">
        <v>43201.578000000001</v>
      </c>
      <c r="D40" s="94"/>
      <c r="E40" s="90">
        <f t="shared" si="0"/>
        <v>-33877.470239032606</v>
      </c>
      <c r="F40" s="91">
        <f t="shared" si="1"/>
        <v>-33877</v>
      </c>
      <c r="G40" s="90">
        <f t="shared" si="5"/>
        <v>-0.13738583799568005</v>
      </c>
      <c r="H40" s="90"/>
      <c r="I40" s="90">
        <f>G40</f>
        <v>-0.13738583799568005</v>
      </c>
      <c r="J40" s="90"/>
      <c r="K40" s="90"/>
      <c r="L40" s="90"/>
      <c r="M40" s="90"/>
      <c r="N40" s="90"/>
      <c r="O40" s="90">
        <f t="shared" ca="1" si="3"/>
        <v>1.9325232857183711E-2</v>
      </c>
      <c r="P40" s="90"/>
      <c r="Q40" s="92">
        <f t="shared" si="4"/>
        <v>28183.078000000001</v>
      </c>
      <c r="R40" s="90"/>
      <c r="S40" s="90"/>
      <c r="T40" s="90"/>
      <c r="U40" s="90"/>
      <c r="V40" s="90"/>
      <c r="W40" s="90"/>
      <c r="X40" s="90"/>
      <c r="Y40" s="90"/>
      <c r="Z40" s="90"/>
    </row>
    <row r="41" spans="1:26" s="66" customFormat="1" ht="12.95" customHeight="1">
      <c r="A41" s="23" t="s">
        <v>56</v>
      </c>
      <c r="B41" s="27"/>
      <c r="C41" s="24">
        <v>43213.259100000003</v>
      </c>
      <c r="D41" s="94"/>
      <c r="E41" s="90">
        <f t="shared" si="0"/>
        <v>-33837.488613240756</v>
      </c>
      <c r="F41" s="91">
        <f t="shared" si="1"/>
        <v>-33837</v>
      </c>
      <c r="G41" s="90">
        <f t="shared" si="5"/>
        <v>-0.14275407799141249</v>
      </c>
      <c r="H41" s="90"/>
      <c r="I41" s="90"/>
      <c r="J41" s="90">
        <f>G41</f>
        <v>-0.14275407799141249</v>
      </c>
      <c r="K41" s="90"/>
      <c r="L41" s="90"/>
      <c r="M41" s="90"/>
      <c r="N41" s="90"/>
      <c r="O41" s="90">
        <f t="shared" ca="1" si="3"/>
        <v>1.9427353395434166E-2</v>
      </c>
      <c r="P41" s="90"/>
      <c r="Q41" s="92">
        <f t="shared" si="4"/>
        <v>28194.759100000003</v>
      </c>
      <c r="R41" s="90"/>
      <c r="S41" s="90"/>
      <c r="T41" s="90"/>
      <c r="U41" s="90"/>
      <c r="V41" s="90"/>
      <c r="W41" s="90"/>
      <c r="X41" s="90"/>
      <c r="Y41" s="90"/>
      <c r="Z41" s="90"/>
    </row>
    <row r="42" spans="1:26" s="66" customFormat="1" ht="12.95" customHeight="1">
      <c r="A42" s="23" t="s">
        <v>57</v>
      </c>
      <c r="B42" s="27"/>
      <c r="C42" s="24">
        <v>43233.423000000003</v>
      </c>
      <c r="D42" s="94"/>
      <c r="E42" s="90">
        <f t="shared" si="0"/>
        <v>-33768.472381524203</v>
      </c>
      <c r="F42" s="91">
        <f t="shared" si="1"/>
        <v>-33768</v>
      </c>
      <c r="G42" s="90">
        <f t="shared" si="5"/>
        <v>-0.13801179199072067</v>
      </c>
      <c r="H42" s="90"/>
      <c r="I42" s="90">
        <f>G42</f>
        <v>-0.13801179199072067</v>
      </c>
      <c r="J42" s="90"/>
      <c r="K42" s="90"/>
      <c r="L42" s="90"/>
      <c r="M42" s="90"/>
      <c r="N42" s="90"/>
      <c r="O42" s="90">
        <f t="shared" ca="1" si="3"/>
        <v>1.9603511323916217E-2</v>
      </c>
      <c r="P42" s="90"/>
      <c r="Q42" s="92">
        <f t="shared" si="4"/>
        <v>28214.923000000003</v>
      </c>
      <c r="R42" s="90"/>
      <c r="S42" s="90"/>
      <c r="T42" s="90"/>
      <c r="U42" s="90"/>
      <c r="V42" s="90"/>
      <c r="W42" s="90"/>
      <c r="X42" s="90"/>
      <c r="Y42" s="90"/>
      <c r="Z42" s="90"/>
    </row>
    <row r="43" spans="1:26" s="66" customFormat="1" ht="12.95" customHeight="1">
      <c r="A43" s="23" t="s">
        <v>56</v>
      </c>
      <c r="B43" s="27"/>
      <c r="C43" s="24">
        <v>43244.228499999997</v>
      </c>
      <c r="D43" s="94"/>
      <c r="E43" s="90">
        <f t="shared" si="0"/>
        <v>-33731.487726184067</v>
      </c>
      <c r="F43" s="91">
        <f t="shared" si="1"/>
        <v>-33731</v>
      </c>
      <c r="G43" s="90">
        <f t="shared" si="5"/>
        <v>-0.14249491399823455</v>
      </c>
      <c r="H43" s="90"/>
      <c r="I43" s="90"/>
      <c r="J43" s="90">
        <f>G43</f>
        <v>-0.14249491399823455</v>
      </c>
      <c r="K43" s="90"/>
      <c r="L43" s="90"/>
      <c r="M43" s="90"/>
      <c r="N43" s="90"/>
      <c r="O43" s="90">
        <f t="shared" ca="1" si="3"/>
        <v>1.9697972821797902E-2</v>
      </c>
      <c r="P43" s="90"/>
      <c r="Q43" s="92">
        <f t="shared" si="4"/>
        <v>28225.728499999997</v>
      </c>
      <c r="R43" s="90"/>
      <c r="S43" s="90"/>
      <c r="T43" s="90"/>
      <c r="U43" s="90"/>
      <c r="V43" s="90"/>
      <c r="W43" s="90"/>
      <c r="X43" s="90"/>
      <c r="Y43" s="90"/>
      <c r="Z43" s="90"/>
    </row>
    <row r="44" spans="1:26" s="66" customFormat="1" ht="12.95" customHeight="1">
      <c r="A44" s="23" t="s">
        <v>57</v>
      </c>
      <c r="B44" s="27"/>
      <c r="C44" s="24">
        <v>43248.338000000003</v>
      </c>
      <c r="D44" s="94"/>
      <c r="E44" s="90">
        <f t="shared" si="0"/>
        <v>-33717.421885536198</v>
      </c>
      <c r="F44" s="91">
        <f t="shared" si="1"/>
        <v>-33717</v>
      </c>
      <c r="G44" s="90">
        <f t="shared" si="5"/>
        <v>-0.12325879799027462</v>
      </c>
      <c r="H44" s="90"/>
      <c r="I44" s="90">
        <f>G44</f>
        <v>-0.12325879799027462</v>
      </c>
      <c r="J44" s="90"/>
      <c r="K44" s="90"/>
      <c r="L44" s="90"/>
      <c r="M44" s="90"/>
      <c r="N44" s="90"/>
      <c r="O44" s="90">
        <f t="shared" ca="1" si="3"/>
        <v>1.973371501018556E-2</v>
      </c>
      <c r="P44" s="90"/>
      <c r="Q44" s="92">
        <f t="shared" si="4"/>
        <v>28229.838000000003</v>
      </c>
      <c r="R44" s="90"/>
      <c r="S44" s="90"/>
      <c r="T44" s="90"/>
      <c r="U44" s="90"/>
      <c r="V44" s="90"/>
      <c r="W44" s="90"/>
      <c r="X44" s="90"/>
      <c r="Y44" s="90"/>
      <c r="Z44" s="90"/>
    </row>
    <row r="45" spans="1:26" s="66" customFormat="1" ht="12.95" customHeight="1">
      <c r="A45" s="23" t="s">
        <v>56</v>
      </c>
      <c r="B45" s="27"/>
      <c r="C45" s="24">
        <v>43277.096700000002</v>
      </c>
      <c r="D45" s="94"/>
      <c r="E45" s="90">
        <f t="shared" si="0"/>
        <v>-33618.98769854525</v>
      </c>
      <c r="F45" s="91">
        <f t="shared" si="1"/>
        <v>-33618.5</v>
      </c>
      <c r="G45" s="90">
        <f t="shared" si="5"/>
        <v>-0.14248683899495518</v>
      </c>
      <c r="H45" s="90"/>
      <c r="I45" s="90"/>
      <c r="J45" s="90">
        <f>G45</f>
        <v>-0.14248683899495518</v>
      </c>
      <c r="K45" s="90"/>
      <c r="L45" s="90"/>
      <c r="M45" s="90"/>
      <c r="N45" s="90"/>
      <c r="O45" s="90">
        <f t="shared" ca="1" si="3"/>
        <v>1.9985186835627319E-2</v>
      </c>
      <c r="P45" s="90"/>
      <c r="Q45" s="92">
        <f t="shared" si="4"/>
        <v>28258.596700000002</v>
      </c>
      <c r="R45" s="90"/>
      <c r="S45" s="90"/>
      <c r="T45" s="90"/>
      <c r="U45" s="90"/>
      <c r="V45" s="90"/>
      <c r="W45" s="90"/>
      <c r="X45" s="90"/>
      <c r="Y45" s="90"/>
      <c r="Z45" s="90"/>
    </row>
    <row r="46" spans="1:26" s="66" customFormat="1" ht="12.95" customHeight="1">
      <c r="A46" s="23" t="s">
        <v>56</v>
      </c>
      <c r="B46" s="27"/>
      <c r="C46" s="24">
        <v>43280.1659</v>
      </c>
      <c r="D46" s="94"/>
      <c r="E46" s="90">
        <f t="shared" si="0"/>
        <v>-33608.482557258874</v>
      </c>
      <c r="F46" s="91">
        <f t="shared" si="1"/>
        <v>-33608</v>
      </c>
      <c r="G46" s="90">
        <f t="shared" si="5"/>
        <v>-0.14098475199716631</v>
      </c>
      <c r="H46" s="90"/>
      <c r="I46" s="90"/>
      <c r="J46" s="90">
        <f>G46</f>
        <v>-0.14098475199716631</v>
      </c>
      <c r="K46" s="90"/>
      <c r="L46" s="90"/>
      <c r="M46" s="90"/>
      <c r="N46" s="90"/>
      <c r="O46" s="90">
        <f t="shared" ca="1" si="3"/>
        <v>2.0011993476918066E-2</v>
      </c>
      <c r="P46" s="90"/>
      <c r="Q46" s="92">
        <f t="shared" si="4"/>
        <v>28261.6659</v>
      </c>
      <c r="R46" s="90"/>
      <c r="S46" s="90"/>
      <c r="T46" s="90"/>
      <c r="U46" s="90"/>
      <c r="V46" s="90"/>
      <c r="W46" s="90"/>
      <c r="X46" s="90"/>
      <c r="Y46" s="90"/>
      <c r="Z46" s="90"/>
    </row>
    <row r="47" spans="1:26" s="66" customFormat="1" ht="12.95" customHeight="1">
      <c r="A47" s="23" t="s">
        <v>57</v>
      </c>
      <c r="B47" s="27"/>
      <c r="C47" s="24">
        <v>43292.442000000003</v>
      </c>
      <c r="D47" s="94"/>
      <c r="E47" s="90">
        <f t="shared" si="0"/>
        <v>-33566.464388046777</v>
      </c>
      <c r="F47" s="91">
        <f t="shared" si="1"/>
        <v>-33566</v>
      </c>
      <c r="G47" s="90">
        <f t="shared" si="5"/>
        <v>-0.13567640399560332</v>
      </c>
      <c r="H47" s="90"/>
      <c r="I47" s="90">
        <f>G47</f>
        <v>-0.13567640399560332</v>
      </c>
      <c r="J47" s="90"/>
      <c r="K47" s="90"/>
      <c r="L47" s="90"/>
      <c r="M47" s="90"/>
      <c r="N47" s="90"/>
      <c r="O47" s="90">
        <f t="shared" ca="1" si="3"/>
        <v>2.0119220042081054E-2</v>
      </c>
      <c r="P47" s="90"/>
      <c r="Q47" s="92">
        <f t="shared" si="4"/>
        <v>28273.942000000003</v>
      </c>
      <c r="R47" s="90"/>
      <c r="S47" s="90"/>
      <c r="T47" s="90"/>
      <c r="U47" s="90"/>
      <c r="V47" s="90"/>
      <c r="W47" s="90"/>
      <c r="X47" s="90"/>
      <c r="Y47" s="90"/>
      <c r="Z47" s="90"/>
    </row>
    <row r="48" spans="1:26" s="66" customFormat="1" ht="12.95" customHeight="1">
      <c r="A48" s="23" t="s">
        <v>57</v>
      </c>
      <c r="B48" s="27"/>
      <c r="C48" s="24">
        <v>43292.58</v>
      </c>
      <c r="D48" s="94"/>
      <c r="E48" s="90">
        <f t="shared" si="0"/>
        <v>-33565.992046883766</v>
      </c>
      <c r="F48" s="91">
        <f t="shared" si="1"/>
        <v>-33565.5</v>
      </c>
      <c r="G48" s="90">
        <f t="shared" si="5"/>
        <v>-0.14375725699210307</v>
      </c>
      <c r="H48" s="90"/>
      <c r="I48" s="90">
        <f>G48</f>
        <v>-0.14375725699210307</v>
      </c>
      <c r="J48" s="90"/>
      <c r="K48" s="90"/>
      <c r="L48" s="90"/>
      <c r="M48" s="90"/>
      <c r="N48" s="90"/>
      <c r="O48" s="90">
        <f t="shared" ca="1" si="3"/>
        <v>2.0120496548809194E-2</v>
      </c>
      <c r="P48" s="90"/>
      <c r="Q48" s="92">
        <f t="shared" si="4"/>
        <v>28274.080000000002</v>
      </c>
      <c r="R48" s="90"/>
      <c r="S48" s="90"/>
      <c r="T48" s="90"/>
      <c r="U48" s="90"/>
      <c r="V48" s="90"/>
      <c r="W48" s="90"/>
      <c r="X48" s="90"/>
      <c r="Y48" s="90"/>
      <c r="Z48" s="90"/>
    </row>
    <row r="49" spans="1:26" s="66" customFormat="1" ht="12.95" customHeight="1">
      <c r="A49" s="23" t="s">
        <v>57</v>
      </c>
      <c r="B49" s="27"/>
      <c r="C49" s="24">
        <v>43294.481</v>
      </c>
      <c r="D49" s="94"/>
      <c r="E49" s="90">
        <f t="shared" si="0"/>
        <v>-33559.485376225166</v>
      </c>
      <c r="F49" s="91">
        <f t="shared" si="1"/>
        <v>-33559</v>
      </c>
      <c r="G49" s="90">
        <f t="shared" si="5"/>
        <v>-0.14180834599392256</v>
      </c>
      <c r="H49" s="90"/>
      <c r="I49" s="90">
        <f>G49</f>
        <v>-0.14180834599392256</v>
      </c>
      <c r="J49" s="90"/>
      <c r="K49" s="90"/>
      <c r="L49" s="90"/>
      <c r="M49" s="90"/>
      <c r="N49" s="90"/>
      <c r="O49" s="90">
        <f t="shared" ca="1" si="3"/>
        <v>2.013709113627489E-2</v>
      </c>
      <c r="P49" s="90"/>
      <c r="Q49" s="92">
        <f t="shared" si="4"/>
        <v>28275.981</v>
      </c>
      <c r="R49" s="90"/>
      <c r="S49" s="90"/>
      <c r="T49" s="90"/>
      <c r="U49" s="90"/>
      <c r="V49" s="90"/>
      <c r="W49" s="90"/>
      <c r="X49" s="90"/>
      <c r="Y49" s="90"/>
      <c r="Z49" s="90"/>
    </row>
    <row r="50" spans="1:26" s="66" customFormat="1" ht="12.95" customHeight="1">
      <c r="A50" s="23" t="s">
        <v>57</v>
      </c>
      <c r="B50" s="27"/>
      <c r="C50" s="24">
        <v>43296.519</v>
      </c>
      <c r="D50" s="94"/>
      <c r="E50" s="90">
        <f t="shared" si="0"/>
        <v>-33552.509787165589</v>
      </c>
      <c r="F50" s="91">
        <f t="shared" si="1"/>
        <v>-33552</v>
      </c>
      <c r="G50" s="90">
        <f t="shared" si="5"/>
        <v>-0.1489402879960835</v>
      </c>
      <c r="H50" s="90"/>
      <c r="I50" s="90">
        <f>G50</f>
        <v>-0.1489402879960835</v>
      </c>
      <c r="J50" s="90"/>
      <c r="K50" s="90"/>
      <c r="L50" s="90"/>
      <c r="M50" s="90"/>
      <c r="N50" s="90"/>
      <c r="O50" s="90">
        <f t="shared" ca="1" si="3"/>
        <v>2.0154962230468726E-2</v>
      </c>
      <c r="P50" s="90"/>
      <c r="Q50" s="92">
        <f t="shared" si="4"/>
        <v>28278.019</v>
      </c>
      <c r="R50" s="90"/>
      <c r="S50" s="90"/>
      <c r="T50" s="90"/>
      <c r="U50" s="90"/>
      <c r="V50" s="90"/>
      <c r="W50" s="90"/>
      <c r="X50" s="90"/>
      <c r="Y50" s="90"/>
      <c r="Z50" s="90"/>
    </row>
    <row r="51" spans="1:26" s="66" customFormat="1" ht="12.95" customHeight="1">
      <c r="A51" s="23" t="s">
        <v>57</v>
      </c>
      <c r="B51" s="27"/>
      <c r="C51" s="24">
        <v>43306.457999999999</v>
      </c>
      <c r="D51" s="94"/>
      <c r="E51" s="90">
        <f t="shared" si="0"/>
        <v>-33518.490955142479</v>
      </c>
      <c r="F51" s="91">
        <f t="shared" si="1"/>
        <v>-33518</v>
      </c>
      <c r="G51" s="90">
        <f t="shared" si="5"/>
        <v>-0.14343829199788161</v>
      </c>
      <c r="H51" s="90"/>
      <c r="I51" s="90">
        <f>G51</f>
        <v>-0.14343829199788161</v>
      </c>
      <c r="J51" s="90"/>
      <c r="K51" s="90"/>
      <c r="L51" s="90"/>
      <c r="M51" s="90"/>
      <c r="N51" s="90"/>
      <c r="O51" s="90">
        <f t="shared" ca="1" si="3"/>
        <v>2.0241764687981612E-2</v>
      </c>
      <c r="P51" s="90"/>
      <c r="Q51" s="92">
        <f t="shared" si="4"/>
        <v>28287.957999999999</v>
      </c>
      <c r="R51" s="90"/>
      <c r="S51" s="90"/>
      <c r="T51" s="90"/>
      <c r="U51" s="90"/>
      <c r="V51" s="90"/>
      <c r="W51" s="90"/>
      <c r="X51" s="90"/>
      <c r="Y51" s="90"/>
      <c r="Z51" s="90"/>
    </row>
    <row r="52" spans="1:26" s="66" customFormat="1" ht="12.95" customHeight="1">
      <c r="A52" s="23" t="s">
        <v>54</v>
      </c>
      <c r="B52" s="27"/>
      <c r="C52" s="24">
        <v>43740.4755</v>
      </c>
      <c r="D52" s="94"/>
      <c r="E52" s="90">
        <f t="shared" si="0"/>
        <v>-32032.952326750157</v>
      </c>
      <c r="F52" s="91">
        <f t="shared" si="1"/>
        <v>-32032.5</v>
      </c>
      <c r="G52" s="90">
        <f t="shared" si="5"/>
        <v>-0.13215255499380874</v>
      </c>
      <c r="H52" s="90"/>
      <c r="I52" s="90"/>
      <c r="J52" s="90">
        <f t="shared" ref="J52:J67" si="6">G52</f>
        <v>-0.13215255499380874</v>
      </c>
      <c r="K52" s="90"/>
      <c r="L52" s="90"/>
      <c r="M52" s="90"/>
      <c r="N52" s="90"/>
      <c r="O52" s="90">
        <f t="shared" ca="1" si="3"/>
        <v>2.4034266177258207E-2</v>
      </c>
      <c r="P52" s="90"/>
      <c r="Q52" s="92">
        <f t="shared" si="4"/>
        <v>28721.9755</v>
      </c>
      <c r="R52" s="90"/>
      <c r="S52" s="90"/>
      <c r="T52" s="90"/>
      <c r="U52" s="90"/>
      <c r="V52" s="90"/>
      <c r="W52" s="90"/>
      <c r="X52" s="90"/>
      <c r="Y52" s="90"/>
      <c r="Z52" s="90"/>
    </row>
    <row r="53" spans="1:26" s="66" customFormat="1" ht="12.95" customHeight="1">
      <c r="A53" s="23" t="s">
        <v>54</v>
      </c>
      <c r="B53" s="27"/>
      <c r="C53" s="24">
        <v>43932.575299999997</v>
      </c>
      <c r="D53" s="94"/>
      <c r="E53" s="90">
        <f t="shared" ref="E53:E84" si="7">+(C53-C$7)/C$8</f>
        <v>-31375.440421339816</v>
      </c>
      <c r="F53" s="91">
        <f t="shared" ref="F53:F84" si="8">ROUND(2*E53,0)/2+0.5</f>
        <v>-31375</v>
      </c>
      <c r="G53" s="90">
        <f t="shared" si="5"/>
        <v>-0.12867425000149524</v>
      </c>
      <c r="H53" s="90"/>
      <c r="I53" s="90"/>
      <c r="J53" s="90">
        <f t="shared" si="6"/>
        <v>-0.12867425000149524</v>
      </c>
      <c r="K53" s="90"/>
      <c r="L53" s="90"/>
      <c r="M53" s="90"/>
      <c r="N53" s="90"/>
      <c r="O53" s="90">
        <f t="shared" ref="O53:O84" ca="1" si="9">+C$11+C$12*$F53</f>
        <v>2.5712872524750199E-2</v>
      </c>
      <c r="P53" s="90"/>
      <c r="Q53" s="92">
        <f t="shared" ref="Q53:Q84" si="10">+C53-15018.5</f>
        <v>28914.075299999997</v>
      </c>
      <c r="R53" s="90"/>
      <c r="S53" s="90"/>
      <c r="T53" s="90"/>
      <c r="U53" s="90"/>
      <c r="V53" s="90"/>
      <c r="W53" s="90"/>
      <c r="X53" s="90"/>
      <c r="Y53" s="90"/>
      <c r="Z53" s="90"/>
    </row>
    <row r="54" spans="1:26" s="66" customFormat="1" ht="12.95" customHeight="1">
      <c r="A54" s="23" t="s">
        <v>54</v>
      </c>
      <c r="B54" s="27"/>
      <c r="C54" s="24">
        <v>44000.504699999998</v>
      </c>
      <c r="D54" s="94"/>
      <c r="E54" s="90">
        <f t="shared" si="7"/>
        <v>-31142.934248884754</v>
      </c>
      <c r="F54" s="91">
        <f t="shared" si="8"/>
        <v>-31142.5</v>
      </c>
      <c r="G54" s="90">
        <f t="shared" si="5"/>
        <v>-0.12687089500104776</v>
      </c>
      <c r="H54" s="90"/>
      <c r="I54" s="90"/>
      <c r="J54" s="90">
        <f t="shared" si="6"/>
        <v>-0.12687089500104776</v>
      </c>
      <c r="K54" s="90"/>
      <c r="L54" s="90"/>
      <c r="M54" s="90"/>
      <c r="N54" s="90"/>
      <c r="O54" s="90">
        <f t="shared" ca="1" si="9"/>
        <v>2.6306448153331025E-2</v>
      </c>
      <c r="P54" s="90"/>
      <c r="Q54" s="92">
        <f t="shared" si="10"/>
        <v>28982.004699999998</v>
      </c>
      <c r="R54" s="90"/>
      <c r="S54" s="90"/>
      <c r="T54" s="90"/>
      <c r="U54" s="90"/>
      <c r="V54" s="90"/>
      <c r="W54" s="90"/>
      <c r="X54" s="90"/>
      <c r="Y54" s="90"/>
      <c r="Z54" s="90"/>
    </row>
    <row r="55" spans="1:26" s="66" customFormat="1" ht="12.95" customHeight="1">
      <c r="A55" s="23" t="s">
        <v>54</v>
      </c>
      <c r="B55" s="27"/>
      <c r="C55" s="24">
        <v>44001.381600000001</v>
      </c>
      <c r="D55" s="94"/>
      <c r="E55" s="90">
        <f t="shared" si="7"/>
        <v>-31139.932828842379</v>
      </c>
      <c r="F55" s="91">
        <f t="shared" si="8"/>
        <v>-31139.5</v>
      </c>
      <c r="G55" s="90">
        <f t="shared" si="5"/>
        <v>-0.12645601299300324</v>
      </c>
      <c r="H55" s="90"/>
      <c r="I55" s="90"/>
      <c r="J55" s="90">
        <f t="shared" si="6"/>
        <v>-0.12645601299300324</v>
      </c>
      <c r="K55" s="90"/>
      <c r="L55" s="90"/>
      <c r="M55" s="90"/>
      <c r="N55" s="90"/>
      <c r="O55" s="90">
        <f t="shared" ca="1" si="9"/>
        <v>2.6314107193699809E-2</v>
      </c>
      <c r="P55" s="90"/>
      <c r="Q55" s="92">
        <f t="shared" si="10"/>
        <v>28982.881600000001</v>
      </c>
      <c r="R55" s="90"/>
      <c r="S55" s="90"/>
      <c r="T55" s="90"/>
      <c r="U55" s="90"/>
      <c r="V55" s="90"/>
      <c r="W55" s="90"/>
      <c r="X55" s="90"/>
      <c r="Y55" s="90"/>
      <c r="Z55" s="90"/>
    </row>
    <row r="56" spans="1:26" s="66" customFormat="1" ht="12.95" customHeight="1">
      <c r="A56" s="23" t="s">
        <v>54</v>
      </c>
      <c r="B56" s="27"/>
      <c r="C56" s="24">
        <v>44001.527099999999</v>
      </c>
      <c r="D56" s="94"/>
      <c r="E56" s="90">
        <f t="shared" si="7"/>
        <v>-31139.434816963989</v>
      </c>
      <c r="F56" s="91">
        <f t="shared" si="8"/>
        <v>-31139</v>
      </c>
      <c r="G56" s="90">
        <f t="shared" si="5"/>
        <v>-0.12703686599706998</v>
      </c>
      <c r="H56" s="90"/>
      <c r="I56" s="90"/>
      <c r="J56" s="90">
        <f t="shared" si="6"/>
        <v>-0.12703686599706998</v>
      </c>
      <c r="K56" s="90"/>
      <c r="L56" s="90"/>
      <c r="M56" s="90"/>
      <c r="N56" s="90"/>
      <c r="O56" s="90">
        <f t="shared" ca="1" si="9"/>
        <v>2.6315383700427936E-2</v>
      </c>
      <c r="P56" s="90"/>
      <c r="Q56" s="92">
        <f t="shared" si="10"/>
        <v>28983.027099999999</v>
      </c>
      <c r="R56" s="90"/>
      <c r="S56" s="90"/>
      <c r="T56" s="90"/>
      <c r="U56" s="90"/>
      <c r="V56" s="90"/>
      <c r="W56" s="90"/>
      <c r="X56" s="90"/>
      <c r="Y56" s="90"/>
      <c r="Z56" s="90"/>
    </row>
    <row r="57" spans="1:26" s="66" customFormat="1" ht="12.95" customHeight="1">
      <c r="A57" s="23" t="s">
        <v>40</v>
      </c>
      <c r="B57" s="27" t="s">
        <v>41</v>
      </c>
      <c r="C57" s="24">
        <v>44728.425799999997</v>
      </c>
      <c r="D57" s="94" t="s">
        <v>15</v>
      </c>
      <c r="E57" s="90">
        <f t="shared" si="7"/>
        <v>-28651.433531812683</v>
      </c>
      <c r="F57" s="91">
        <f t="shared" si="8"/>
        <v>-28651</v>
      </c>
      <c r="G57" s="90">
        <f t="shared" si="5"/>
        <v>-0.12666139399516396</v>
      </c>
      <c r="H57" s="90"/>
      <c r="I57" s="90"/>
      <c r="J57" s="90">
        <f t="shared" si="6"/>
        <v>-0.12666139399516396</v>
      </c>
      <c r="K57" s="90"/>
      <c r="L57" s="90"/>
      <c r="M57" s="90"/>
      <c r="N57" s="90"/>
      <c r="O57" s="90">
        <f t="shared" ca="1" si="9"/>
        <v>3.266728117960678E-2</v>
      </c>
      <c r="P57" s="90"/>
      <c r="Q57" s="92">
        <f t="shared" si="10"/>
        <v>29709.925799999997</v>
      </c>
      <c r="R57" s="90"/>
      <c r="S57" s="90"/>
      <c r="T57" s="90"/>
      <c r="U57" s="90"/>
      <c r="V57" s="90"/>
      <c r="W57" s="90"/>
      <c r="X57" s="90"/>
      <c r="Y57" s="90"/>
      <c r="Z57" s="90"/>
    </row>
    <row r="58" spans="1:26" s="66" customFormat="1" ht="12.95" customHeight="1">
      <c r="A58" s="23" t="s">
        <v>40</v>
      </c>
      <c r="B58" s="27" t="s">
        <v>42</v>
      </c>
      <c r="C58" s="24">
        <v>44732.373399999997</v>
      </c>
      <c r="D58" s="94" t="s">
        <v>15</v>
      </c>
      <c r="E58" s="90">
        <f t="shared" si="7"/>
        <v>-28637.921836340862</v>
      </c>
      <c r="F58" s="91">
        <f t="shared" si="8"/>
        <v>-28637.5</v>
      </c>
      <c r="G58" s="90">
        <f t="shared" si="5"/>
        <v>-0.12324442499811994</v>
      </c>
      <c r="H58" s="90"/>
      <c r="I58" s="90"/>
      <c r="J58" s="90">
        <f t="shared" si="6"/>
        <v>-0.12324442499811994</v>
      </c>
      <c r="K58" s="90"/>
      <c r="L58" s="90"/>
      <c r="M58" s="90"/>
      <c r="N58" s="90"/>
      <c r="O58" s="90">
        <f t="shared" ca="1" si="9"/>
        <v>3.2701746861266312E-2</v>
      </c>
      <c r="P58" s="90"/>
      <c r="Q58" s="92">
        <f t="shared" si="10"/>
        <v>29713.873399999997</v>
      </c>
      <c r="R58" s="90"/>
      <c r="S58" s="90"/>
      <c r="T58" s="90"/>
      <c r="U58" s="90"/>
      <c r="V58" s="90"/>
      <c r="W58" s="90"/>
      <c r="X58" s="90"/>
      <c r="Y58" s="90"/>
      <c r="Z58" s="90"/>
    </row>
    <row r="59" spans="1:26" s="66" customFormat="1" ht="12.95" customHeight="1">
      <c r="A59" s="23" t="s">
        <v>40</v>
      </c>
      <c r="B59" s="27" t="s">
        <v>41</v>
      </c>
      <c r="C59" s="24">
        <v>44732.519500000002</v>
      </c>
      <c r="D59" s="94" t="s">
        <v>15</v>
      </c>
      <c r="E59" s="90">
        <f t="shared" si="7"/>
        <v>-28637.42177080522</v>
      </c>
      <c r="F59" s="91">
        <f t="shared" si="8"/>
        <v>-28637</v>
      </c>
      <c r="G59" s="90">
        <f t="shared" si="5"/>
        <v>-0.12322527799551608</v>
      </c>
      <c r="H59" s="90"/>
      <c r="I59" s="90"/>
      <c r="J59" s="90">
        <f t="shared" si="6"/>
        <v>-0.12322527799551608</v>
      </c>
      <c r="K59" s="90"/>
      <c r="L59" s="90"/>
      <c r="M59" s="90"/>
      <c r="N59" s="90"/>
      <c r="O59" s="90">
        <f t="shared" ca="1" si="9"/>
        <v>3.2703023367994438E-2</v>
      </c>
      <c r="P59" s="90"/>
      <c r="Q59" s="92">
        <f t="shared" si="10"/>
        <v>29714.019500000002</v>
      </c>
      <c r="R59" s="90"/>
      <c r="S59" s="90"/>
      <c r="T59" s="90"/>
      <c r="U59" s="90"/>
      <c r="V59" s="90"/>
      <c r="W59" s="90"/>
      <c r="X59" s="90"/>
      <c r="Y59" s="90"/>
      <c r="Z59" s="90"/>
    </row>
    <row r="60" spans="1:26" s="66" customFormat="1" ht="12.95" customHeight="1">
      <c r="A60" s="23" t="s">
        <v>40</v>
      </c>
      <c r="B60" s="27" t="s">
        <v>41</v>
      </c>
      <c r="C60" s="24">
        <v>44754.441700000003</v>
      </c>
      <c r="D60" s="94" t="s">
        <v>15</v>
      </c>
      <c r="E60" s="90">
        <f t="shared" si="7"/>
        <v>-28562.387296574703</v>
      </c>
      <c r="F60" s="91">
        <f t="shared" si="8"/>
        <v>-28562</v>
      </c>
      <c r="G60" s="90">
        <f t="shared" si="5"/>
        <v>-0.11315322799055139</v>
      </c>
      <c r="H60" s="90"/>
      <c r="I60" s="90"/>
      <c r="J60" s="90">
        <f t="shared" si="6"/>
        <v>-0.11315322799055139</v>
      </c>
      <c r="K60" s="90"/>
      <c r="L60" s="90"/>
      <c r="M60" s="90"/>
      <c r="N60" s="90"/>
      <c r="O60" s="90">
        <f t="shared" ca="1" si="9"/>
        <v>3.2894499377214059E-2</v>
      </c>
      <c r="P60" s="90"/>
      <c r="Q60" s="92">
        <f t="shared" si="10"/>
        <v>29735.941700000003</v>
      </c>
      <c r="R60" s="90"/>
      <c r="S60" s="90"/>
      <c r="T60" s="90"/>
      <c r="U60" s="90"/>
      <c r="V60" s="90"/>
      <c r="W60" s="90"/>
      <c r="X60" s="90"/>
      <c r="Y60" s="90"/>
      <c r="Z60" s="90"/>
    </row>
    <row r="61" spans="1:26" s="66" customFormat="1" ht="12.95" customHeight="1">
      <c r="A61" s="23" t="s">
        <v>40</v>
      </c>
      <c r="B61" s="27" t="s">
        <v>42</v>
      </c>
      <c r="C61" s="24">
        <v>44754.585899999998</v>
      </c>
      <c r="D61" s="94" t="s">
        <v>15</v>
      </c>
      <c r="E61" s="90">
        <f t="shared" si="7"/>
        <v>-28561.89373428699</v>
      </c>
      <c r="F61" s="91">
        <f t="shared" si="8"/>
        <v>-28561.5</v>
      </c>
      <c r="G61" s="90">
        <f t="shared" si="5"/>
        <v>-0.11503408099815715</v>
      </c>
      <c r="H61" s="90"/>
      <c r="I61" s="90"/>
      <c r="J61" s="90">
        <f t="shared" si="6"/>
        <v>-0.11503408099815715</v>
      </c>
      <c r="K61" s="90"/>
      <c r="L61" s="90"/>
      <c r="M61" s="90"/>
      <c r="N61" s="90"/>
      <c r="O61" s="90">
        <f t="shared" ca="1" si="9"/>
        <v>3.2895775883942185E-2</v>
      </c>
      <c r="P61" s="90"/>
      <c r="Q61" s="92">
        <f t="shared" si="10"/>
        <v>29736.085899999998</v>
      </c>
      <c r="R61" s="90"/>
      <c r="S61" s="90"/>
      <c r="T61" s="90"/>
      <c r="U61" s="90"/>
      <c r="V61" s="90"/>
      <c r="W61" s="90"/>
      <c r="X61" s="90"/>
      <c r="Y61" s="90"/>
      <c r="Z61" s="90"/>
    </row>
    <row r="62" spans="1:26" s="66" customFormat="1" ht="12.95" customHeight="1">
      <c r="A62" s="23" t="s">
        <v>40</v>
      </c>
      <c r="B62" s="27" t="s">
        <v>41</v>
      </c>
      <c r="C62" s="24">
        <v>44755.318700000003</v>
      </c>
      <c r="D62" s="94"/>
      <c r="E62" s="90">
        <f t="shared" si="7"/>
        <v>-28559.385534256129</v>
      </c>
      <c r="F62" s="91">
        <f t="shared" si="8"/>
        <v>-28559</v>
      </c>
      <c r="G62" s="90">
        <f t="shared" si="5"/>
        <v>-0.11263834599230904</v>
      </c>
      <c r="H62" s="90"/>
      <c r="I62" s="90"/>
      <c r="J62" s="90">
        <f t="shared" si="6"/>
        <v>-0.11263834599230904</v>
      </c>
      <c r="K62" s="90"/>
      <c r="L62" s="90"/>
      <c r="M62" s="90"/>
      <c r="N62" s="90"/>
      <c r="O62" s="90">
        <f t="shared" ca="1" si="9"/>
        <v>3.2902158417582844E-2</v>
      </c>
      <c r="P62" s="90"/>
      <c r="Q62" s="92">
        <f t="shared" si="10"/>
        <v>29736.818700000003</v>
      </c>
      <c r="R62" s="90"/>
      <c r="S62" s="90"/>
      <c r="T62" s="90"/>
      <c r="U62" s="90"/>
      <c r="V62" s="90"/>
      <c r="W62" s="90"/>
      <c r="X62" s="90"/>
      <c r="Y62" s="90"/>
      <c r="Z62" s="90"/>
    </row>
    <row r="63" spans="1:26" s="66" customFormat="1" ht="12.95" customHeight="1">
      <c r="A63" s="23" t="s">
        <v>40</v>
      </c>
      <c r="B63" s="27" t="s">
        <v>42</v>
      </c>
      <c r="C63" s="24">
        <v>44755.464999999997</v>
      </c>
      <c r="D63" s="94"/>
      <c r="E63" s="90">
        <f t="shared" si="7"/>
        <v>-28558.88478416812</v>
      </c>
      <c r="F63" s="91">
        <f t="shared" si="8"/>
        <v>-28558.5</v>
      </c>
      <c r="G63" s="90">
        <f t="shared" si="5"/>
        <v>-0.11241919900203357</v>
      </c>
      <c r="H63" s="90"/>
      <c r="I63" s="90"/>
      <c r="J63" s="90">
        <f t="shared" si="6"/>
        <v>-0.11241919900203357</v>
      </c>
      <c r="K63" s="90"/>
      <c r="L63" s="90"/>
      <c r="M63" s="90"/>
      <c r="N63" s="90"/>
      <c r="O63" s="90">
        <f t="shared" ca="1" si="9"/>
        <v>3.290343492431097E-2</v>
      </c>
      <c r="P63" s="90"/>
      <c r="Q63" s="92">
        <f t="shared" si="10"/>
        <v>29736.964999999997</v>
      </c>
      <c r="R63" s="90"/>
      <c r="S63" s="90"/>
      <c r="T63" s="90"/>
      <c r="U63" s="90"/>
      <c r="V63" s="90"/>
      <c r="W63" s="90"/>
      <c r="X63" s="90"/>
      <c r="Y63" s="90"/>
      <c r="Z63" s="90"/>
    </row>
    <row r="64" spans="1:26" s="66" customFormat="1" ht="12.95" customHeight="1">
      <c r="A64" s="23" t="s">
        <v>40</v>
      </c>
      <c r="B64" s="27" t="s">
        <v>42</v>
      </c>
      <c r="C64" s="24">
        <v>44756.341500000002</v>
      </c>
      <c r="D64" s="94"/>
      <c r="E64" s="90">
        <f t="shared" si="7"/>
        <v>-28555.884733230556</v>
      </c>
      <c r="F64" s="91">
        <f t="shared" si="8"/>
        <v>-28555.5</v>
      </c>
      <c r="G64" s="90">
        <f t="shared" si="5"/>
        <v>-0.11240431699116016</v>
      </c>
      <c r="H64" s="90"/>
      <c r="I64" s="90"/>
      <c r="J64" s="90">
        <f t="shared" si="6"/>
        <v>-0.11240431699116016</v>
      </c>
      <c r="K64" s="90"/>
      <c r="L64" s="90"/>
      <c r="M64" s="90"/>
      <c r="N64" s="90"/>
      <c r="O64" s="90">
        <f t="shared" ca="1" si="9"/>
        <v>3.2911093964679755E-2</v>
      </c>
      <c r="P64" s="90"/>
      <c r="Q64" s="92">
        <f t="shared" si="10"/>
        <v>29737.841500000002</v>
      </c>
      <c r="R64" s="90"/>
      <c r="S64" s="90"/>
      <c r="T64" s="90"/>
      <c r="U64" s="90"/>
      <c r="V64" s="90"/>
      <c r="W64" s="90"/>
      <c r="X64" s="90"/>
      <c r="Y64" s="90"/>
      <c r="Z64" s="90"/>
    </row>
    <row r="65" spans="1:26" s="66" customFormat="1" ht="12.95" customHeight="1">
      <c r="A65" s="23" t="s">
        <v>40</v>
      </c>
      <c r="B65" s="27" t="s">
        <v>41</v>
      </c>
      <c r="C65" s="24">
        <v>44756.4876</v>
      </c>
      <c r="D65" s="94"/>
      <c r="E65" s="90">
        <f t="shared" si="7"/>
        <v>-28555.384667694936</v>
      </c>
      <c r="F65" s="91">
        <f t="shared" si="8"/>
        <v>-28555</v>
      </c>
      <c r="G65" s="90">
        <f t="shared" si="5"/>
        <v>-0.11238516999583226</v>
      </c>
      <c r="H65" s="90"/>
      <c r="I65" s="90"/>
      <c r="J65" s="90">
        <f t="shared" si="6"/>
        <v>-0.11238516999583226</v>
      </c>
      <c r="K65" s="90"/>
      <c r="L65" s="90"/>
      <c r="M65" s="90"/>
      <c r="N65" s="90"/>
      <c r="O65" s="90">
        <f t="shared" ca="1" si="9"/>
        <v>3.2912370471407881E-2</v>
      </c>
      <c r="P65" s="90"/>
      <c r="Q65" s="92">
        <f t="shared" si="10"/>
        <v>29737.9876</v>
      </c>
      <c r="R65" s="90"/>
      <c r="S65" s="90"/>
      <c r="T65" s="90"/>
      <c r="U65" s="90"/>
      <c r="V65" s="90"/>
      <c r="W65" s="90"/>
      <c r="X65" s="90"/>
      <c r="Y65" s="90"/>
      <c r="Z65" s="90"/>
    </row>
    <row r="66" spans="1:26" s="66" customFormat="1" ht="12.95" customHeight="1">
      <c r="A66" s="23" t="s">
        <v>40</v>
      </c>
      <c r="B66" s="27" t="s">
        <v>41</v>
      </c>
      <c r="C66" s="24">
        <v>44759.409399999997</v>
      </c>
      <c r="D66" s="94"/>
      <c r="E66" s="90">
        <f t="shared" si="7"/>
        <v>-28545.384041534857</v>
      </c>
      <c r="F66" s="91">
        <f t="shared" si="8"/>
        <v>-28545</v>
      </c>
      <c r="G66" s="90">
        <f t="shared" si="5"/>
        <v>-0.11220222999691032</v>
      </c>
      <c r="H66" s="90"/>
      <c r="I66" s="90"/>
      <c r="J66" s="90">
        <f t="shared" si="6"/>
        <v>-0.11220222999691032</v>
      </c>
      <c r="K66" s="90"/>
      <c r="L66" s="90"/>
      <c r="M66" s="90"/>
      <c r="N66" s="90"/>
      <c r="O66" s="90">
        <f t="shared" ca="1" si="9"/>
        <v>3.2937900605970502E-2</v>
      </c>
      <c r="P66" s="90"/>
      <c r="Q66" s="92">
        <f t="shared" si="10"/>
        <v>29740.909399999997</v>
      </c>
      <c r="R66" s="90"/>
      <c r="S66" s="90"/>
      <c r="T66" s="90"/>
      <c r="U66" s="90"/>
      <c r="V66" s="90"/>
      <c r="W66" s="90"/>
      <c r="X66" s="90"/>
      <c r="Y66" s="90"/>
      <c r="Z66" s="90"/>
    </row>
    <row r="67" spans="1:26" s="66" customFormat="1" ht="12.95" customHeight="1">
      <c r="A67" s="23" t="s">
        <v>40</v>
      </c>
      <c r="B67" s="27" t="s">
        <v>42</v>
      </c>
      <c r="C67" s="24">
        <v>44760.431900000003</v>
      </c>
      <c r="D67" s="94"/>
      <c r="E67" s="90">
        <f t="shared" si="7"/>
        <v>-28541.884267337871</v>
      </c>
      <c r="F67" s="91">
        <f t="shared" si="8"/>
        <v>-28541.5</v>
      </c>
      <c r="G67" s="90">
        <f t="shared" si="5"/>
        <v>-0.11226820099545876</v>
      </c>
      <c r="H67" s="90"/>
      <c r="I67" s="90"/>
      <c r="J67" s="90">
        <f t="shared" si="6"/>
        <v>-0.11226820099545876</v>
      </c>
      <c r="K67" s="90"/>
      <c r="L67" s="90"/>
      <c r="M67" s="90"/>
      <c r="N67" s="90"/>
      <c r="O67" s="90">
        <f t="shared" ca="1" si="9"/>
        <v>3.2946836153067413E-2</v>
      </c>
      <c r="P67" s="90"/>
      <c r="Q67" s="92">
        <f t="shared" si="10"/>
        <v>29741.931900000003</v>
      </c>
      <c r="R67" s="90"/>
      <c r="S67" s="90"/>
      <c r="T67" s="90"/>
      <c r="U67" s="90"/>
      <c r="V67" s="90"/>
      <c r="W67" s="90"/>
      <c r="X67" s="90"/>
      <c r="Y67" s="90"/>
      <c r="Z67" s="90"/>
    </row>
    <row r="68" spans="1:26" s="66" customFormat="1" ht="12.95" customHeight="1">
      <c r="A68" s="23" t="s">
        <v>40</v>
      </c>
      <c r="B68" s="27" t="s">
        <v>43</v>
      </c>
      <c r="C68" s="24">
        <v>44791.455099999999</v>
      </c>
      <c r="D68" s="94"/>
      <c r="E68" s="90">
        <f t="shared" si="7"/>
        <v>-28435.699235682849</v>
      </c>
      <c r="F68" s="91">
        <f t="shared" si="8"/>
        <v>-28435</v>
      </c>
      <c r="H68" s="90"/>
      <c r="I68" s="84"/>
      <c r="J68" s="90"/>
      <c r="K68" s="90"/>
      <c r="L68" s="90"/>
      <c r="M68" s="90"/>
      <c r="N68" s="90"/>
      <c r="O68" s="90">
        <f t="shared" ca="1" si="9"/>
        <v>3.3218732086159275E-2</v>
      </c>
      <c r="P68" s="90"/>
      <c r="Q68" s="92">
        <f t="shared" si="10"/>
        <v>29772.955099999999</v>
      </c>
      <c r="R68" s="90"/>
      <c r="S68" s="90"/>
      <c r="T68" s="90"/>
      <c r="U68" s="90">
        <f>C68-($C$7+$C$8*$F68)</f>
        <v>-0.20428988999628928</v>
      </c>
      <c r="V68" s="90"/>
      <c r="W68" s="90"/>
      <c r="X68" s="90"/>
      <c r="Y68" s="90"/>
      <c r="Z68" s="90"/>
    </row>
    <row r="69" spans="1:26" s="66" customFormat="1" ht="12.95" customHeight="1">
      <c r="A69" s="23" t="s">
        <v>44</v>
      </c>
      <c r="B69" s="27" t="s">
        <v>42</v>
      </c>
      <c r="C69" s="24">
        <v>45740.362099999998</v>
      </c>
      <c r="D69" s="94"/>
      <c r="E69" s="90">
        <f t="shared" si="7"/>
        <v>-25187.816366324194</v>
      </c>
      <c r="F69" s="91">
        <f t="shared" si="8"/>
        <v>-25187.5</v>
      </c>
      <c r="G69" s="90">
        <f t="shared" ref="G69:G110" si="11">C69-($C$7+$C$8*$F69)</f>
        <v>-9.2430124997918028E-2</v>
      </c>
      <c r="H69" s="90"/>
      <c r="I69" s="90"/>
      <c r="J69" s="90">
        <f t="shared" ref="J69:J110" si="12">G69</f>
        <v>-9.2430124997918028E-2</v>
      </c>
      <c r="K69" s="90"/>
      <c r="L69" s="90"/>
      <c r="M69" s="90"/>
      <c r="N69" s="90"/>
      <c r="O69" s="90">
        <f t="shared" ca="1" si="9"/>
        <v>4.1509643285368797E-2</v>
      </c>
      <c r="P69" s="90"/>
      <c r="Q69" s="92">
        <f t="shared" si="10"/>
        <v>30721.862099999998</v>
      </c>
      <c r="R69" s="90"/>
      <c r="S69" s="90"/>
      <c r="T69" s="90"/>
      <c r="U69" s="90"/>
      <c r="V69" s="90"/>
      <c r="W69" s="90"/>
      <c r="X69" s="90"/>
      <c r="Y69" s="90"/>
      <c r="Z69" s="90"/>
    </row>
    <row r="70" spans="1:26" s="66" customFormat="1" ht="12.95" customHeight="1">
      <c r="A70" s="23" t="s">
        <v>44</v>
      </c>
      <c r="B70" s="27" t="s">
        <v>41</v>
      </c>
      <c r="C70" s="24">
        <v>45740.5052</v>
      </c>
      <c r="D70" s="94"/>
      <c r="E70" s="90">
        <f t="shared" si="7"/>
        <v>-25187.326569074718</v>
      </c>
      <c r="F70" s="91">
        <f t="shared" si="8"/>
        <v>-25187</v>
      </c>
      <c r="G70" s="90">
        <f t="shared" si="11"/>
        <v>-9.5410977999563329E-2</v>
      </c>
      <c r="H70" s="90"/>
      <c r="I70" s="90"/>
      <c r="J70" s="90">
        <f t="shared" si="12"/>
        <v>-9.5410977999563329E-2</v>
      </c>
      <c r="K70" s="90"/>
      <c r="L70" s="90"/>
      <c r="M70" s="90"/>
      <c r="N70" s="90"/>
      <c r="O70" s="90">
        <f t="shared" ca="1" si="9"/>
        <v>4.1510919792096923E-2</v>
      </c>
      <c r="P70" s="90"/>
      <c r="Q70" s="92">
        <f t="shared" si="10"/>
        <v>30722.0052</v>
      </c>
      <c r="R70" s="90"/>
      <c r="S70" s="90"/>
      <c r="T70" s="90"/>
      <c r="U70" s="90"/>
      <c r="V70" s="90"/>
      <c r="W70" s="90"/>
      <c r="X70" s="90"/>
      <c r="Y70" s="90"/>
      <c r="Z70" s="90"/>
    </row>
    <row r="71" spans="1:26" s="66" customFormat="1" ht="12.95" customHeight="1">
      <c r="A71" s="23" t="s">
        <v>44</v>
      </c>
      <c r="B71" s="27" t="s">
        <v>41</v>
      </c>
      <c r="C71" s="24">
        <v>45753.361499999999</v>
      </c>
      <c r="D71" s="94"/>
      <c r="E71" s="90">
        <f t="shared" si="7"/>
        <v>-25143.322513320745</v>
      </c>
      <c r="F71" s="91">
        <f t="shared" si="8"/>
        <v>-25143</v>
      </c>
      <c r="G71" s="90">
        <f t="shared" si="11"/>
        <v>-9.4226041997899301E-2</v>
      </c>
      <c r="H71" s="90"/>
      <c r="I71" s="90"/>
      <c r="J71" s="90">
        <f t="shared" si="12"/>
        <v>-9.4226041997899301E-2</v>
      </c>
      <c r="K71" s="90"/>
      <c r="L71" s="90"/>
      <c r="M71" s="90"/>
      <c r="N71" s="90"/>
      <c r="O71" s="90">
        <f t="shared" ca="1" si="9"/>
        <v>4.1623252384172429E-2</v>
      </c>
      <c r="P71" s="90"/>
      <c r="Q71" s="92">
        <f t="shared" si="10"/>
        <v>30734.861499999999</v>
      </c>
      <c r="R71" s="90"/>
      <c r="S71" s="90"/>
      <c r="T71" s="90"/>
      <c r="U71" s="90"/>
      <c r="V71" s="90"/>
      <c r="W71" s="90"/>
      <c r="X71" s="90"/>
      <c r="Y71" s="90"/>
      <c r="Z71" s="90"/>
    </row>
    <row r="72" spans="1:26" s="66" customFormat="1" ht="12.95" customHeight="1">
      <c r="A72" s="23" t="s">
        <v>44</v>
      </c>
      <c r="B72" s="27" t="s">
        <v>41</v>
      </c>
      <c r="C72" s="24">
        <v>45761.25</v>
      </c>
      <c r="D72" s="94"/>
      <c r="E72" s="90">
        <f t="shared" si="7"/>
        <v>-25116.322054882839</v>
      </c>
      <c r="F72" s="91">
        <f t="shared" si="8"/>
        <v>-25116</v>
      </c>
      <c r="G72" s="90">
        <f t="shared" si="11"/>
        <v>-9.4092103994626086E-2</v>
      </c>
      <c r="H72" s="90"/>
      <c r="I72" s="90"/>
      <c r="J72" s="90">
        <f t="shared" si="12"/>
        <v>-9.4092103994626086E-2</v>
      </c>
      <c r="K72" s="90"/>
      <c r="L72" s="90"/>
      <c r="M72" s="90"/>
      <c r="N72" s="90"/>
      <c r="O72" s="90">
        <f t="shared" ca="1" si="9"/>
        <v>4.1692183747491493E-2</v>
      </c>
      <c r="P72" s="90"/>
      <c r="Q72" s="92">
        <f t="shared" si="10"/>
        <v>30742.75</v>
      </c>
      <c r="R72" s="90"/>
      <c r="S72" s="90"/>
      <c r="T72" s="90"/>
      <c r="U72" s="90"/>
      <c r="V72" s="90"/>
      <c r="W72" s="90"/>
      <c r="X72" s="90"/>
      <c r="Y72" s="90"/>
      <c r="Z72" s="90"/>
    </row>
    <row r="73" spans="1:26" s="66" customFormat="1" ht="12.95" customHeight="1">
      <c r="A73" s="23" t="s">
        <v>44</v>
      </c>
      <c r="B73" s="27" t="s">
        <v>42</v>
      </c>
      <c r="C73" s="24">
        <v>45762.272599999997</v>
      </c>
      <c r="D73" s="94"/>
      <c r="E73" s="90">
        <f t="shared" si="7"/>
        <v>-25112.821938409681</v>
      </c>
      <c r="F73" s="91">
        <f t="shared" si="8"/>
        <v>-25112.5</v>
      </c>
      <c r="G73" s="90">
        <f t="shared" si="11"/>
        <v>-9.4058075002976693E-2</v>
      </c>
      <c r="H73" s="90"/>
      <c r="I73" s="90"/>
      <c r="J73" s="90">
        <f t="shared" si="12"/>
        <v>-9.4058075002976693E-2</v>
      </c>
      <c r="K73" s="90"/>
      <c r="L73" s="90"/>
      <c r="M73" s="90"/>
      <c r="N73" s="90"/>
      <c r="O73" s="90">
        <f t="shared" ca="1" si="9"/>
        <v>4.1701119294588418E-2</v>
      </c>
      <c r="P73" s="90"/>
      <c r="Q73" s="92">
        <f t="shared" si="10"/>
        <v>30743.772599999997</v>
      </c>
      <c r="R73" s="90"/>
      <c r="S73" s="90"/>
      <c r="T73" s="90"/>
      <c r="U73" s="90"/>
      <c r="V73" s="90"/>
      <c r="W73" s="90"/>
      <c r="X73" s="90"/>
      <c r="Y73" s="90"/>
      <c r="Z73" s="90"/>
    </row>
    <row r="74" spans="1:26" s="66" customFormat="1" ht="12.95" customHeight="1">
      <c r="A74" s="23" t="s">
        <v>44</v>
      </c>
      <c r="B74" s="27" t="s">
        <v>41</v>
      </c>
      <c r="C74" s="24">
        <v>45762.419000000002</v>
      </c>
      <c r="D74" s="94"/>
      <c r="E74" s="90">
        <f t="shared" si="7"/>
        <v>-25112.320846045423</v>
      </c>
      <c r="F74" s="91">
        <f t="shared" si="8"/>
        <v>-25112</v>
      </c>
      <c r="G74" s="90">
        <f t="shared" si="11"/>
        <v>-9.3738927993399557E-2</v>
      </c>
      <c r="H74" s="90"/>
      <c r="I74" s="90"/>
      <c r="J74" s="90">
        <f t="shared" si="12"/>
        <v>-9.3738927993399557E-2</v>
      </c>
      <c r="K74" s="90"/>
      <c r="L74" s="90"/>
      <c r="M74" s="90"/>
      <c r="N74" s="90"/>
      <c r="O74" s="90">
        <f t="shared" ca="1" si="9"/>
        <v>4.1702395801316544E-2</v>
      </c>
      <c r="P74" s="90"/>
      <c r="Q74" s="92">
        <f t="shared" si="10"/>
        <v>30743.919000000002</v>
      </c>
      <c r="R74" s="90"/>
      <c r="S74" s="90"/>
      <c r="T74" s="90"/>
      <c r="U74" s="90"/>
      <c r="V74" s="90"/>
      <c r="W74" s="90"/>
      <c r="X74" s="90"/>
      <c r="Y74" s="90"/>
      <c r="Z74" s="90"/>
    </row>
    <row r="75" spans="1:26" s="66" customFormat="1" ht="12.95" customHeight="1">
      <c r="A75" s="23" t="s">
        <v>44</v>
      </c>
      <c r="B75" s="27" t="s">
        <v>41</v>
      </c>
      <c r="C75" s="24">
        <v>45763.295599999998</v>
      </c>
      <c r="D75" s="94"/>
      <c r="E75" s="90">
        <f t="shared" si="7"/>
        <v>-25109.320452831689</v>
      </c>
      <c r="F75" s="91">
        <f t="shared" si="8"/>
        <v>-25109</v>
      </c>
      <c r="G75" s="90">
        <f t="shared" si="11"/>
        <v>-9.3624045999604277E-2</v>
      </c>
      <c r="H75" s="90"/>
      <c r="I75" s="90"/>
      <c r="J75" s="90">
        <f t="shared" si="12"/>
        <v>-9.3624045999604277E-2</v>
      </c>
      <c r="K75" s="90"/>
      <c r="L75" s="90"/>
      <c r="M75" s="90"/>
      <c r="N75" s="90"/>
      <c r="O75" s="90">
        <f t="shared" ca="1" si="9"/>
        <v>4.1710054841685329E-2</v>
      </c>
      <c r="P75" s="90"/>
      <c r="Q75" s="92">
        <f t="shared" si="10"/>
        <v>30744.795599999998</v>
      </c>
      <c r="R75" s="90"/>
      <c r="S75" s="90"/>
      <c r="T75" s="90"/>
      <c r="U75" s="90"/>
      <c r="V75" s="90"/>
      <c r="W75" s="90"/>
      <c r="X75" s="90"/>
      <c r="Y75" s="90"/>
      <c r="Z75" s="90"/>
    </row>
    <row r="76" spans="1:26" s="66" customFormat="1" ht="12.95" customHeight="1">
      <c r="A76" s="23" t="s">
        <v>44</v>
      </c>
      <c r="B76" s="27" t="s">
        <v>42</v>
      </c>
      <c r="C76" s="24">
        <v>45782.433199999999</v>
      </c>
      <c r="D76" s="94"/>
      <c r="E76" s="90">
        <f t="shared" si="7"/>
        <v>-25043.817001807885</v>
      </c>
      <c r="F76" s="91">
        <f t="shared" si="8"/>
        <v>-25043.5</v>
      </c>
      <c r="G76" s="90">
        <f t="shared" si="11"/>
        <v>-9.2615788998955395E-2</v>
      </c>
      <c r="H76" s="90"/>
      <c r="I76" s="90"/>
      <c r="J76" s="90">
        <f t="shared" si="12"/>
        <v>-9.2615788998955395E-2</v>
      </c>
      <c r="K76" s="90"/>
      <c r="L76" s="90"/>
      <c r="M76" s="90"/>
      <c r="N76" s="90"/>
      <c r="O76" s="90">
        <f t="shared" ca="1" si="9"/>
        <v>4.1877277223070455E-2</v>
      </c>
      <c r="P76" s="90"/>
      <c r="Q76" s="92">
        <f t="shared" si="10"/>
        <v>30763.933199999999</v>
      </c>
      <c r="R76" s="90"/>
      <c r="S76" s="90"/>
      <c r="T76" s="90"/>
      <c r="U76" s="90"/>
      <c r="V76" s="90"/>
      <c r="W76" s="90"/>
      <c r="X76" s="90"/>
      <c r="Y76" s="90"/>
      <c r="Z76" s="90"/>
    </row>
    <row r="77" spans="1:26" s="66" customFormat="1" ht="12.95" customHeight="1">
      <c r="A77" s="23" t="s">
        <v>44</v>
      </c>
      <c r="B77" s="27" t="s">
        <v>42</v>
      </c>
      <c r="C77" s="24">
        <v>45802.3007</v>
      </c>
      <c r="D77" s="94"/>
      <c r="E77" s="90">
        <f t="shared" si="7"/>
        <v>-24975.815276763191</v>
      </c>
      <c r="F77" s="91">
        <f t="shared" si="8"/>
        <v>-24975.5</v>
      </c>
      <c r="G77" s="90">
        <f t="shared" si="11"/>
        <v>-9.2111796999233775E-2</v>
      </c>
      <c r="H77" s="90"/>
      <c r="I77" s="90"/>
      <c r="J77" s="90">
        <f t="shared" si="12"/>
        <v>-9.2111796999233775E-2</v>
      </c>
      <c r="K77" s="90"/>
      <c r="L77" s="90"/>
      <c r="M77" s="90"/>
      <c r="N77" s="90"/>
      <c r="O77" s="90">
        <f t="shared" ca="1" si="9"/>
        <v>4.2050882138096254E-2</v>
      </c>
      <c r="P77" s="90"/>
      <c r="Q77" s="92">
        <f t="shared" si="10"/>
        <v>30783.8007</v>
      </c>
      <c r="R77" s="90"/>
      <c r="S77" s="90"/>
      <c r="T77" s="90"/>
      <c r="U77" s="90"/>
      <c r="V77" s="90"/>
      <c r="W77" s="90"/>
      <c r="X77" s="90"/>
      <c r="Y77" s="90"/>
      <c r="Z77" s="90"/>
    </row>
    <row r="78" spans="1:26" s="66" customFormat="1" ht="12.95" customHeight="1">
      <c r="A78" s="23" t="s">
        <v>44</v>
      </c>
      <c r="B78" s="27" t="s">
        <v>42</v>
      </c>
      <c r="C78" s="24">
        <v>45814.278200000001</v>
      </c>
      <c r="D78" s="94"/>
      <c r="E78" s="90">
        <f t="shared" si="7"/>
        <v>-24934.819144299476</v>
      </c>
      <c r="F78" s="91">
        <f t="shared" si="8"/>
        <v>-24934.5</v>
      </c>
      <c r="G78" s="90">
        <f t="shared" si="11"/>
        <v>-9.3241742993996013E-2</v>
      </c>
      <c r="H78" s="90"/>
      <c r="I78" s="90"/>
      <c r="J78" s="90">
        <f t="shared" si="12"/>
        <v>-9.3241742993996013E-2</v>
      </c>
      <c r="K78" s="90"/>
      <c r="L78" s="90"/>
      <c r="M78" s="90"/>
      <c r="N78" s="90"/>
      <c r="O78" s="90">
        <f t="shared" ca="1" si="9"/>
        <v>4.2155555689802976E-2</v>
      </c>
      <c r="P78" s="90"/>
      <c r="Q78" s="92">
        <f t="shared" si="10"/>
        <v>30795.778200000001</v>
      </c>
      <c r="R78" s="90"/>
      <c r="S78" s="90"/>
      <c r="T78" s="90"/>
      <c r="U78" s="90"/>
      <c r="V78" s="90"/>
      <c r="W78" s="90"/>
      <c r="X78" s="90"/>
      <c r="Y78" s="90"/>
      <c r="Z78" s="90"/>
    </row>
    <row r="79" spans="1:26" s="66" customFormat="1" ht="12.95" customHeight="1">
      <c r="A79" s="23" t="s">
        <v>44</v>
      </c>
      <c r="B79" s="27" t="s">
        <v>41</v>
      </c>
      <c r="C79" s="24">
        <v>45814.4234</v>
      </c>
      <c r="D79" s="94"/>
      <c r="E79" s="90">
        <f t="shared" si="7"/>
        <v>-24934.322159249699</v>
      </c>
      <c r="F79" s="91">
        <f t="shared" si="8"/>
        <v>-24934</v>
      </c>
      <c r="G79" s="90">
        <f t="shared" si="11"/>
        <v>-9.4122595997760072E-2</v>
      </c>
      <c r="H79" s="90"/>
      <c r="I79" s="90"/>
      <c r="J79" s="90">
        <f t="shared" si="12"/>
        <v>-9.4122595997760072E-2</v>
      </c>
      <c r="K79" s="90"/>
      <c r="L79" s="90"/>
      <c r="M79" s="90"/>
      <c r="N79" s="90"/>
      <c r="O79" s="90">
        <f t="shared" ca="1" si="9"/>
        <v>4.2156832196531102E-2</v>
      </c>
      <c r="P79" s="90"/>
      <c r="Q79" s="92">
        <f t="shared" si="10"/>
        <v>30795.9234</v>
      </c>
      <c r="R79" s="90"/>
      <c r="S79" s="90"/>
      <c r="T79" s="90"/>
      <c r="U79" s="90"/>
      <c r="V79" s="90"/>
      <c r="W79" s="90"/>
      <c r="X79" s="90"/>
      <c r="Y79" s="90"/>
      <c r="Z79" s="90"/>
    </row>
    <row r="80" spans="1:26" s="66" customFormat="1" ht="12.95" customHeight="1">
      <c r="A80" s="23" t="s">
        <v>39</v>
      </c>
      <c r="B80" s="27"/>
      <c r="C80" s="24">
        <v>45857.370600000002</v>
      </c>
      <c r="D80" s="94"/>
      <c r="E80" s="90">
        <f t="shared" si="7"/>
        <v>-24787.32411290066</v>
      </c>
      <c r="F80" s="91">
        <f t="shared" si="8"/>
        <v>-24787</v>
      </c>
      <c r="G80" s="90">
        <f t="shared" si="11"/>
        <v>-9.4693377992371097E-2</v>
      </c>
      <c r="H80" s="90"/>
      <c r="I80" s="90"/>
      <c r="J80" s="90">
        <f t="shared" si="12"/>
        <v>-9.4693377992371097E-2</v>
      </c>
      <c r="K80" s="90"/>
      <c r="L80" s="90"/>
      <c r="M80" s="90"/>
      <c r="N80" s="90"/>
      <c r="O80" s="90">
        <f t="shared" ca="1" si="9"/>
        <v>4.2532125174601559E-2</v>
      </c>
      <c r="P80" s="90"/>
      <c r="Q80" s="92">
        <f t="shared" si="10"/>
        <v>30838.870600000002</v>
      </c>
      <c r="R80" s="90"/>
      <c r="S80" s="90"/>
      <c r="T80" s="90"/>
      <c r="U80" s="90"/>
      <c r="V80" s="90"/>
      <c r="W80" s="90"/>
      <c r="X80" s="90"/>
      <c r="Y80" s="90"/>
      <c r="Z80" s="90"/>
    </row>
    <row r="81" spans="1:26" s="66" customFormat="1" ht="12.95" customHeight="1">
      <c r="A81" s="23" t="s">
        <v>39</v>
      </c>
      <c r="B81" s="27"/>
      <c r="C81" s="24">
        <v>45860.294600000001</v>
      </c>
      <c r="D81" s="94"/>
      <c r="E81" s="90">
        <f t="shared" si="7"/>
        <v>-24777.315956664064</v>
      </c>
      <c r="F81" s="91">
        <f t="shared" si="8"/>
        <v>-24777</v>
      </c>
      <c r="G81" s="90">
        <f t="shared" si="11"/>
        <v>-9.231043799809413E-2</v>
      </c>
      <c r="H81" s="90"/>
      <c r="I81" s="90"/>
      <c r="J81" s="90">
        <f t="shared" si="12"/>
        <v>-9.231043799809413E-2</v>
      </c>
      <c r="K81" s="90"/>
      <c r="L81" s="90"/>
      <c r="M81" s="90"/>
      <c r="N81" s="90"/>
      <c r="O81" s="90">
        <f t="shared" ca="1" si="9"/>
        <v>4.255765530916418E-2</v>
      </c>
      <c r="P81" s="90"/>
      <c r="Q81" s="92">
        <f t="shared" si="10"/>
        <v>30841.794600000001</v>
      </c>
      <c r="R81" s="90"/>
      <c r="S81" s="90"/>
      <c r="T81" s="90"/>
      <c r="U81" s="90"/>
      <c r="V81" s="90"/>
      <c r="W81" s="90"/>
      <c r="X81" s="90"/>
      <c r="Y81" s="90"/>
      <c r="Z81" s="90"/>
    </row>
    <row r="82" spans="1:26" s="66" customFormat="1" ht="12.95" customHeight="1">
      <c r="A82" s="23" t="s">
        <v>39</v>
      </c>
      <c r="B82" s="27"/>
      <c r="C82" s="24">
        <v>45860.2958</v>
      </c>
      <c r="D82" s="94"/>
      <c r="E82" s="90">
        <f t="shared" si="7"/>
        <v>-24777.311849349608</v>
      </c>
      <c r="F82" s="91">
        <f t="shared" si="8"/>
        <v>-24777</v>
      </c>
      <c r="G82" s="90">
        <f t="shared" si="11"/>
        <v>-9.111043799930485E-2</v>
      </c>
      <c r="H82" s="90"/>
      <c r="I82" s="90"/>
      <c r="J82" s="90">
        <f t="shared" si="12"/>
        <v>-9.111043799930485E-2</v>
      </c>
      <c r="K82" s="90"/>
      <c r="L82" s="90"/>
      <c r="M82" s="90"/>
      <c r="N82" s="90"/>
      <c r="O82" s="90">
        <f t="shared" ca="1" si="9"/>
        <v>4.255765530916418E-2</v>
      </c>
      <c r="P82" s="90"/>
      <c r="Q82" s="92">
        <f t="shared" si="10"/>
        <v>30841.7958</v>
      </c>
      <c r="R82" s="90"/>
      <c r="S82" s="90"/>
      <c r="T82" s="90"/>
      <c r="U82" s="90"/>
      <c r="V82" s="90"/>
      <c r="W82" s="90"/>
      <c r="X82" s="90"/>
      <c r="Y82" s="90"/>
      <c r="Z82" s="90"/>
    </row>
    <row r="83" spans="1:26" s="66" customFormat="1" ht="12.95" customHeight="1">
      <c r="A83" s="23" t="s">
        <v>45</v>
      </c>
      <c r="B83" s="27" t="s">
        <v>41</v>
      </c>
      <c r="C83" s="24">
        <v>47667.3488</v>
      </c>
      <c r="D83" s="24">
        <v>-4.0000000000000002E-4</v>
      </c>
      <c r="E83" s="90">
        <f t="shared" si="7"/>
        <v>-18592.199417126885</v>
      </c>
      <c r="F83" s="90">
        <f t="shared" ref="F83:F98" si="13">ROUND(2*E83,0)/2</f>
        <v>-18592</v>
      </c>
      <c r="G83" s="90">
        <f t="shared" si="11"/>
        <v>-5.8262047998141497E-2</v>
      </c>
      <c r="H83" s="90"/>
      <c r="I83" s="90"/>
      <c r="J83" s="90">
        <f t="shared" si="12"/>
        <v>-5.8262047998141497E-2</v>
      </c>
      <c r="K83" s="90"/>
      <c r="L83" s="90"/>
      <c r="M83" s="90"/>
      <c r="N83" s="90"/>
      <c r="O83" s="90">
        <f t="shared" ca="1" si="9"/>
        <v>5.8348043536142112E-2</v>
      </c>
      <c r="P83" s="90"/>
      <c r="Q83" s="92">
        <f t="shared" si="10"/>
        <v>32648.8488</v>
      </c>
      <c r="R83" s="90"/>
      <c r="S83" s="90"/>
      <c r="T83" s="90"/>
      <c r="U83" s="90"/>
      <c r="V83" s="90"/>
      <c r="W83" s="90"/>
      <c r="X83" s="90"/>
      <c r="Y83" s="90"/>
      <c r="Z83" s="90"/>
    </row>
    <row r="84" spans="1:26" s="66" customFormat="1" ht="12.95" customHeight="1">
      <c r="A84" s="23" t="s">
        <v>45</v>
      </c>
      <c r="B84" s="27" t="s">
        <v>41</v>
      </c>
      <c r="C84" s="24">
        <v>47667.349800000004</v>
      </c>
      <c r="D84" s="24">
        <v>-6.9999999999999999E-4</v>
      </c>
      <c r="E84" s="90">
        <f t="shared" si="7"/>
        <v>-18592.195994364822</v>
      </c>
      <c r="F84" s="90">
        <f t="shared" si="13"/>
        <v>-18592</v>
      </c>
      <c r="G84" s="90">
        <f t="shared" si="11"/>
        <v>-5.7262047994299792E-2</v>
      </c>
      <c r="H84" s="90"/>
      <c r="I84" s="90"/>
      <c r="J84" s="90">
        <f t="shared" si="12"/>
        <v>-5.7262047994299792E-2</v>
      </c>
      <c r="K84" s="90"/>
      <c r="L84" s="90"/>
      <c r="M84" s="90"/>
      <c r="N84" s="90"/>
      <c r="O84" s="90">
        <f t="shared" ca="1" si="9"/>
        <v>5.8348043536142112E-2</v>
      </c>
      <c r="P84" s="90"/>
      <c r="Q84" s="92">
        <f t="shared" si="10"/>
        <v>32648.849800000004</v>
      </c>
      <c r="R84" s="90"/>
      <c r="S84" s="90"/>
      <c r="T84" s="90"/>
      <c r="U84" s="90"/>
      <c r="V84" s="90"/>
      <c r="W84" s="90"/>
      <c r="X84" s="90"/>
      <c r="Y84" s="90"/>
      <c r="Z84" s="90"/>
    </row>
    <row r="85" spans="1:26" s="66" customFormat="1" ht="12.95" customHeight="1">
      <c r="A85" s="23" t="s">
        <v>45</v>
      </c>
      <c r="B85" s="27" t="s">
        <v>42</v>
      </c>
      <c r="C85" s="24">
        <v>47667.496800000001</v>
      </c>
      <c r="D85" s="24">
        <v>-4.0000000000000002E-4</v>
      </c>
      <c r="E85" s="90">
        <f t="shared" ref="E85:E116" si="14">+(C85-C$7)/C$8</f>
        <v>-18591.692848343358</v>
      </c>
      <c r="F85" s="90">
        <f t="shared" si="13"/>
        <v>-18591.5</v>
      </c>
      <c r="G85" s="90">
        <f t="shared" si="11"/>
        <v>-5.6342900992603973E-2</v>
      </c>
      <c r="H85" s="90"/>
      <c r="I85" s="90"/>
      <c r="J85" s="90">
        <f t="shared" si="12"/>
        <v>-5.6342900992603973E-2</v>
      </c>
      <c r="K85" s="90"/>
      <c r="L85" s="90"/>
      <c r="M85" s="90"/>
      <c r="N85" s="90"/>
      <c r="O85" s="90">
        <f t="shared" ref="O85:O116" ca="1" si="15">+C$11+C$12*$F85</f>
        <v>5.8349320042870238E-2</v>
      </c>
      <c r="P85" s="90"/>
      <c r="Q85" s="92">
        <f t="shared" ref="Q85:Q116" si="16">+C85-15018.5</f>
        <v>32648.996800000001</v>
      </c>
      <c r="R85" s="90"/>
      <c r="S85" s="90"/>
      <c r="T85" s="90"/>
      <c r="U85" s="90"/>
      <c r="V85" s="90"/>
      <c r="W85" s="90"/>
      <c r="X85" s="90"/>
      <c r="Y85" s="90"/>
      <c r="Z85" s="90"/>
    </row>
    <row r="86" spans="1:26" s="66" customFormat="1" ht="12.95" customHeight="1">
      <c r="A86" s="23" t="s">
        <v>45</v>
      </c>
      <c r="B86" s="27" t="s">
        <v>42</v>
      </c>
      <c r="C86" s="24">
        <v>47667.498800000001</v>
      </c>
      <c r="D86" s="24">
        <v>-1E-3</v>
      </c>
      <c r="E86" s="90">
        <f t="shared" si="14"/>
        <v>-18591.686002819257</v>
      </c>
      <c r="F86" s="90">
        <f t="shared" si="13"/>
        <v>-18591.5</v>
      </c>
      <c r="G86" s="90">
        <f t="shared" si="11"/>
        <v>-5.4342900992196519E-2</v>
      </c>
      <c r="H86" s="90"/>
      <c r="I86" s="90"/>
      <c r="J86" s="90">
        <f t="shared" si="12"/>
        <v>-5.4342900992196519E-2</v>
      </c>
      <c r="K86" s="90"/>
      <c r="L86" s="90"/>
      <c r="M86" s="90"/>
      <c r="N86" s="90"/>
      <c r="O86" s="90">
        <f t="shared" ca="1" si="15"/>
        <v>5.8349320042870238E-2</v>
      </c>
      <c r="P86" s="90"/>
      <c r="Q86" s="92">
        <f t="shared" si="16"/>
        <v>32648.998800000001</v>
      </c>
      <c r="R86" s="90"/>
      <c r="S86" s="90"/>
      <c r="T86" s="90"/>
      <c r="U86" s="90"/>
      <c r="V86" s="90"/>
      <c r="W86" s="90"/>
      <c r="X86" s="90"/>
      <c r="Y86" s="90"/>
      <c r="Z86" s="90"/>
    </row>
    <row r="87" spans="1:26" s="66" customFormat="1" ht="12.95" customHeight="1">
      <c r="A87" s="23" t="s">
        <v>45</v>
      </c>
      <c r="B87" s="27" t="s">
        <v>41</v>
      </c>
      <c r="C87" s="24">
        <v>47668.517500000002</v>
      </c>
      <c r="D87" s="24">
        <v>-4.0000000000000002E-4</v>
      </c>
      <c r="E87" s="90">
        <f t="shared" si="14"/>
        <v>-18588.199235118085</v>
      </c>
      <c r="F87" s="90">
        <f t="shared" si="13"/>
        <v>-18588</v>
      </c>
      <c r="G87" s="90">
        <f t="shared" si="11"/>
        <v>-5.8208871996612288E-2</v>
      </c>
      <c r="H87" s="90"/>
      <c r="I87" s="90"/>
      <c r="J87" s="90">
        <f t="shared" si="12"/>
        <v>-5.8208871996612288E-2</v>
      </c>
      <c r="K87" s="90"/>
      <c r="L87" s="90"/>
      <c r="M87" s="90"/>
      <c r="N87" s="90"/>
      <c r="O87" s="90">
        <f t="shared" ca="1" si="15"/>
        <v>5.8358255589967156E-2</v>
      </c>
      <c r="P87" s="90"/>
      <c r="Q87" s="92">
        <f t="shared" si="16"/>
        <v>32650.017500000002</v>
      </c>
      <c r="R87" s="90"/>
      <c r="S87" s="90"/>
      <c r="T87" s="90"/>
      <c r="U87" s="90"/>
      <c r="V87" s="90"/>
      <c r="W87" s="90"/>
      <c r="X87" s="90"/>
      <c r="Y87" s="90"/>
      <c r="Z87" s="90"/>
    </row>
    <row r="88" spans="1:26" s="66" customFormat="1" ht="12.95" customHeight="1">
      <c r="A88" s="23" t="s">
        <v>45</v>
      </c>
      <c r="B88" s="27" t="s">
        <v>41</v>
      </c>
      <c r="C88" s="24">
        <v>47668.517999999996</v>
      </c>
      <c r="D88" s="24">
        <v>-2.0000000000000001E-4</v>
      </c>
      <c r="E88" s="90">
        <f t="shared" si="14"/>
        <v>-18588.197523737075</v>
      </c>
      <c r="F88" s="90">
        <f t="shared" si="13"/>
        <v>-18588</v>
      </c>
      <c r="G88" s="90">
        <f t="shared" si="11"/>
        <v>-5.7708872001967393E-2</v>
      </c>
      <c r="H88" s="90"/>
      <c r="I88" s="90"/>
      <c r="J88" s="90">
        <f t="shared" si="12"/>
        <v>-5.7708872001967393E-2</v>
      </c>
      <c r="K88" s="90"/>
      <c r="L88" s="90"/>
      <c r="M88" s="90"/>
      <c r="N88" s="90"/>
      <c r="O88" s="90">
        <f t="shared" ca="1" si="15"/>
        <v>5.8358255589967156E-2</v>
      </c>
      <c r="P88" s="90"/>
      <c r="Q88" s="92">
        <f t="shared" si="16"/>
        <v>32650.017999999996</v>
      </c>
      <c r="R88" s="90"/>
      <c r="S88" s="90"/>
      <c r="T88" s="90"/>
      <c r="U88" s="90"/>
      <c r="V88" s="90"/>
      <c r="W88" s="90"/>
      <c r="X88" s="90"/>
      <c r="Y88" s="90"/>
      <c r="Z88" s="90"/>
    </row>
    <row r="89" spans="1:26" s="66" customFormat="1" ht="12.95" customHeight="1">
      <c r="A89" s="23" t="s">
        <v>45</v>
      </c>
      <c r="B89" s="27" t="s">
        <v>41</v>
      </c>
      <c r="C89" s="24">
        <v>47672.316200000001</v>
      </c>
      <c r="D89" s="24">
        <v>-2.9999999999999997E-4</v>
      </c>
      <c r="E89" s="90">
        <f t="shared" si="14"/>
        <v>-18575.19718891563</v>
      </c>
      <c r="F89" s="90">
        <f t="shared" si="13"/>
        <v>-18575</v>
      </c>
      <c r="G89" s="90">
        <f t="shared" si="11"/>
        <v>-5.7611049996921793E-2</v>
      </c>
      <c r="H89" s="90"/>
      <c r="I89" s="90"/>
      <c r="J89" s="90">
        <f t="shared" si="12"/>
        <v>-5.7611049996921793E-2</v>
      </c>
      <c r="K89" s="90"/>
      <c r="L89" s="90"/>
      <c r="M89" s="90"/>
      <c r="N89" s="90"/>
      <c r="O89" s="90">
        <f t="shared" ca="1" si="15"/>
        <v>5.8391444764898555E-2</v>
      </c>
      <c r="P89" s="90"/>
      <c r="Q89" s="92">
        <f t="shared" si="16"/>
        <v>32653.816200000001</v>
      </c>
      <c r="R89" s="90"/>
      <c r="S89" s="90"/>
      <c r="T89" s="90"/>
      <c r="U89" s="90"/>
      <c r="V89" s="90"/>
      <c r="W89" s="90"/>
      <c r="X89" s="90"/>
      <c r="Y89" s="90"/>
      <c r="Z89" s="90"/>
    </row>
    <row r="90" spans="1:26" s="66" customFormat="1" ht="12.95" customHeight="1">
      <c r="A90" s="23" t="s">
        <v>45</v>
      </c>
      <c r="B90" s="27" t="s">
        <v>41</v>
      </c>
      <c r="C90" s="24">
        <v>47672.3171</v>
      </c>
      <c r="D90" s="24">
        <v>-4.0000000000000002E-4</v>
      </c>
      <c r="E90" s="90">
        <f t="shared" si="14"/>
        <v>-18575.194108429787</v>
      </c>
      <c r="F90" s="90">
        <f t="shared" si="13"/>
        <v>-18575</v>
      </c>
      <c r="G90" s="90">
        <f t="shared" si="11"/>
        <v>-5.6711049997829832E-2</v>
      </c>
      <c r="H90" s="90"/>
      <c r="I90" s="90"/>
      <c r="J90" s="90">
        <f t="shared" si="12"/>
        <v>-5.6711049997829832E-2</v>
      </c>
      <c r="K90" s="90"/>
      <c r="L90" s="90"/>
      <c r="M90" s="90"/>
      <c r="N90" s="90"/>
      <c r="O90" s="90">
        <f t="shared" ca="1" si="15"/>
        <v>5.8391444764898555E-2</v>
      </c>
      <c r="P90" s="90"/>
      <c r="Q90" s="92">
        <f t="shared" si="16"/>
        <v>32653.8171</v>
      </c>
      <c r="R90" s="90"/>
      <c r="S90" s="90"/>
      <c r="T90" s="90"/>
      <c r="U90" s="90"/>
      <c r="V90" s="90"/>
      <c r="W90" s="90"/>
      <c r="X90" s="90"/>
      <c r="Y90" s="90"/>
      <c r="Z90" s="90"/>
    </row>
    <row r="91" spans="1:26" s="66" customFormat="1" ht="12.95" customHeight="1">
      <c r="A91" s="23" t="s">
        <v>45</v>
      </c>
      <c r="B91" s="27" t="s">
        <v>42</v>
      </c>
      <c r="C91" s="24">
        <v>47672.460899999998</v>
      </c>
      <c r="D91" s="24">
        <v>-4.0000000000000002E-4</v>
      </c>
      <c r="E91" s="90">
        <f t="shared" si="14"/>
        <v>-18574.701915246886</v>
      </c>
      <c r="F91" s="90">
        <f t="shared" si="13"/>
        <v>-18574.5</v>
      </c>
      <c r="G91" s="90">
        <f t="shared" si="11"/>
        <v>-5.8991902995330747E-2</v>
      </c>
      <c r="H91" s="90"/>
      <c r="I91" s="90"/>
      <c r="J91" s="90">
        <f t="shared" si="12"/>
        <v>-5.8991902995330747E-2</v>
      </c>
      <c r="K91" s="90"/>
      <c r="L91" s="90"/>
      <c r="M91" s="90"/>
      <c r="N91" s="90"/>
      <c r="O91" s="90">
        <f t="shared" ca="1" si="15"/>
        <v>5.8392721271626688E-2</v>
      </c>
      <c r="P91" s="90"/>
      <c r="Q91" s="92">
        <f t="shared" si="16"/>
        <v>32653.960899999998</v>
      </c>
      <c r="R91" s="90"/>
      <c r="S91" s="90"/>
      <c r="T91" s="90"/>
      <c r="U91" s="90"/>
      <c r="V91" s="90"/>
      <c r="W91" s="90"/>
      <c r="X91" s="90"/>
      <c r="Y91" s="90"/>
      <c r="Z91" s="90"/>
    </row>
    <row r="92" spans="1:26" s="66" customFormat="1" ht="12.95" customHeight="1">
      <c r="A92" s="23" t="s">
        <v>45</v>
      </c>
      <c r="B92" s="27" t="s">
        <v>42</v>
      </c>
      <c r="C92" s="24">
        <v>47672.4611</v>
      </c>
      <c r="D92" s="24">
        <v>-2.0000000000000001E-4</v>
      </c>
      <c r="E92" s="90">
        <f t="shared" si="14"/>
        <v>-18574.701230694471</v>
      </c>
      <c r="F92" s="90">
        <f t="shared" si="13"/>
        <v>-18574.5</v>
      </c>
      <c r="G92" s="90">
        <f t="shared" si="11"/>
        <v>-5.8791902993107215E-2</v>
      </c>
      <c r="H92" s="90"/>
      <c r="I92" s="90"/>
      <c r="J92" s="90">
        <f t="shared" si="12"/>
        <v>-5.8791902993107215E-2</v>
      </c>
      <c r="K92" s="90"/>
      <c r="L92" s="90"/>
      <c r="M92" s="90"/>
      <c r="N92" s="90"/>
      <c r="O92" s="90">
        <f t="shared" ca="1" si="15"/>
        <v>5.8392721271626688E-2</v>
      </c>
      <c r="P92" s="90"/>
      <c r="Q92" s="92">
        <f t="shared" si="16"/>
        <v>32653.9611</v>
      </c>
      <c r="R92" s="90"/>
      <c r="S92" s="90"/>
      <c r="T92" s="90"/>
      <c r="U92" s="90"/>
      <c r="V92" s="90"/>
      <c r="W92" s="90"/>
      <c r="X92" s="90"/>
      <c r="Y92" s="90"/>
      <c r="Z92" s="90"/>
    </row>
    <row r="93" spans="1:26" s="66" customFormat="1" ht="12.95" customHeight="1">
      <c r="A93" s="23" t="s">
        <v>46</v>
      </c>
      <c r="B93" s="27" t="s">
        <v>42</v>
      </c>
      <c r="C93" s="24">
        <v>48028.3249</v>
      </c>
      <c r="D93" s="94">
        <v>2.9999999999999997E-4</v>
      </c>
      <c r="E93" s="90">
        <f t="shared" si="14"/>
        <v>-17356.664120793423</v>
      </c>
      <c r="F93" s="90">
        <f t="shared" si="13"/>
        <v>-17356.5</v>
      </c>
      <c r="G93" s="90">
        <f t="shared" si="11"/>
        <v>-4.7949810999853071E-2</v>
      </c>
      <c r="H93" s="90"/>
      <c r="I93" s="90"/>
      <c r="J93" s="90">
        <f t="shared" si="12"/>
        <v>-4.7949810999853071E-2</v>
      </c>
      <c r="K93" s="90"/>
      <c r="L93" s="90"/>
      <c r="M93" s="90"/>
      <c r="N93" s="90"/>
      <c r="O93" s="90">
        <f t="shared" ca="1" si="15"/>
        <v>6.1502291661353306E-2</v>
      </c>
      <c r="P93" s="90"/>
      <c r="Q93" s="92">
        <f t="shared" si="16"/>
        <v>33009.8249</v>
      </c>
      <c r="R93" s="90"/>
      <c r="S93" s="90"/>
      <c r="T93" s="90"/>
      <c r="U93" s="90"/>
      <c r="V93" s="90"/>
      <c r="W93" s="90"/>
      <c r="X93" s="90"/>
      <c r="Y93" s="90"/>
      <c r="Z93" s="90"/>
    </row>
    <row r="94" spans="1:26" s="66" customFormat="1" ht="12.95" customHeight="1">
      <c r="A94" s="23" t="s">
        <v>46</v>
      </c>
      <c r="B94" s="27" t="s">
        <v>42</v>
      </c>
      <c r="C94" s="24">
        <v>48028.325100000002</v>
      </c>
      <c r="D94" s="94">
        <v>2.9999999999999997E-4</v>
      </c>
      <c r="E94" s="90">
        <f t="shared" si="14"/>
        <v>-17356.663436241004</v>
      </c>
      <c r="F94" s="90">
        <f t="shared" si="13"/>
        <v>-17356.5</v>
      </c>
      <c r="G94" s="90">
        <f t="shared" si="11"/>
        <v>-4.7749810997629538E-2</v>
      </c>
      <c r="H94" s="90"/>
      <c r="I94" s="90"/>
      <c r="J94" s="90">
        <f t="shared" si="12"/>
        <v>-4.7749810997629538E-2</v>
      </c>
      <c r="K94" s="90"/>
      <c r="L94" s="90"/>
      <c r="M94" s="90"/>
      <c r="N94" s="90"/>
      <c r="O94" s="90">
        <f t="shared" ca="1" si="15"/>
        <v>6.1502291661353306E-2</v>
      </c>
      <c r="P94" s="90"/>
      <c r="Q94" s="92">
        <f t="shared" si="16"/>
        <v>33009.825100000002</v>
      </c>
      <c r="R94" s="90"/>
      <c r="S94" s="90"/>
      <c r="T94" s="90"/>
      <c r="U94" s="90"/>
      <c r="V94" s="90"/>
      <c r="W94" s="90"/>
      <c r="X94" s="90"/>
      <c r="Y94" s="90"/>
      <c r="Z94" s="90"/>
    </row>
    <row r="95" spans="1:26" s="66" customFormat="1" ht="12.95" customHeight="1">
      <c r="A95" s="23" t="s">
        <v>46</v>
      </c>
      <c r="B95" s="27" t="s">
        <v>41</v>
      </c>
      <c r="C95" s="24">
        <v>48028.468500000003</v>
      </c>
      <c r="D95" s="94">
        <v>2.0000000000000001E-4</v>
      </c>
      <c r="E95" s="90">
        <f t="shared" si="14"/>
        <v>-17356.172612162914</v>
      </c>
      <c r="F95" s="90">
        <f t="shared" si="13"/>
        <v>-17356</v>
      </c>
      <c r="G95" s="90">
        <f t="shared" si="11"/>
        <v>-5.0430663992301561E-2</v>
      </c>
      <c r="H95" s="90"/>
      <c r="I95" s="90"/>
      <c r="J95" s="90">
        <f t="shared" si="12"/>
        <v>-5.0430663992301561E-2</v>
      </c>
      <c r="K95" s="90"/>
      <c r="L95" s="90"/>
      <c r="M95" s="90"/>
      <c r="N95" s="90"/>
      <c r="O95" s="90">
        <f t="shared" ca="1" si="15"/>
        <v>6.1503568168081432E-2</v>
      </c>
      <c r="P95" s="90"/>
      <c r="Q95" s="92">
        <f t="shared" si="16"/>
        <v>33009.968500000003</v>
      </c>
      <c r="R95" s="90"/>
      <c r="S95" s="90"/>
      <c r="T95" s="90"/>
      <c r="U95" s="90"/>
      <c r="V95" s="90"/>
      <c r="W95" s="90"/>
      <c r="X95" s="90"/>
      <c r="Y95" s="90"/>
      <c r="Z95" s="90"/>
    </row>
    <row r="96" spans="1:26" s="66" customFormat="1" ht="12.95" customHeight="1">
      <c r="A96" s="23" t="s">
        <v>46</v>
      </c>
      <c r="B96" s="27" t="s">
        <v>41</v>
      </c>
      <c r="C96" s="24">
        <v>48028.468800000002</v>
      </c>
      <c r="D96" s="94">
        <v>1E-4</v>
      </c>
      <c r="E96" s="90">
        <f t="shared" si="14"/>
        <v>-17356.171585334301</v>
      </c>
      <c r="F96" s="90">
        <f t="shared" si="13"/>
        <v>-17356</v>
      </c>
      <c r="G96" s="90">
        <f t="shared" si="11"/>
        <v>-5.0130663992604241E-2</v>
      </c>
      <c r="H96" s="90"/>
      <c r="I96" s="90"/>
      <c r="J96" s="90">
        <f t="shared" si="12"/>
        <v>-5.0130663992604241E-2</v>
      </c>
      <c r="K96" s="90"/>
      <c r="L96" s="90"/>
      <c r="M96" s="90"/>
      <c r="N96" s="90"/>
      <c r="O96" s="90">
        <f t="shared" ca="1" si="15"/>
        <v>6.1503568168081432E-2</v>
      </c>
      <c r="P96" s="90"/>
      <c r="Q96" s="92">
        <f t="shared" si="16"/>
        <v>33009.968800000002</v>
      </c>
      <c r="R96" s="90"/>
      <c r="S96" s="90"/>
      <c r="T96" s="90"/>
      <c r="U96" s="90"/>
      <c r="V96" s="90"/>
      <c r="W96" s="90"/>
      <c r="X96" s="90"/>
      <c r="Y96" s="90"/>
      <c r="Z96" s="90"/>
    </row>
    <row r="97" spans="1:26" s="66" customFormat="1" ht="12.95" customHeight="1">
      <c r="A97" s="23" t="s">
        <v>46</v>
      </c>
      <c r="B97" s="27" t="s">
        <v>42</v>
      </c>
      <c r="C97" s="24">
        <v>48030.37</v>
      </c>
      <c r="D97" s="94">
        <v>2.0000000000000001E-4</v>
      </c>
      <c r="E97" s="90">
        <f t="shared" si="14"/>
        <v>-17349.664230123279</v>
      </c>
      <c r="F97" s="90">
        <f t="shared" si="13"/>
        <v>-17349.5</v>
      </c>
      <c r="G97" s="90">
        <f t="shared" si="11"/>
        <v>-4.79817529922002E-2</v>
      </c>
      <c r="H97" s="90"/>
      <c r="I97" s="90"/>
      <c r="J97" s="90">
        <f t="shared" si="12"/>
        <v>-4.79817529922002E-2</v>
      </c>
      <c r="K97" s="90"/>
      <c r="L97" s="90"/>
      <c r="M97" s="90"/>
      <c r="N97" s="90"/>
      <c r="O97" s="90">
        <f t="shared" ca="1" si="15"/>
        <v>6.1520162755547135E-2</v>
      </c>
      <c r="P97" s="90"/>
      <c r="Q97" s="92">
        <f t="shared" si="16"/>
        <v>33011.870000000003</v>
      </c>
      <c r="R97" s="90"/>
      <c r="S97" s="90"/>
      <c r="T97" s="90"/>
      <c r="U97" s="90"/>
      <c r="V97" s="90"/>
      <c r="W97" s="90"/>
      <c r="X97" s="90"/>
      <c r="Y97" s="90"/>
      <c r="Z97" s="90"/>
    </row>
    <row r="98" spans="1:26" s="66" customFormat="1" ht="12.95" customHeight="1">
      <c r="A98" s="23" t="s">
        <v>46</v>
      </c>
      <c r="B98" s="27" t="s">
        <v>42</v>
      </c>
      <c r="C98" s="24">
        <v>48030.370499999997</v>
      </c>
      <c r="D98" s="94">
        <v>5.0000000000000001E-4</v>
      </c>
      <c r="E98" s="90">
        <f t="shared" si="14"/>
        <v>-17349.662518742272</v>
      </c>
      <c r="F98" s="90">
        <f t="shared" si="13"/>
        <v>-17349.5</v>
      </c>
      <c r="G98" s="90">
        <f t="shared" si="11"/>
        <v>-4.7481752997555304E-2</v>
      </c>
      <c r="H98" s="90"/>
      <c r="I98" s="90"/>
      <c r="J98" s="90">
        <f t="shared" si="12"/>
        <v>-4.7481752997555304E-2</v>
      </c>
      <c r="K98" s="90"/>
      <c r="L98" s="90"/>
      <c r="M98" s="90"/>
      <c r="N98" s="90"/>
      <c r="O98" s="90">
        <f t="shared" ca="1" si="15"/>
        <v>6.1520162755547135E-2</v>
      </c>
      <c r="P98" s="90"/>
      <c r="Q98" s="92">
        <f t="shared" si="16"/>
        <v>33011.870499999997</v>
      </c>
      <c r="R98" s="90"/>
      <c r="S98" s="90"/>
      <c r="T98" s="90"/>
      <c r="U98" s="90"/>
      <c r="V98" s="90"/>
      <c r="W98" s="90"/>
      <c r="X98" s="90"/>
      <c r="Y98" s="90"/>
      <c r="Z98" s="90"/>
    </row>
    <row r="99" spans="1:26" s="66" customFormat="1" ht="12.95" customHeight="1">
      <c r="A99" s="23" t="s">
        <v>46</v>
      </c>
      <c r="B99" s="27" t="s">
        <v>41</v>
      </c>
      <c r="C99" s="24">
        <v>48030.481200000002</v>
      </c>
      <c r="D99" s="94">
        <v>2.9999999999999997E-4</v>
      </c>
      <c r="E99" s="90">
        <f t="shared" si="14"/>
        <v>-17349.283618983231</v>
      </c>
      <c r="F99" s="84">
        <f>ROUND(2*E99,0)/2+0.5</f>
        <v>-17349</v>
      </c>
      <c r="G99" s="90">
        <f t="shared" si="11"/>
        <v>-8.2862605995615013E-2</v>
      </c>
      <c r="H99" s="90"/>
      <c r="I99" s="90"/>
      <c r="J99" s="90">
        <f t="shared" si="12"/>
        <v>-8.2862605995615013E-2</v>
      </c>
      <c r="K99" s="90"/>
      <c r="L99" s="90"/>
      <c r="M99" s="90"/>
      <c r="N99" s="90"/>
      <c r="O99" s="90">
        <f t="shared" ca="1" si="15"/>
        <v>6.1521439262275268E-2</v>
      </c>
      <c r="P99" s="90"/>
      <c r="Q99" s="92">
        <f t="shared" si="16"/>
        <v>33011.981200000002</v>
      </c>
      <c r="R99" s="90"/>
      <c r="S99" s="90"/>
      <c r="T99" s="90"/>
      <c r="U99" s="90"/>
      <c r="V99" s="90"/>
      <c r="W99" s="90"/>
      <c r="X99" s="90"/>
      <c r="Y99" s="90"/>
      <c r="Z99" s="90"/>
    </row>
    <row r="100" spans="1:26" s="66" customFormat="1" ht="12.95" customHeight="1">
      <c r="A100" s="23" t="s">
        <v>46</v>
      </c>
      <c r="B100" s="27" t="s">
        <v>41</v>
      </c>
      <c r="C100" s="24">
        <v>48030.513700000003</v>
      </c>
      <c r="D100" s="94">
        <v>2.9999999999999997E-4</v>
      </c>
      <c r="E100" s="90">
        <f t="shared" si="14"/>
        <v>-17349.172379216572</v>
      </c>
      <c r="F100" s="90">
        <f t="shared" ref="F100:F108" si="17">ROUND(2*E100,0)/2</f>
        <v>-17349</v>
      </c>
      <c r="G100" s="90">
        <f t="shared" si="11"/>
        <v>-5.036260599445086E-2</v>
      </c>
      <c r="H100" s="90"/>
      <c r="I100" s="90"/>
      <c r="J100" s="90">
        <f t="shared" si="12"/>
        <v>-5.036260599445086E-2</v>
      </c>
      <c r="K100" s="90"/>
      <c r="L100" s="90"/>
      <c r="M100" s="90"/>
      <c r="N100" s="90"/>
      <c r="O100" s="90">
        <f t="shared" ca="1" si="15"/>
        <v>6.1521439262275268E-2</v>
      </c>
      <c r="P100" s="90"/>
      <c r="Q100" s="92">
        <f t="shared" si="16"/>
        <v>33012.013700000003</v>
      </c>
      <c r="R100" s="90"/>
      <c r="S100" s="90"/>
      <c r="T100" s="90"/>
      <c r="U100" s="90"/>
      <c r="V100" s="90"/>
      <c r="W100" s="90"/>
      <c r="X100" s="90"/>
      <c r="Y100" s="90"/>
      <c r="Z100" s="90"/>
    </row>
    <row r="101" spans="1:26" s="66" customFormat="1" ht="12.95" customHeight="1">
      <c r="A101" s="23" t="s">
        <v>46</v>
      </c>
      <c r="B101" s="27" t="s">
        <v>42</v>
      </c>
      <c r="C101" s="24">
        <v>48035.338400000001</v>
      </c>
      <c r="D101" s="94">
        <v>5.0000000000000001E-4</v>
      </c>
      <c r="E101" s="90">
        <f t="shared" si="14"/>
        <v>-17332.658579149986</v>
      </c>
      <c r="F101" s="90">
        <f t="shared" si="17"/>
        <v>-17332.5</v>
      </c>
      <c r="G101" s="90">
        <f t="shared" si="11"/>
        <v>-4.6330754994414747E-2</v>
      </c>
      <c r="H101" s="90"/>
      <c r="I101" s="90"/>
      <c r="J101" s="90">
        <f t="shared" si="12"/>
        <v>-4.6330754994414747E-2</v>
      </c>
      <c r="K101" s="90"/>
      <c r="L101" s="90"/>
      <c r="M101" s="90"/>
      <c r="N101" s="90"/>
      <c r="O101" s="90">
        <f t="shared" ca="1" si="15"/>
        <v>6.1563563984303585E-2</v>
      </c>
      <c r="P101" s="90"/>
      <c r="Q101" s="92">
        <f t="shared" si="16"/>
        <v>33016.838400000001</v>
      </c>
      <c r="R101" s="90"/>
      <c r="S101" s="90"/>
      <c r="T101" s="90"/>
      <c r="U101" s="90"/>
      <c r="V101" s="90"/>
      <c r="W101" s="90"/>
      <c r="X101" s="90"/>
      <c r="Y101" s="90"/>
      <c r="Z101" s="90"/>
    </row>
    <row r="102" spans="1:26" s="66" customFormat="1" ht="12.95" customHeight="1">
      <c r="A102" s="23" t="s">
        <v>46</v>
      </c>
      <c r="B102" s="27" t="s">
        <v>42</v>
      </c>
      <c r="C102" s="24">
        <v>48035.339</v>
      </c>
      <c r="D102" s="94">
        <v>5.0000000000000001E-4</v>
      </c>
      <c r="E102" s="90">
        <f t="shared" si="14"/>
        <v>-17332.656525492755</v>
      </c>
      <c r="F102" s="90">
        <f t="shared" si="17"/>
        <v>-17332.5</v>
      </c>
      <c r="G102" s="90">
        <f t="shared" si="11"/>
        <v>-4.5730754995020106E-2</v>
      </c>
      <c r="H102" s="90"/>
      <c r="I102" s="90"/>
      <c r="J102" s="90">
        <f t="shared" si="12"/>
        <v>-4.5730754995020106E-2</v>
      </c>
      <c r="K102" s="90"/>
      <c r="L102" s="90"/>
      <c r="M102" s="90"/>
      <c r="N102" s="90"/>
      <c r="O102" s="90">
        <f t="shared" ca="1" si="15"/>
        <v>6.1563563984303585E-2</v>
      </c>
      <c r="P102" s="90"/>
      <c r="Q102" s="92">
        <f t="shared" si="16"/>
        <v>33016.839</v>
      </c>
      <c r="R102" s="90"/>
      <c r="S102" s="90"/>
      <c r="T102" s="90"/>
      <c r="U102" s="90"/>
      <c r="V102" s="90"/>
      <c r="W102" s="90"/>
      <c r="X102" s="90"/>
      <c r="Y102" s="90"/>
      <c r="Z102" s="90"/>
    </row>
    <row r="103" spans="1:26" s="66" customFormat="1" ht="12.95" customHeight="1">
      <c r="A103" s="23" t="s">
        <v>46</v>
      </c>
      <c r="B103" s="27" t="s">
        <v>41</v>
      </c>
      <c r="C103" s="24">
        <v>48035.481</v>
      </c>
      <c r="D103" s="94">
        <v>2.9999999999999997E-4</v>
      </c>
      <c r="E103" s="90">
        <f t="shared" si="14"/>
        <v>-17332.170493281541</v>
      </c>
      <c r="F103" s="90">
        <f t="shared" si="17"/>
        <v>-17332</v>
      </c>
      <c r="G103" s="90">
        <f t="shared" si="11"/>
        <v>-4.98116079979809E-2</v>
      </c>
      <c r="H103" s="90"/>
      <c r="I103" s="90"/>
      <c r="J103" s="90">
        <f t="shared" si="12"/>
        <v>-4.98116079979809E-2</v>
      </c>
      <c r="K103" s="90"/>
      <c r="L103" s="90"/>
      <c r="M103" s="90"/>
      <c r="N103" s="90"/>
      <c r="O103" s="90">
        <f t="shared" ca="1" si="15"/>
        <v>6.1564840491031711E-2</v>
      </c>
      <c r="P103" s="90"/>
      <c r="Q103" s="92">
        <f t="shared" si="16"/>
        <v>33016.981</v>
      </c>
      <c r="R103" s="90"/>
      <c r="S103" s="90"/>
      <c r="T103" s="90"/>
      <c r="U103" s="90"/>
      <c r="V103" s="90"/>
      <c r="W103" s="90"/>
      <c r="X103" s="90"/>
      <c r="Y103" s="90"/>
      <c r="Z103" s="90"/>
    </row>
    <row r="104" spans="1:26" s="66" customFormat="1" ht="12.95" customHeight="1">
      <c r="A104" s="23" t="s">
        <v>47</v>
      </c>
      <c r="B104" s="27" t="s">
        <v>42</v>
      </c>
      <c r="C104" s="24">
        <v>48396.454100000003</v>
      </c>
      <c r="D104" s="94">
        <v>2.9999999999999997E-4</v>
      </c>
      <c r="E104" s="90">
        <f t="shared" si="14"/>
        <v>-16096.64546523422</v>
      </c>
      <c r="F104" s="90">
        <f t="shared" si="17"/>
        <v>-16096.5</v>
      </c>
      <c r="G104" s="90">
        <f t="shared" si="11"/>
        <v>-4.2499370996665675E-2</v>
      </c>
      <c r="H104" s="90"/>
      <c r="I104" s="90"/>
      <c r="J104" s="90">
        <f t="shared" si="12"/>
        <v>-4.2499370996665675E-2</v>
      </c>
      <c r="K104" s="90"/>
      <c r="L104" s="90"/>
      <c r="M104" s="90"/>
      <c r="N104" s="90"/>
      <c r="O104" s="90">
        <f t="shared" ca="1" si="15"/>
        <v>6.4719088616242898E-2</v>
      </c>
      <c r="P104" s="90"/>
      <c r="Q104" s="92">
        <f t="shared" si="16"/>
        <v>33377.954100000003</v>
      </c>
      <c r="R104" s="90"/>
      <c r="S104" s="90"/>
      <c r="T104" s="90"/>
      <c r="U104" s="90"/>
      <c r="V104" s="90"/>
      <c r="W104" s="90"/>
      <c r="X104" s="90"/>
      <c r="Y104" s="90"/>
      <c r="Z104" s="90"/>
    </row>
    <row r="105" spans="1:26" s="66" customFormat="1" ht="12.95" customHeight="1">
      <c r="A105" s="23" t="s">
        <v>47</v>
      </c>
      <c r="B105" s="27" t="s">
        <v>42</v>
      </c>
      <c r="C105" s="24">
        <v>48396.455199999997</v>
      </c>
      <c r="D105" s="94">
        <v>6.9999999999999999E-4</v>
      </c>
      <c r="E105" s="90">
        <f t="shared" si="14"/>
        <v>-16096.641700195985</v>
      </c>
      <c r="F105" s="90">
        <f t="shared" si="17"/>
        <v>-16096.5</v>
      </c>
      <c r="G105" s="90">
        <f t="shared" si="11"/>
        <v>-4.139937100262614E-2</v>
      </c>
      <c r="H105" s="90"/>
      <c r="I105" s="90"/>
      <c r="J105" s="90">
        <f t="shared" si="12"/>
        <v>-4.139937100262614E-2</v>
      </c>
      <c r="K105" s="90"/>
      <c r="L105" s="90"/>
      <c r="M105" s="90"/>
      <c r="N105" s="90"/>
      <c r="O105" s="90">
        <f t="shared" ca="1" si="15"/>
        <v>6.4719088616242898E-2</v>
      </c>
      <c r="P105" s="90"/>
      <c r="Q105" s="92">
        <f t="shared" si="16"/>
        <v>33377.955199999997</v>
      </c>
      <c r="R105" s="90"/>
      <c r="S105" s="90"/>
      <c r="T105" s="90"/>
      <c r="U105" s="90"/>
      <c r="V105" s="90"/>
      <c r="W105" s="90"/>
      <c r="X105" s="90"/>
      <c r="Y105" s="90"/>
      <c r="Z105" s="90"/>
    </row>
    <row r="106" spans="1:26" s="66" customFormat="1" ht="12.95" customHeight="1">
      <c r="A106" s="23" t="s">
        <v>47</v>
      </c>
      <c r="B106" s="27" t="s">
        <v>41</v>
      </c>
      <c r="C106" s="24">
        <v>48397.4781</v>
      </c>
      <c r="D106" s="94">
        <v>2.0000000000000001E-4</v>
      </c>
      <c r="E106" s="90">
        <f t="shared" si="14"/>
        <v>-16093.140556894188</v>
      </c>
      <c r="F106" s="90">
        <f t="shared" si="17"/>
        <v>-16093</v>
      </c>
      <c r="G106" s="90">
        <f t="shared" si="11"/>
        <v>-4.1065341996727511E-2</v>
      </c>
      <c r="H106" s="90"/>
      <c r="I106" s="90"/>
      <c r="J106" s="90">
        <f t="shared" si="12"/>
        <v>-4.1065341996727511E-2</v>
      </c>
      <c r="K106" s="90"/>
      <c r="L106" s="90"/>
      <c r="M106" s="90"/>
      <c r="N106" s="90"/>
      <c r="O106" s="90">
        <f t="shared" ca="1" si="15"/>
        <v>6.4728024163339823E-2</v>
      </c>
      <c r="P106" s="90"/>
      <c r="Q106" s="92">
        <f t="shared" si="16"/>
        <v>33378.9781</v>
      </c>
      <c r="R106" s="90"/>
      <c r="S106" s="90"/>
      <c r="T106" s="90"/>
      <c r="U106" s="90"/>
      <c r="V106" s="90"/>
      <c r="W106" s="90"/>
      <c r="X106" s="90"/>
      <c r="Y106" s="90"/>
      <c r="Z106" s="90"/>
    </row>
    <row r="107" spans="1:26" s="66" customFormat="1" ht="12.95" customHeight="1">
      <c r="A107" s="23" t="s">
        <v>47</v>
      </c>
      <c r="B107" s="27" t="s">
        <v>42</v>
      </c>
      <c r="C107" s="24">
        <v>48398.4997</v>
      </c>
      <c r="D107" s="94">
        <v>1E-3</v>
      </c>
      <c r="E107" s="90">
        <f t="shared" si="14"/>
        <v>-16089.643863183068</v>
      </c>
      <c r="F107" s="90">
        <f t="shared" si="17"/>
        <v>-16089.5</v>
      </c>
      <c r="G107" s="90">
        <f t="shared" si="11"/>
        <v>-4.2031312994367909E-2</v>
      </c>
      <c r="H107" s="90"/>
      <c r="I107" s="90"/>
      <c r="J107" s="90">
        <f t="shared" si="12"/>
        <v>-4.2031312994367909E-2</v>
      </c>
      <c r="K107" s="90"/>
      <c r="L107" s="90"/>
      <c r="M107" s="90"/>
      <c r="N107" s="90"/>
      <c r="O107" s="90">
        <f t="shared" ca="1" si="15"/>
        <v>6.4736959710436748E-2</v>
      </c>
      <c r="P107" s="90"/>
      <c r="Q107" s="92">
        <f t="shared" si="16"/>
        <v>33379.9997</v>
      </c>
      <c r="R107" s="90"/>
      <c r="S107" s="90"/>
      <c r="T107" s="90"/>
      <c r="U107" s="90"/>
      <c r="V107" s="90"/>
      <c r="W107" s="90"/>
      <c r="X107" s="90"/>
      <c r="Y107" s="90"/>
      <c r="Z107" s="90"/>
    </row>
    <row r="108" spans="1:26" s="66" customFormat="1" ht="12.95" customHeight="1">
      <c r="A108" s="23" t="s">
        <v>47</v>
      </c>
      <c r="B108" s="27" t="s">
        <v>42</v>
      </c>
      <c r="C108" s="24">
        <v>48398.500200000002</v>
      </c>
      <c r="D108" s="94">
        <v>2.0000000000000001E-4</v>
      </c>
      <c r="E108" s="90">
        <f t="shared" si="14"/>
        <v>-16089.642151802036</v>
      </c>
      <c r="F108" s="90">
        <f t="shared" si="17"/>
        <v>-16089.5</v>
      </c>
      <c r="G108" s="90">
        <f t="shared" si="11"/>
        <v>-4.1531312992447056E-2</v>
      </c>
      <c r="H108" s="90"/>
      <c r="I108" s="90"/>
      <c r="J108" s="90">
        <f t="shared" si="12"/>
        <v>-4.1531312992447056E-2</v>
      </c>
      <c r="K108" s="90"/>
      <c r="L108" s="90"/>
      <c r="M108" s="90"/>
      <c r="N108" s="90"/>
      <c r="O108" s="90">
        <f t="shared" ca="1" si="15"/>
        <v>6.4736959710436748E-2</v>
      </c>
      <c r="P108" s="90"/>
      <c r="Q108" s="92">
        <f t="shared" si="16"/>
        <v>33380.000200000002</v>
      </c>
      <c r="R108" s="90"/>
      <c r="S108" s="90"/>
      <c r="T108" s="90"/>
      <c r="U108" s="90"/>
      <c r="V108" s="90"/>
      <c r="W108" s="90"/>
      <c r="X108" s="90"/>
      <c r="Y108" s="90"/>
      <c r="Z108" s="90"/>
    </row>
    <row r="109" spans="1:26" s="66" customFormat="1" ht="12.95" customHeight="1">
      <c r="A109" s="23" t="s">
        <v>86</v>
      </c>
      <c r="B109" s="27"/>
      <c r="C109" s="24">
        <v>50590.631000000001</v>
      </c>
      <c r="D109" s="24"/>
      <c r="E109" s="90">
        <f t="shared" si="14"/>
        <v>-8586.5000391255762</v>
      </c>
      <c r="F109" s="95">
        <f>ROUND(2*E109,0)/2-0.5</f>
        <v>-8587</v>
      </c>
      <c r="G109" s="90">
        <f t="shared" si="11"/>
        <v>0.146069422007713</v>
      </c>
      <c r="H109" s="90"/>
      <c r="J109" s="23">
        <f t="shared" si="12"/>
        <v>0.146069422007713</v>
      </c>
      <c r="K109" s="90"/>
      <c r="M109" s="90"/>
      <c r="O109" s="90">
        <f t="shared" ca="1" si="15"/>
        <v>8.3890943166039317E-2</v>
      </c>
      <c r="P109" s="90"/>
      <c r="Q109" s="92">
        <f t="shared" si="16"/>
        <v>35572.131000000001</v>
      </c>
      <c r="R109" s="90"/>
      <c r="S109" s="90"/>
      <c r="T109" s="90"/>
      <c r="U109" s="90"/>
      <c r="V109" s="90"/>
      <c r="W109" s="90"/>
      <c r="X109" s="90"/>
      <c r="Y109" s="90"/>
      <c r="Z109" s="90"/>
    </row>
    <row r="110" spans="1:26" s="66" customFormat="1" ht="12.95" customHeight="1">
      <c r="A110" s="24" t="s">
        <v>76</v>
      </c>
      <c r="B110" s="27" t="s">
        <v>41</v>
      </c>
      <c r="C110" s="24">
        <v>52468.418530000003</v>
      </c>
      <c r="D110" s="24" t="s">
        <v>78</v>
      </c>
      <c r="E110" s="90">
        <f t="shared" si="14"/>
        <v>-2159.2801419361708</v>
      </c>
      <c r="F110" s="90">
        <f>ROUND(2*E110,0)/2</f>
        <v>-2159.5</v>
      </c>
      <c r="G110" s="90">
        <f t="shared" si="11"/>
        <v>6.4234107005177066E-2</v>
      </c>
      <c r="H110" s="90"/>
      <c r="J110" s="90">
        <f t="shared" si="12"/>
        <v>6.4234107005177066E-2</v>
      </c>
      <c r="K110" s="90"/>
      <c r="L110" s="90"/>
      <c r="M110" s="90"/>
      <c r="N110" s="90"/>
      <c r="O110" s="90">
        <f t="shared" ca="1" si="15"/>
        <v>0.10030043715616069</v>
      </c>
      <c r="P110" s="90"/>
      <c r="Q110" s="92">
        <f t="shared" si="16"/>
        <v>37449.918530000003</v>
      </c>
      <c r="R110" s="90"/>
      <c r="S110" s="90"/>
      <c r="T110" s="90"/>
      <c r="U110" s="90"/>
      <c r="V110" s="90"/>
      <c r="W110" s="90"/>
      <c r="X110" s="90"/>
      <c r="Y110" s="90"/>
      <c r="Z110" s="90"/>
    </row>
    <row r="111" spans="1:26" s="66" customFormat="1" ht="12.95" customHeight="1">
      <c r="A111" s="23" t="s">
        <v>60</v>
      </c>
      <c r="B111" s="26" t="s">
        <v>41</v>
      </c>
      <c r="C111" s="89">
        <v>52717.130899999996</v>
      </c>
      <c r="D111" s="24">
        <v>1E-4</v>
      </c>
      <c r="E111" s="90">
        <f t="shared" si="14"/>
        <v>-1307.9968803303743</v>
      </c>
      <c r="F111" s="90">
        <f>ROUND(2*E111,0)/2</f>
        <v>-1308</v>
      </c>
      <c r="H111" s="90"/>
      <c r="I111" s="84"/>
      <c r="J111" s="90"/>
      <c r="K111" s="90"/>
      <c r="L111" s="90"/>
      <c r="M111" s="90"/>
      <c r="N111" s="90"/>
      <c r="O111" s="90">
        <f t="shared" ca="1" si="15"/>
        <v>0.10247432811416743</v>
      </c>
      <c r="P111" s="90"/>
      <c r="Q111" s="92">
        <f t="shared" si="16"/>
        <v>37698.630899999996</v>
      </c>
      <c r="R111" s="90"/>
      <c r="S111" s="90"/>
      <c r="T111" s="90"/>
      <c r="U111" s="90">
        <f>C111-($C$7+$C$8*$F111)</f>
        <v>9.1144799807807431E-4</v>
      </c>
      <c r="V111" s="90"/>
      <c r="W111" s="90"/>
      <c r="X111" s="90"/>
      <c r="Y111" s="90"/>
      <c r="Z111" s="90"/>
    </row>
    <row r="112" spans="1:26" s="66" customFormat="1" ht="12.95" customHeight="1">
      <c r="A112" s="23" t="s">
        <v>48</v>
      </c>
      <c r="B112" s="27" t="s">
        <v>41</v>
      </c>
      <c r="C112" s="24">
        <v>52729.694300000003</v>
      </c>
      <c r="D112" s="94">
        <v>2.0000000000000001E-4</v>
      </c>
      <c r="E112" s="90">
        <f t="shared" si="14"/>
        <v>-1264.9953515810646</v>
      </c>
      <c r="F112" s="90">
        <f>ROUND(2*E112,0)/2</f>
        <v>-1265</v>
      </c>
      <c r="H112" s="90"/>
      <c r="I112" s="84"/>
      <c r="J112" s="90"/>
      <c r="K112" s="90"/>
      <c r="L112" s="90"/>
      <c r="M112" s="90"/>
      <c r="N112" s="90"/>
      <c r="O112" s="90">
        <f t="shared" ca="1" si="15"/>
        <v>0.10258410769278668</v>
      </c>
      <c r="P112" s="90"/>
      <c r="Q112" s="92">
        <f t="shared" si="16"/>
        <v>37711.194300000003</v>
      </c>
      <c r="R112" s="90"/>
      <c r="S112" s="90"/>
      <c r="T112" s="90"/>
      <c r="U112" s="90">
        <f>C112-($C$7+$C$8*$F112)</f>
        <v>1.3580900049419142E-3</v>
      </c>
      <c r="V112" s="90"/>
      <c r="W112" s="90"/>
      <c r="X112" s="90"/>
      <c r="Y112" s="90"/>
      <c r="Z112" s="90"/>
    </row>
    <row r="113" spans="1:26" s="66" customFormat="1" ht="12.95" customHeight="1">
      <c r="A113" s="23" t="s">
        <v>52</v>
      </c>
      <c r="B113" s="26"/>
      <c r="C113" s="24">
        <v>53065.673699999999</v>
      </c>
      <c r="D113" s="24">
        <v>4.1999999999999997E-3</v>
      </c>
      <c r="E113" s="90">
        <f t="shared" si="14"/>
        <v>-115.01781140337788</v>
      </c>
      <c r="F113" s="90">
        <f>ROUND(2*E113,0)/2</f>
        <v>-115</v>
      </c>
      <c r="H113" s="90"/>
      <c r="I113" s="84"/>
      <c r="J113" s="84"/>
      <c r="K113" s="90"/>
      <c r="L113" s="90"/>
      <c r="M113" s="90"/>
      <c r="N113" s="90"/>
      <c r="O113" s="90">
        <f t="shared" ca="1" si="15"/>
        <v>0.10552007316748752</v>
      </c>
      <c r="P113" s="90"/>
      <c r="Q113" s="92">
        <f t="shared" si="16"/>
        <v>38047.173699999999</v>
      </c>
      <c r="R113" s="90"/>
      <c r="S113" s="90"/>
      <c r="T113" s="90"/>
      <c r="U113" s="90">
        <f>C113-($C$7+$C$8*$F113)</f>
        <v>-5.2038099966011941E-3</v>
      </c>
      <c r="V113" s="90"/>
      <c r="W113" s="90"/>
      <c r="X113" s="90"/>
      <c r="Y113" s="90"/>
      <c r="Z113" s="90"/>
    </row>
    <row r="114" spans="1:26" s="66" customFormat="1" ht="12.95" customHeight="1">
      <c r="A114" s="24" t="s">
        <v>51</v>
      </c>
      <c r="B114" s="26" t="s">
        <v>42</v>
      </c>
      <c r="C114" s="24">
        <v>53099.423600000002</v>
      </c>
      <c r="D114" s="94">
        <v>2.0000000000000001E-4</v>
      </c>
      <c r="E114" s="90">
        <f t="shared" si="14"/>
        <v>0.50006553564343581</v>
      </c>
      <c r="F114" s="95">
        <f t="shared" ref="F114:F159" si="18">ROUND(2*E114,0)/2-0.5</f>
        <v>0</v>
      </c>
      <c r="G114" s="90">
        <f>C114-($C$7+$C$8*$F114)</f>
        <v>0.14610000000539003</v>
      </c>
      <c r="H114" s="90"/>
      <c r="I114" s="84"/>
      <c r="J114" s="84"/>
      <c r="K114" s="90"/>
      <c r="L114" s="90"/>
      <c r="M114" s="90"/>
      <c r="N114" s="90"/>
      <c r="O114" s="90">
        <f t="shared" ca="1" si="15"/>
        <v>0.10581366971495759</v>
      </c>
      <c r="P114" s="90"/>
      <c r="Q114" s="92">
        <f t="shared" si="16"/>
        <v>38080.923600000002</v>
      </c>
      <c r="R114" s="90"/>
      <c r="S114" s="90"/>
      <c r="T114" s="90"/>
      <c r="U114" s="90"/>
      <c r="V114" s="90"/>
      <c r="W114" s="90"/>
      <c r="X114" s="90"/>
      <c r="Y114" s="90"/>
      <c r="Z114" s="90"/>
    </row>
    <row r="115" spans="1:26" s="66" customFormat="1" ht="12.95" customHeight="1">
      <c r="A115" s="23" t="s">
        <v>61</v>
      </c>
      <c r="B115" s="26" t="s">
        <v>41</v>
      </c>
      <c r="C115" s="89">
        <v>53601.495199999998</v>
      </c>
      <c r="D115" s="89">
        <v>2.9999999999999997E-4</v>
      </c>
      <c r="E115" s="90">
        <f t="shared" si="14"/>
        <v>1718.9716848107432</v>
      </c>
      <c r="F115" s="95">
        <f t="shared" si="18"/>
        <v>1718.5</v>
      </c>
      <c r="H115" s="90"/>
      <c r="I115" s="84"/>
      <c r="J115" s="84"/>
      <c r="K115" s="90"/>
      <c r="L115" s="90"/>
      <c r="M115" s="90"/>
      <c r="N115" s="90"/>
      <c r="O115" s="90">
        <f t="shared" ca="1" si="15"/>
        <v>0.11020102333954314</v>
      </c>
      <c r="P115" s="90"/>
      <c r="Q115" s="92">
        <f t="shared" si="16"/>
        <v>38582.995199999998</v>
      </c>
      <c r="R115" s="90"/>
      <c r="S115" s="90"/>
      <c r="T115" s="90"/>
      <c r="U115" s="90">
        <f>C115-($C$7+$C$8*$F115)</f>
        <v>0.13780823900015093</v>
      </c>
      <c r="V115" s="90"/>
      <c r="W115" s="90"/>
      <c r="X115" s="90"/>
      <c r="Y115" s="90"/>
      <c r="Z115" s="90"/>
    </row>
    <row r="116" spans="1:26" s="66" customFormat="1" ht="12.95" customHeight="1">
      <c r="A116" s="23" t="s">
        <v>65</v>
      </c>
      <c r="B116" s="96"/>
      <c r="C116" s="24">
        <v>53813.414400000001</v>
      </c>
      <c r="D116" s="24">
        <v>1.4E-3</v>
      </c>
      <c r="E116" s="90">
        <f t="shared" si="14"/>
        <v>2444.3206804111587</v>
      </c>
      <c r="F116" s="95">
        <f t="shared" si="18"/>
        <v>2444</v>
      </c>
      <c r="G116" s="90">
        <f>C116-($C$7+$C$8*$F116)</f>
        <v>9.3690536006761249E-2</v>
      </c>
      <c r="H116" s="90"/>
      <c r="I116" s="90"/>
      <c r="J116" s="90">
        <f>G116</f>
        <v>9.3690536006761249E-2</v>
      </c>
      <c r="L116" s="90"/>
      <c r="M116" s="90"/>
      <c r="N116" s="90"/>
      <c r="O116" s="90">
        <f t="shared" ca="1" si="15"/>
        <v>0.11205323460206092</v>
      </c>
      <c r="P116" s="90"/>
      <c r="Q116" s="92">
        <f t="shared" si="16"/>
        <v>38794.914400000001</v>
      </c>
      <c r="R116" s="90"/>
      <c r="S116" s="90"/>
      <c r="T116" s="90"/>
      <c r="U116" s="90"/>
      <c r="V116" s="90"/>
      <c r="W116" s="90"/>
      <c r="X116" s="90"/>
      <c r="Y116" s="90"/>
      <c r="Z116" s="90"/>
    </row>
    <row r="117" spans="1:26" s="66" customFormat="1" ht="12.95" customHeight="1">
      <c r="A117" s="23" t="s">
        <v>65</v>
      </c>
      <c r="B117" s="96"/>
      <c r="C117" s="97">
        <v>53813.590499999998</v>
      </c>
      <c r="D117" s="24">
        <v>1.1000000000000001E-3</v>
      </c>
      <c r="E117" s="90">
        <f t="shared" ref="E117:E148" si="19">+(C117-C$7)/C$8</f>
        <v>2444.923428808298</v>
      </c>
      <c r="F117" s="95">
        <f t="shared" si="18"/>
        <v>2444.5</v>
      </c>
      <c r="G117" s="90">
        <f>C117-($C$7+$C$8*$F117)</f>
        <v>0.123709683000925</v>
      </c>
      <c r="H117" s="90"/>
      <c r="I117" s="90"/>
      <c r="J117" s="90">
        <f>G117</f>
        <v>0.123709683000925</v>
      </c>
      <c r="K117" s="90"/>
      <c r="L117" s="84"/>
      <c r="M117" s="90"/>
      <c r="N117" s="90"/>
      <c r="O117" s="90">
        <f t="shared" ref="O117:O148" ca="1" si="20">+C$11+C$12*$F117</f>
        <v>0.11205451110878904</v>
      </c>
      <c r="P117" s="90"/>
      <c r="Q117" s="92">
        <f t="shared" ref="Q117:Q148" si="21">+C117-15018.5</f>
        <v>38795.090499999998</v>
      </c>
      <c r="R117" s="90"/>
      <c r="S117" s="90"/>
      <c r="T117" s="90"/>
      <c r="U117" s="90"/>
      <c r="V117" s="90"/>
      <c r="W117" s="90"/>
      <c r="X117" s="90"/>
      <c r="Y117" s="90"/>
      <c r="Z117" s="90"/>
    </row>
    <row r="118" spans="1:26" s="66" customFormat="1" ht="12.95" customHeight="1">
      <c r="A118" s="24" t="s">
        <v>76</v>
      </c>
      <c r="B118" s="27" t="s">
        <v>41</v>
      </c>
      <c r="C118" s="24">
        <v>54021.36363</v>
      </c>
      <c r="D118" s="24" t="s">
        <v>77</v>
      </c>
      <c r="E118" s="90">
        <f t="shared" si="19"/>
        <v>3156.0814133526565</v>
      </c>
      <c r="F118" s="95">
        <f t="shared" si="18"/>
        <v>3155.5</v>
      </c>
      <c r="H118" s="90"/>
      <c r="J118" s="90"/>
      <c r="K118" s="90"/>
      <c r="L118" s="84"/>
      <c r="M118" s="90"/>
      <c r="N118" s="90"/>
      <c r="O118" s="90">
        <f t="shared" ca="1" si="20"/>
        <v>0.11386970367619104</v>
      </c>
      <c r="P118" s="90"/>
      <c r="Q118" s="92">
        <f t="shared" si="21"/>
        <v>39002.86363</v>
      </c>
      <c r="R118" s="90"/>
      <c r="S118" s="90"/>
      <c r="T118" s="90"/>
      <c r="U118" s="90">
        <f>C118-($C$7+$C$8*$F118)</f>
        <v>0.16986671700578881</v>
      </c>
      <c r="V118" s="90"/>
      <c r="W118" s="90"/>
      <c r="X118" s="90"/>
      <c r="Y118" s="90"/>
      <c r="Z118" s="90"/>
    </row>
    <row r="119" spans="1:26" s="66" customFormat="1" ht="12.95" customHeight="1">
      <c r="A119" s="62" t="s">
        <v>73</v>
      </c>
      <c r="B119" s="23"/>
      <c r="C119" s="24">
        <v>54220.7163</v>
      </c>
      <c r="D119" s="24"/>
      <c r="E119" s="90">
        <f t="shared" si="19"/>
        <v>3838.4181669585523</v>
      </c>
      <c r="F119" s="95">
        <f t="shared" si="18"/>
        <v>3838</v>
      </c>
      <c r="G119" s="90">
        <f t="shared" ref="G119:G158" si="22">C119-($C$7+$C$8*$F119)</f>
        <v>0.12217237200093223</v>
      </c>
      <c r="H119" s="90"/>
      <c r="I119" s="90"/>
      <c r="J119" s="90"/>
      <c r="K119" s="90">
        <f>G119</f>
        <v>0.12217237200093223</v>
      </c>
      <c r="L119" s="84"/>
      <c r="M119" s="90"/>
      <c r="N119" s="90"/>
      <c r="O119" s="90">
        <f t="shared" ca="1" si="20"/>
        <v>0.11561213536008957</v>
      </c>
      <c r="P119" s="90"/>
      <c r="Q119" s="92">
        <f t="shared" si="21"/>
        <v>39202.2163</v>
      </c>
      <c r="R119" s="90"/>
      <c r="S119" s="90"/>
      <c r="T119" s="90"/>
      <c r="U119" s="90"/>
      <c r="V119" s="90"/>
      <c r="W119" s="90"/>
      <c r="X119" s="90"/>
      <c r="Y119" s="90"/>
      <c r="Z119" s="90"/>
    </row>
    <row r="120" spans="1:26" s="66" customFormat="1" ht="12.95" customHeight="1">
      <c r="A120" s="62" t="s">
        <v>72</v>
      </c>
      <c r="B120" s="23"/>
      <c r="C120" s="24">
        <v>54545.912700000001</v>
      </c>
      <c r="D120" s="24">
        <v>1E-4</v>
      </c>
      <c r="E120" s="90">
        <f t="shared" si="19"/>
        <v>4951.4880639422472</v>
      </c>
      <c r="F120" s="95">
        <f t="shared" si="18"/>
        <v>4951</v>
      </c>
      <c r="G120" s="90">
        <f t="shared" si="22"/>
        <v>0.14259359400602989</v>
      </c>
      <c r="H120" s="90"/>
      <c r="I120" s="90"/>
      <c r="J120" s="90"/>
      <c r="K120" s="90">
        <f>G120</f>
        <v>0.14259359400602989</v>
      </c>
      <c r="L120" s="84"/>
      <c r="M120" s="90"/>
      <c r="N120" s="90"/>
      <c r="O120" s="90">
        <f t="shared" ca="1" si="20"/>
        <v>0.11845363933690872</v>
      </c>
      <c r="P120" s="90"/>
      <c r="Q120" s="92">
        <f t="shared" si="21"/>
        <v>39527.412700000001</v>
      </c>
      <c r="R120" s="90"/>
      <c r="S120" s="90"/>
      <c r="T120" s="90"/>
      <c r="U120" s="90"/>
      <c r="V120" s="90"/>
      <c r="W120" s="90"/>
      <c r="X120" s="90"/>
      <c r="Y120" s="90"/>
      <c r="Z120" s="90"/>
    </row>
    <row r="121" spans="1:26" s="66" customFormat="1" ht="12.95" customHeight="1">
      <c r="A121" s="24" t="s">
        <v>74</v>
      </c>
      <c r="B121" s="27" t="s">
        <v>41</v>
      </c>
      <c r="C121" s="24">
        <v>54558.329369999999</v>
      </c>
      <c r="D121" s="24">
        <v>1E-4</v>
      </c>
      <c r="E121" s="90">
        <f t="shared" si="19"/>
        <v>4993.9873708158138</v>
      </c>
      <c r="F121" s="95">
        <f t="shared" si="18"/>
        <v>4993.5</v>
      </c>
      <c r="G121" s="90">
        <f t="shared" si="22"/>
        <v>0.14239108900073916</v>
      </c>
      <c r="H121" s="90"/>
      <c r="J121" s="90"/>
      <c r="K121" s="90">
        <f>G121</f>
        <v>0.14239108900073916</v>
      </c>
      <c r="L121" s="90"/>
      <c r="M121" s="90"/>
      <c r="N121" s="90"/>
      <c r="O121" s="90">
        <f t="shared" ca="1" si="20"/>
        <v>0.11856214240879984</v>
      </c>
      <c r="P121" s="90"/>
      <c r="Q121" s="92">
        <f t="shared" si="21"/>
        <v>39539.829369999999</v>
      </c>
      <c r="R121" s="90"/>
      <c r="S121" s="90"/>
      <c r="T121" s="90"/>
      <c r="V121" s="90"/>
      <c r="W121" s="90"/>
      <c r="X121" s="90"/>
      <c r="Y121" s="90"/>
      <c r="Z121" s="90"/>
    </row>
    <row r="122" spans="1:26" s="66" customFormat="1" ht="12.95" customHeight="1">
      <c r="A122" s="24" t="s">
        <v>75</v>
      </c>
      <c r="B122" s="27" t="s">
        <v>41</v>
      </c>
      <c r="C122" s="24">
        <v>54597.479299999999</v>
      </c>
      <c r="D122" s="24">
        <v>1E-4</v>
      </c>
      <c r="E122" s="90">
        <f t="shared" si="19"/>
        <v>5127.9882655121219</v>
      </c>
      <c r="F122" s="95">
        <f t="shared" si="18"/>
        <v>5127.5</v>
      </c>
      <c r="G122" s="90">
        <f t="shared" si="22"/>
        <v>0.14265248500305461</v>
      </c>
      <c r="H122" s="90"/>
      <c r="I122" s="90"/>
      <c r="J122" s="90">
        <f>G122</f>
        <v>0.14265248500305461</v>
      </c>
      <c r="K122" s="90"/>
      <c r="L122" s="84"/>
      <c r="M122" s="90"/>
      <c r="N122" s="90"/>
      <c r="O122" s="90">
        <f t="shared" ca="1" si="20"/>
        <v>0.1189042462119389</v>
      </c>
      <c r="P122" s="90"/>
      <c r="Q122" s="92">
        <f t="shared" si="21"/>
        <v>39578.979299999999</v>
      </c>
      <c r="R122" s="90"/>
      <c r="S122" s="90"/>
      <c r="T122" s="90"/>
      <c r="U122" s="90"/>
      <c r="V122" s="90"/>
      <c r="W122" s="90"/>
      <c r="X122" s="90"/>
      <c r="Y122" s="90"/>
      <c r="Z122" s="90"/>
    </row>
    <row r="123" spans="1:26" s="66" customFormat="1" ht="12.95" customHeight="1">
      <c r="A123" s="24" t="s">
        <v>81</v>
      </c>
      <c r="B123" s="27" t="s">
        <v>41</v>
      </c>
      <c r="C123" s="24">
        <v>54897.818700000003</v>
      </c>
      <c r="D123" s="24">
        <v>1E-4</v>
      </c>
      <c r="E123" s="90">
        <f t="shared" si="19"/>
        <v>6155.9785661985652</v>
      </c>
      <c r="F123" s="95">
        <f t="shared" si="18"/>
        <v>6155.5</v>
      </c>
      <c r="G123" s="90">
        <f t="shared" si="22"/>
        <v>0.13981871700525517</v>
      </c>
      <c r="H123" s="90"/>
      <c r="I123" s="90"/>
      <c r="J123" s="90"/>
      <c r="K123" s="90">
        <f t="shared" ref="K123:K143" si="23">G123</f>
        <v>0.13981871700525517</v>
      </c>
      <c r="L123" s="84"/>
      <c r="M123" s="90"/>
      <c r="N123" s="90"/>
      <c r="O123" s="90">
        <f t="shared" ca="1" si="20"/>
        <v>0.12152874404497581</v>
      </c>
      <c r="P123" s="90"/>
      <c r="Q123" s="92">
        <f t="shared" si="21"/>
        <v>39879.318700000003</v>
      </c>
      <c r="R123" s="90"/>
      <c r="S123" s="90"/>
      <c r="T123" s="90"/>
      <c r="U123" s="90"/>
      <c r="V123" s="90"/>
      <c r="W123" s="90"/>
      <c r="X123" s="90"/>
      <c r="Y123" s="90"/>
      <c r="Z123" s="90"/>
    </row>
    <row r="124" spans="1:26" s="66" customFormat="1" ht="12.95" customHeight="1">
      <c r="A124" s="23" t="s">
        <v>79</v>
      </c>
      <c r="B124" s="27" t="s">
        <v>42</v>
      </c>
      <c r="C124" s="24">
        <v>54925.430339999999</v>
      </c>
      <c r="D124" s="24">
        <v>2.9999999999999997E-4</v>
      </c>
      <c r="E124" s="90">
        <f t="shared" si="19"/>
        <v>6250.4866397514888</v>
      </c>
      <c r="F124" s="95">
        <f t="shared" si="18"/>
        <v>6250</v>
      </c>
      <c r="G124" s="90">
        <f t="shared" si="22"/>
        <v>0.14217750000534579</v>
      </c>
      <c r="H124" s="90"/>
      <c r="J124" s="90"/>
      <c r="K124" s="90">
        <f t="shared" si="23"/>
        <v>0.14217750000534579</v>
      </c>
      <c r="L124" s="23"/>
      <c r="M124" s="90"/>
      <c r="N124" s="90"/>
      <c r="O124" s="90">
        <f t="shared" ca="1" si="20"/>
        <v>0.12177000381659253</v>
      </c>
      <c r="P124" s="90"/>
      <c r="Q124" s="92">
        <f t="shared" si="21"/>
        <v>39906.930339999999</v>
      </c>
      <c r="R124" s="90"/>
      <c r="S124" s="90"/>
      <c r="T124" s="90"/>
      <c r="U124" s="90"/>
      <c r="V124" s="90"/>
      <c r="W124" s="90"/>
      <c r="X124" s="90"/>
      <c r="Y124" s="90"/>
      <c r="Z124" s="90"/>
    </row>
    <row r="125" spans="1:26" s="66" customFormat="1" ht="12.95" customHeight="1">
      <c r="A125" s="23" t="s">
        <v>79</v>
      </c>
      <c r="B125" s="27" t="s">
        <v>42</v>
      </c>
      <c r="C125" s="24">
        <v>54925.430639999999</v>
      </c>
      <c r="D125" s="24">
        <v>2.9999999999999997E-4</v>
      </c>
      <c r="E125" s="90">
        <f t="shared" si="19"/>
        <v>6250.487666580103</v>
      </c>
      <c r="F125" s="95">
        <f t="shared" si="18"/>
        <v>6250</v>
      </c>
      <c r="G125" s="90">
        <f t="shared" si="22"/>
        <v>0.14247750000504311</v>
      </c>
      <c r="H125" s="90"/>
      <c r="J125" s="90"/>
      <c r="K125" s="90">
        <f t="shared" si="23"/>
        <v>0.14247750000504311</v>
      </c>
      <c r="L125" s="23"/>
      <c r="M125" s="90"/>
      <c r="N125" s="90"/>
      <c r="O125" s="90">
        <f t="shared" ca="1" si="20"/>
        <v>0.12177000381659253</v>
      </c>
      <c r="P125" s="90"/>
      <c r="Q125" s="92">
        <f t="shared" si="21"/>
        <v>39906.930639999999</v>
      </c>
      <c r="R125" s="90"/>
      <c r="S125" s="90"/>
      <c r="T125" s="90"/>
      <c r="U125" s="90"/>
      <c r="V125" s="90"/>
      <c r="W125" s="90"/>
      <c r="X125" s="90"/>
      <c r="Y125" s="90"/>
      <c r="Z125" s="90"/>
    </row>
    <row r="126" spans="1:26" s="66" customFormat="1" ht="12.95" customHeight="1">
      <c r="A126" s="23" t="s">
        <v>79</v>
      </c>
      <c r="B126" s="27" t="s">
        <v>42</v>
      </c>
      <c r="C126" s="24">
        <v>54925.430840000001</v>
      </c>
      <c r="D126" s="24">
        <v>2.0000000000000001E-4</v>
      </c>
      <c r="E126" s="90">
        <f t="shared" si="19"/>
        <v>6250.4883511325206</v>
      </c>
      <c r="F126" s="95">
        <f t="shared" si="18"/>
        <v>6250</v>
      </c>
      <c r="G126" s="90">
        <f t="shared" si="22"/>
        <v>0.14267750000726664</v>
      </c>
      <c r="H126" s="90"/>
      <c r="J126" s="90"/>
      <c r="K126" s="90">
        <f t="shared" si="23"/>
        <v>0.14267750000726664</v>
      </c>
      <c r="L126" s="23"/>
      <c r="M126" s="90"/>
      <c r="N126" s="90"/>
      <c r="O126" s="90">
        <f t="shared" ca="1" si="20"/>
        <v>0.12177000381659253</v>
      </c>
      <c r="P126" s="90"/>
      <c r="Q126" s="92">
        <f t="shared" si="21"/>
        <v>39906.930840000001</v>
      </c>
      <c r="R126" s="90"/>
      <c r="S126" s="90"/>
      <c r="T126" s="90"/>
      <c r="U126" s="90"/>
      <c r="V126" s="90"/>
      <c r="W126" s="90"/>
      <c r="X126" s="90"/>
      <c r="Y126" s="90"/>
      <c r="Z126" s="90"/>
    </row>
    <row r="127" spans="1:26" s="66" customFormat="1" ht="12.95" customHeight="1">
      <c r="A127" s="23" t="s">
        <v>85</v>
      </c>
      <c r="B127" s="27" t="s">
        <v>41</v>
      </c>
      <c r="C127" s="24">
        <v>55000.366260000003</v>
      </c>
      <c r="D127" s="24">
        <v>5.0000000000000001E-4</v>
      </c>
      <c r="E127" s="90">
        <f t="shared" si="19"/>
        <v>6506.9744629708794</v>
      </c>
      <c r="F127" s="95">
        <f t="shared" si="18"/>
        <v>6506.5</v>
      </c>
      <c r="G127" s="90">
        <f t="shared" si="22"/>
        <v>0.13861991100566229</v>
      </c>
      <c r="H127" s="90"/>
      <c r="J127" s="90"/>
      <c r="K127" s="90">
        <f t="shared" si="23"/>
        <v>0.13861991100566229</v>
      </c>
      <c r="L127" s="23"/>
      <c r="M127" s="90"/>
      <c r="N127" s="90"/>
      <c r="O127" s="90">
        <f t="shared" ca="1" si="20"/>
        <v>0.12242485176812362</v>
      </c>
      <c r="P127" s="90"/>
      <c r="Q127" s="92">
        <f t="shared" si="21"/>
        <v>39981.866260000003</v>
      </c>
      <c r="R127" s="90"/>
      <c r="S127" s="90"/>
      <c r="T127" s="90"/>
      <c r="U127" s="90"/>
      <c r="V127" s="90"/>
      <c r="W127" s="90"/>
      <c r="X127" s="90"/>
      <c r="Y127" s="90"/>
      <c r="Z127" s="90"/>
    </row>
    <row r="128" spans="1:26" s="66" customFormat="1" ht="12.95" customHeight="1">
      <c r="A128" s="23" t="s">
        <v>85</v>
      </c>
      <c r="B128" s="27" t="s">
        <v>41</v>
      </c>
      <c r="C128" s="24">
        <v>55000.366560000002</v>
      </c>
      <c r="D128" s="24">
        <v>2.0000000000000001E-4</v>
      </c>
      <c r="E128" s="90">
        <f t="shared" si="19"/>
        <v>6506.9754897994935</v>
      </c>
      <c r="F128" s="95">
        <f t="shared" si="18"/>
        <v>6506.5</v>
      </c>
      <c r="G128" s="90">
        <f t="shared" si="22"/>
        <v>0.13891991100535961</v>
      </c>
      <c r="H128" s="90"/>
      <c r="J128" s="90"/>
      <c r="K128" s="90">
        <f t="shared" si="23"/>
        <v>0.13891991100535961</v>
      </c>
      <c r="L128" s="23"/>
      <c r="M128" s="90"/>
      <c r="N128" s="90"/>
      <c r="O128" s="90">
        <f t="shared" ca="1" si="20"/>
        <v>0.12242485176812362</v>
      </c>
      <c r="P128" s="90"/>
      <c r="Q128" s="92">
        <f t="shared" si="21"/>
        <v>39981.866560000002</v>
      </c>
      <c r="R128" s="90"/>
      <c r="S128" s="90"/>
      <c r="T128" s="90"/>
      <c r="U128" s="90"/>
      <c r="V128" s="90"/>
      <c r="W128" s="90"/>
      <c r="X128" s="90"/>
      <c r="Y128" s="90"/>
      <c r="Z128" s="90"/>
    </row>
    <row r="129" spans="1:26" s="66" customFormat="1" ht="12.95" customHeight="1">
      <c r="A129" s="23" t="s">
        <v>85</v>
      </c>
      <c r="B129" s="27" t="s">
        <v>41</v>
      </c>
      <c r="C129" s="24">
        <v>55000.366759999997</v>
      </c>
      <c r="D129" s="24">
        <v>4.0000000000000002E-4</v>
      </c>
      <c r="E129" s="90">
        <f t="shared" si="19"/>
        <v>6506.9761743518866</v>
      </c>
      <c r="F129" s="95">
        <f t="shared" si="18"/>
        <v>6506.5</v>
      </c>
      <c r="G129" s="90">
        <f t="shared" si="22"/>
        <v>0.13911991100030718</v>
      </c>
      <c r="H129" s="90"/>
      <c r="J129" s="90"/>
      <c r="K129" s="90">
        <f t="shared" si="23"/>
        <v>0.13911991100030718</v>
      </c>
      <c r="L129" s="23"/>
      <c r="M129" s="90"/>
      <c r="N129" s="90"/>
      <c r="O129" s="90">
        <f t="shared" ca="1" si="20"/>
        <v>0.12242485176812362</v>
      </c>
      <c r="P129" s="90"/>
      <c r="Q129" s="92">
        <f t="shared" si="21"/>
        <v>39981.866759999997</v>
      </c>
      <c r="R129" s="90"/>
      <c r="S129" s="90"/>
      <c r="T129" s="90"/>
      <c r="U129" s="90"/>
      <c r="V129" s="90"/>
      <c r="W129" s="90"/>
      <c r="X129" s="90"/>
      <c r="Y129" s="90"/>
      <c r="Z129" s="90"/>
    </row>
    <row r="130" spans="1:26" s="66" customFormat="1" ht="12.95" customHeight="1">
      <c r="A130" s="96" t="s">
        <v>84</v>
      </c>
      <c r="B130" s="26" t="s">
        <v>41</v>
      </c>
      <c r="C130" s="89">
        <v>55238.769399999997</v>
      </c>
      <c r="D130" s="89">
        <v>1E-4</v>
      </c>
      <c r="E130" s="90">
        <f t="shared" si="19"/>
        <v>7322.9716833594912</v>
      </c>
      <c r="F130" s="95">
        <f t="shared" si="18"/>
        <v>7322.5</v>
      </c>
      <c r="G130" s="90">
        <f t="shared" si="22"/>
        <v>0.13780781500099692</v>
      </c>
      <c r="H130" s="90"/>
      <c r="I130" s="23"/>
      <c r="J130" s="90"/>
      <c r="K130" s="90">
        <f t="shared" si="23"/>
        <v>0.13780781500099692</v>
      </c>
      <c r="M130" s="90"/>
      <c r="N130" s="90"/>
      <c r="O130" s="90">
        <f t="shared" ca="1" si="20"/>
        <v>0.12450811074843308</v>
      </c>
      <c r="P130" s="90"/>
      <c r="Q130" s="92">
        <f t="shared" si="21"/>
        <v>40220.269399999997</v>
      </c>
      <c r="R130" s="90"/>
      <c r="S130" s="90"/>
      <c r="T130" s="90"/>
      <c r="U130" s="90"/>
      <c r="V130" s="90"/>
      <c r="W130" s="90"/>
      <c r="X130" s="90"/>
      <c r="Y130" s="90"/>
      <c r="Z130" s="90"/>
    </row>
    <row r="131" spans="1:26" s="66" customFormat="1" ht="12.95" customHeight="1">
      <c r="A131" s="96" t="s">
        <v>84</v>
      </c>
      <c r="B131" s="26" t="s">
        <v>42</v>
      </c>
      <c r="C131" s="89">
        <v>55238.917000000001</v>
      </c>
      <c r="D131" s="89">
        <v>1E-3</v>
      </c>
      <c r="E131" s="90">
        <f t="shared" si="19"/>
        <v>7323.4768830382054</v>
      </c>
      <c r="F131" s="95">
        <f t="shared" si="18"/>
        <v>7323</v>
      </c>
      <c r="G131" s="90">
        <f t="shared" si="22"/>
        <v>0.13932696200208738</v>
      </c>
      <c r="H131" s="90"/>
      <c r="I131" s="23"/>
      <c r="J131" s="90"/>
      <c r="K131" s="90">
        <f t="shared" si="23"/>
        <v>0.13932696200208738</v>
      </c>
      <c r="M131" s="90"/>
      <c r="N131" s="90"/>
      <c r="O131" s="90">
        <f t="shared" ca="1" si="20"/>
        <v>0.12450938725516122</v>
      </c>
      <c r="P131" s="90"/>
      <c r="Q131" s="92">
        <f t="shared" si="21"/>
        <v>40220.417000000001</v>
      </c>
      <c r="R131" s="90"/>
      <c r="S131" s="90"/>
      <c r="T131" s="90"/>
      <c r="U131" s="90"/>
      <c r="V131" s="90"/>
      <c r="W131" s="90"/>
      <c r="X131" s="90"/>
      <c r="Y131" s="90"/>
      <c r="Z131" s="90"/>
    </row>
    <row r="132" spans="1:26" s="66" customFormat="1" ht="12.95" customHeight="1">
      <c r="A132" s="23" t="s">
        <v>85</v>
      </c>
      <c r="B132" s="27" t="s">
        <v>41</v>
      </c>
      <c r="C132" s="24">
        <v>55304.506329999997</v>
      </c>
      <c r="D132" s="24">
        <v>2.0000000000000001E-4</v>
      </c>
      <c r="E132" s="90">
        <f t="shared" si="19"/>
        <v>7547.9735527009825</v>
      </c>
      <c r="F132" s="95">
        <f t="shared" si="18"/>
        <v>7547.5</v>
      </c>
      <c r="G132" s="90">
        <f t="shared" si="22"/>
        <v>0.13835396499780472</v>
      </c>
      <c r="H132" s="90"/>
      <c r="J132" s="90"/>
      <c r="K132" s="90">
        <f t="shared" si="23"/>
        <v>0.13835396499780472</v>
      </c>
      <c r="L132" s="23"/>
      <c r="M132" s="90"/>
      <c r="N132" s="90"/>
      <c r="O132" s="90">
        <f t="shared" ca="1" si="20"/>
        <v>0.12508253877609193</v>
      </c>
      <c r="P132" s="90"/>
      <c r="Q132" s="92">
        <f t="shared" si="21"/>
        <v>40286.006329999997</v>
      </c>
      <c r="R132" s="90"/>
      <c r="S132" s="90"/>
      <c r="T132" s="90"/>
      <c r="U132" s="90"/>
      <c r="V132" s="90"/>
      <c r="W132" s="90"/>
      <c r="X132" s="90"/>
      <c r="Y132" s="90"/>
      <c r="Z132" s="90"/>
    </row>
    <row r="133" spans="1:26" s="66" customFormat="1" ht="12.95" customHeight="1">
      <c r="A133" s="23" t="s">
        <v>85</v>
      </c>
      <c r="B133" s="27" t="s">
        <v>41</v>
      </c>
      <c r="C133" s="24">
        <v>55619.455000000002</v>
      </c>
      <c r="D133" s="24">
        <v>1E-4</v>
      </c>
      <c r="E133" s="90">
        <f t="shared" si="19"/>
        <v>8625.9679083336305</v>
      </c>
      <c r="F133" s="95">
        <f t="shared" si="18"/>
        <v>8625.5</v>
      </c>
      <c r="G133" s="90">
        <f t="shared" si="22"/>
        <v>0.13670489700598409</v>
      </c>
      <c r="H133" s="90"/>
      <c r="J133" s="90"/>
      <c r="K133" s="90">
        <f t="shared" si="23"/>
        <v>0.13670489700598409</v>
      </c>
      <c r="L133" s="23"/>
      <c r="M133" s="90"/>
      <c r="N133" s="90"/>
      <c r="O133" s="90">
        <f t="shared" ca="1" si="20"/>
        <v>0.12783468728194194</v>
      </c>
      <c r="P133" s="90"/>
      <c r="Q133" s="92">
        <f t="shared" si="21"/>
        <v>40600.955000000002</v>
      </c>
      <c r="R133" s="90"/>
      <c r="S133" s="90"/>
      <c r="T133" s="90"/>
      <c r="U133" s="90"/>
      <c r="V133" s="90"/>
      <c r="W133" s="90"/>
      <c r="X133" s="90"/>
      <c r="Y133" s="90"/>
      <c r="Z133" s="90"/>
    </row>
    <row r="134" spans="1:26" s="66" customFormat="1" ht="12.95" customHeight="1">
      <c r="A134" s="23" t="s">
        <v>87</v>
      </c>
      <c r="B134" s="27" t="s">
        <v>42</v>
      </c>
      <c r="C134" s="24">
        <v>55960.55517</v>
      </c>
      <c r="D134" s="24">
        <v>2.9999999999999997E-4</v>
      </c>
      <c r="E134" s="90">
        <f t="shared" si="19"/>
        <v>9793.4726257383063</v>
      </c>
      <c r="F134" s="95">
        <f t="shared" si="18"/>
        <v>9793</v>
      </c>
      <c r="G134" s="90">
        <f t="shared" si="22"/>
        <v>0.13808314200286986</v>
      </c>
      <c r="H134" s="90"/>
      <c r="J134" s="90"/>
      <c r="K134" s="90">
        <f t="shared" si="23"/>
        <v>0.13808314200286986</v>
      </c>
      <c r="L134" s="23"/>
      <c r="M134" s="90"/>
      <c r="N134" s="90"/>
      <c r="O134" s="90">
        <f t="shared" ca="1" si="20"/>
        <v>0.13081533049212735</v>
      </c>
      <c r="P134" s="90"/>
      <c r="Q134" s="92">
        <f t="shared" si="21"/>
        <v>40942.05517</v>
      </c>
      <c r="R134" s="90"/>
      <c r="S134" s="90"/>
      <c r="T134" s="90"/>
      <c r="U134" s="90"/>
      <c r="V134" s="90"/>
      <c r="W134" s="90"/>
      <c r="X134" s="90"/>
      <c r="Y134" s="90"/>
      <c r="Z134" s="90"/>
    </row>
    <row r="135" spans="1:26" s="66" customFormat="1" ht="12.95" customHeight="1">
      <c r="A135" s="23" t="s">
        <v>87</v>
      </c>
      <c r="B135" s="27" t="s">
        <v>42</v>
      </c>
      <c r="C135" s="24">
        <v>55960.555469999999</v>
      </c>
      <c r="D135" s="24">
        <v>2.9999999999999997E-4</v>
      </c>
      <c r="E135" s="90">
        <f t="shared" si="19"/>
        <v>9793.4736525669196</v>
      </c>
      <c r="F135" s="95">
        <f t="shared" si="18"/>
        <v>9793</v>
      </c>
      <c r="G135" s="90">
        <f t="shared" si="22"/>
        <v>0.13838314200256718</v>
      </c>
      <c r="H135" s="90"/>
      <c r="J135" s="90"/>
      <c r="K135" s="90">
        <f t="shared" si="23"/>
        <v>0.13838314200256718</v>
      </c>
      <c r="L135" s="23"/>
      <c r="M135" s="90"/>
      <c r="N135" s="90"/>
      <c r="O135" s="90">
        <f t="shared" ca="1" si="20"/>
        <v>0.13081533049212735</v>
      </c>
      <c r="P135" s="90"/>
      <c r="Q135" s="92">
        <f t="shared" si="21"/>
        <v>40942.055469999999</v>
      </c>
      <c r="R135" s="90"/>
      <c r="S135" s="90"/>
      <c r="T135" s="90"/>
      <c r="U135" s="90"/>
      <c r="V135" s="90"/>
      <c r="W135" s="90"/>
      <c r="X135" s="90"/>
      <c r="Y135" s="90"/>
      <c r="Z135" s="90"/>
    </row>
    <row r="136" spans="1:26" s="66" customFormat="1" ht="12.95" customHeight="1">
      <c r="A136" s="23" t="s">
        <v>87</v>
      </c>
      <c r="B136" s="27" t="s">
        <v>42</v>
      </c>
      <c r="C136" s="24">
        <v>55960.555569999997</v>
      </c>
      <c r="D136" s="24">
        <v>2.9999999999999997E-4</v>
      </c>
      <c r="E136" s="90">
        <f t="shared" si="19"/>
        <v>9793.4739948431161</v>
      </c>
      <c r="F136" s="95">
        <f t="shared" si="18"/>
        <v>9793</v>
      </c>
      <c r="G136" s="90">
        <f t="shared" si="22"/>
        <v>0.13848314200004097</v>
      </c>
      <c r="H136" s="90"/>
      <c r="J136" s="90"/>
      <c r="K136" s="90">
        <f t="shared" si="23"/>
        <v>0.13848314200004097</v>
      </c>
      <c r="L136" s="23"/>
      <c r="M136" s="90"/>
      <c r="N136" s="90"/>
      <c r="O136" s="90">
        <f t="shared" ca="1" si="20"/>
        <v>0.13081533049212735</v>
      </c>
      <c r="P136" s="90"/>
      <c r="Q136" s="92">
        <f t="shared" si="21"/>
        <v>40942.055569999997</v>
      </c>
      <c r="R136" s="90"/>
      <c r="S136" s="90"/>
      <c r="T136" s="90"/>
      <c r="U136" s="90"/>
      <c r="V136" s="90"/>
      <c r="W136" s="90"/>
      <c r="X136" s="90"/>
      <c r="Y136" s="90"/>
      <c r="Z136" s="90"/>
    </row>
    <row r="137" spans="1:26" s="66" customFormat="1" ht="12.95" customHeight="1">
      <c r="A137" s="23" t="s">
        <v>87</v>
      </c>
      <c r="B137" s="27" t="s">
        <v>42</v>
      </c>
      <c r="C137" s="24">
        <v>55960.555769999999</v>
      </c>
      <c r="D137" s="24">
        <v>2.9999999999999997E-4</v>
      </c>
      <c r="E137" s="90">
        <f t="shared" si="19"/>
        <v>9793.4746793955346</v>
      </c>
      <c r="F137" s="95">
        <f t="shared" si="18"/>
        <v>9793</v>
      </c>
      <c r="G137" s="90">
        <f t="shared" si="22"/>
        <v>0.1386831420022645</v>
      </c>
      <c r="H137" s="90"/>
      <c r="J137" s="90"/>
      <c r="K137" s="90">
        <f t="shared" si="23"/>
        <v>0.1386831420022645</v>
      </c>
      <c r="L137" s="23"/>
      <c r="M137" s="90"/>
      <c r="N137" s="90"/>
      <c r="O137" s="90">
        <f t="shared" ca="1" si="20"/>
        <v>0.13081533049212735</v>
      </c>
      <c r="P137" s="90"/>
      <c r="Q137" s="92">
        <f t="shared" si="21"/>
        <v>40942.055769999999</v>
      </c>
      <c r="R137" s="90"/>
      <c r="S137" s="90"/>
      <c r="T137" s="90"/>
      <c r="U137" s="90"/>
      <c r="V137" s="90"/>
      <c r="W137" s="90"/>
      <c r="X137" s="90"/>
      <c r="Y137" s="90"/>
      <c r="Z137" s="90"/>
    </row>
    <row r="138" spans="1:26" s="66" customFormat="1" ht="12.95" customHeight="1">
      <c r="A138" s="23" t="s">
        <v>87</v>
      </c>
      <c r="B138" s="27" t="s">
        <v>41</v>
      </c>
      <c r="C138" s="24">
        <v>55960.70177</v>
      </c>
      <c r="D138" s="24">
        <v>1E-4</v>
      </c>
      <c r="E138" s="90">
        <f t="shared" si="19"/>
        <v>9793.9744026549561</v>
      </c>
      <c r="F138" s="95">
        <f t="shared" si="18"/>
        <v>9793.5</v>
      </c>
      <c r="G138" s="90">
        <f t="shared" si="22"/>
        <v>0.13860228900011862</v>
      </c>
      <c r="H138" s="90"/>
      <c r="J138" s="90"/>
      <c r="K138" s="90">
        <f t="shared" si="23"/>
        <v>0.13860228900011862</v>
      </c>
      <c r="L138" s="23"/>
      <c r="M138" s="90"/>
      <c r="N138" s="90"/>
      <c r="O138" s="90">
        <f t="shared" ca="1" si="20"/>
        <v>0.13081660699885547</v>
      </c>
      <c r="P138" s="90"/>
      <c r="Q138" s="92">
        <f t="shared" si="21"/>
        <v>40942.20177</v>
      </c>
      <c r="R138" s="90"/>
      <c r="S138" s="90"/>
      <c r="T138" s="90"/>
      <c r="U138" s="90"/>
      <c r="V138" s="90"/>
      <c r="W138" s="90"/>
      <c r="X138" s="90"/>
      <c r="Y138" s="90"/>
      <c r="Z138" s="90"/>
    </row>
    <row r="139" spans="1:26" s="66" customFormat="1" ht="12.95" customHeight="1">
      <c r="A139" s="23" t="s">
        <v>87</v>
      </c>
      <c r="B139" s="27" t="s">
        <v>41</v>
      </c>
      <c r="C139" s="24">
        <v>55960.702069999999</v>
      </c>
      <c r="D139" s="24">
        <v>2.9999999999999997E-4</v>
      </c>
      <c r="E139" s="90">
        <f t="shared" si="19"/>
        <v>9793.9754294835711</v>
      </c>
      <c r="F139" s="95">
        <f t="shared" si="18"/>
        <v>9793.5</v>
      </c>
      <c r="G139" s="90">
        <f t="shared" si="22"/>
        <v>0.13890228899981594</v>
      </c>
      <c r="H139" s="90"/>
      <c r="J139" s="90"/>
      <c r="K139" s="90">
        <f t="shared" si="23"/>
        <v>0.13890228899981594</v>
      </c>
      <c r="L139" s="23"/>
      <c r="M139" s="90"/>
      <c r="N139" s="90"/>
      <c r="O139" s="90">
        <f t="shared" ca="1" si="20"/>
        <v>0.13081660699885547</v>
      </c>
      <c r="P139" s="90"/>
      <c r="Q139" s="92">
        <f t="shared" si="21"/>
        <v>40942.202069999999</v>
      </c>
      <c r="R139" s="90"/>
      <c r="S139" s="90"/>
      <c r="T139" s="90"/>
      <c r="U139" s="90"/>
      <c r="V139" s="90"/>
      <c r="W139" s="90"/>
      <c r="X139" s="90"/>
      <c r="Y139" s="90"/>
      <c r="Z139" s="90"/>
    </row>
    <row r="140" spans="1:26" s="66" customFormat="1" ht="12.95" customHeight="1">
      <c r="A140" s="23" t="s">
        <v>87</v>
      </c>
      <c r="B140" s="27" t="s">
        <v>41</v>
      </c>
      <c r="C140" s="24">
        <v>55960.702169999997</v>
      </c>
      <c r="D140" s="24">
        <v>2.0000000000000001E-4</v>
      </c>
      <c r="E140" s="90">
        <f t="shared" si="19"/>
        <v>9793.9757717597677</v>
      </c>
      <c r="F140" s="95">
        <f t="shared" si="18"/>
        <v>9793.5</v>
      </c>
      <c r="G140" s="90">
        <f t="shared" si="22"/>
        <v>0.13900228899728972</v>
      </c>
      <c r="H140" s="90"/>
      <c r="J140" s="90"/>
      <c r="K140" s="90">
        <f t="shared" si="23"/>
        <v>0.13900228899728972</v>
      </c>
      <c r="L140" s="23"/>
      <c r="M140" s="90"/>
      <c r="N140" s="90"/>
      <c r="O140" s="90">
        <f t="shared" ca="1" si="20"/>
        <v>0.13081660699885547</v>
      </c>
      <c r="P140" s="90"/>
      <c r="Q140" s="92">
        <f t="shared" si="21"/>
        <v>40942.202169999997</v>
      </c>
      <c r="R140" s="90"/>
      <c r="S140" s="90"/>
      <c r="T140" s="90"/>
      <c r="U140" s="90"/>
      <c r="V140" s="90"/>
      <c r="W140" s="90"/>
      <c r="X140" s="90"/>
      <c r="Y140" s="90"/>
      <c r="Z140" s="90"/>
    </row>
    <row r="141" spans="1:26" s="66" customFormat="1" ht="12.95" customHeight="1">
      <c r="A141" s="23" t="s">
        <v>87</v>
      </c>
      <c r="B141" s="27" t="s">
        <v>41</v>
      </c>
      <c r="C141" s="24">
        <v>55960.702270000002</v>
      </c>
      <c r="D141" s="24">
        <v>1E-4</v>
      </c>
      <c r="E141" s="90">
        <f t="shared" si="19"/>
        <v>9793.9761140359878</v>
      </c>
      <c r="F141" s="95">
        <f t="shared" si="18"/>
        <v>9793.5</v>
      </c>
      <c r="G141" s="90">
        <f t="shared" si="22"/>
        <v>0.13910228900203947</v>
      </c>
      <c r="H141" s="90"/>
      <c r="J141" s="90"/>
      <c r="K141" s="90">
        <f t="shared" si="23"/>
        <v>0.13910228900203947</v>
      </c>
      <c r="L141" s="23"/>
      <c r="M141" s="90"/>
      <c r="N141" s="90"/>
      <c r="O141" s="90">
        <f t="shared" ca="1" si="20"/>
        <v>0.13081660699885547</v>
      </c>
      <c r="P141" s="90"/>
      <c r="Q141" s="92">
        <f t="shared" si="21"/>
        <v>40942.202270000002</v>
      </c>
      <c r="R141" s="90"/>
      <c r="S141" s="90"/>
      <c r="T141" s="90"/>
      <c r="U141" s="90"/>
      <c r="V141" s="90"/>
      <c r="W141" s="90"/>
      <c r="X141" s="90"/>
      <c r="Y141" s="90"/>
      <c r="Z141" s="90"/>
    </row>
    <row r="142" spans="1:26" s="66" customFormat="1" ht="12.95" customHeight="1">
      <c r="A142" s="98" t="s">
        <v>89</v>
      </c>
      <c r="B142" s="99" t="s">
        <v>41</v>
      </c>
      <c r="C142" s="98">
        <v>55992.54855</v>
      </c>
      <c r="D142" s="98">
        <v>3.8999999999999999E-4</v>
      </c>
      <c r="E142" s="90">
        <f t="shared" si="19"/>
        <v>9902.9783526798092</v>
      </c>
      <c r="F142" s="95">
        <f t="shared" si="18"/>
        <v>9902.5</v>
      </c>
      <c r="G142" s="90">
        <f t="shared" si="22"/>
        <v>0.13975633500376716</v>
      </c>
      <c r="H142" s="90"/>
      <c r="I142" s="23"/>
      <c r="J142" s="90"/>
      <c r="K142" s="90">
        <f t="shared" si="23"/>
        <v>0.13975633500376716</v>
      </c>
      <c r="M142" s="90"/>
      <c r="N142" s="90"/>
      <c r="O142" s="90">
        <f t="shared" ca="1" si="20"/>
        <v>0.13109488546558798</v>
      </c>
      <c r="P142" s="90"/>
      <c r="Q142" s="92">
        <f t="shared" si="21"/>
        <v>40974.04855</v>
      </c>
      <c r="R142" s="90"/>
      <c r="S142" s="90"/>
      <c r="T142" s="90"/>
      <c r="U142" s="90"/>
      <c r="V142" s="90"/>
      <c r="W142" s="90"/>
      <c r="X142" s="90"/>
      <c r="Y142" s="90"/>
      <c r="Z142" s="90"/>
    </row>
    <row r="143" spans="1:26" s="66" customFormat="1" ht="12.95" customHeight="1">
      <c r="A143" s="98" t="s">
        <v>89</v>
      </c>
      <c r="B143" s="99" t="s">
        <v>42</v>
      </c>
      <c r="C143" s="98">
        <v>55992.693899999998</v>
      </c>
      <c r="D143" s="98">
        <v>2.9999999999999997E-4</v>
      </c>
      <c r="E143" s="90">
        <f t="shared" si="19"/>
        <v>9903.4758511438922</v>
      </c>
      <c r="F143" s="95">
        <f t="shared" si="18"/>
        <v>9903</v>
      </c>
      <c r="G143" s="90">
        <f t="shared" si="22"/>
        <v>0.13902548199985176</v>
      </c>
      <c r="H143" s="90"/>
      <c r="I143" s="23"/>
      <c r="J143" s="90"/>
      <c r="K143" s="90">
        <f t="shared" si="23"/>
        <v>0.13902548199985176</v>
      </c>
      <c r="M143" s="90"/>
      <c r="N143" s="90"/>
      <c r="O143" s="90">
        <f t="shared" ca="1" si="20"/>
        <v>0.13109616197231611</v>
      </c>
      <c r="P143" s="90"/>
      <c r="Q143" s="92">
        <f t="shared" si="21"/>
        <v>40974.193899999998</v>
      </c>
      <c r="R143" s="90"/>
      <c r="S143" s="90"/>
      <c r="T143" s="90"/>
      <c r="U143" s="90"/>
      <c r="V143" s="90"/>
      <c r="W143" s="90"/>
      <c r="X143" s="90"/>
      <c r="Y143" s="90"/>
      <c r="Z143" s="90"/>
    </row>
    <row r="144" spans="1:26" s="66" customFormat="1" ht="12.95" customHeight="1">
      <c r="A144" s="23" t="s">
        <v>88</v>
      </c>
      <c r="B144" s="27" t="s">
        <v>42</v>
      </c>
      <c r="C144" s="24">
        <v>56007.448600000003</v>
      </c>
      <c r="D144" s="24">
        <v>1.6000000000000001E-3</v>
      </c>
      <c r="E144" s="90">
        <f t="shared" si="19"/>
        <v>9953.9776783751622</v>
      </c>
      <c r="F144" s="95">
        <f t="shared" si="18"/>
        <v>9953.5</v>
      </c>
      <c r="G144" s="90">
        <f t="shared" si="22"/>
        <v>0.13955932900717016</v>
      </c>
      <c r="H144" s="90"/>
      <c r="I144" s="23"/>
      <c r="J144" s="90">
        <f>G144</f>
        <v>0.13955932900717016</v>
      </c>
      <c r="K144" s="90"/>
      <c r="M144" s="90"/>
      <c r="N144" s="90"/>
      <c r="O144" s="90">
        <f t="shared" ca="1" si="20"/>
        <v>0.13122508915185732</v>
      </c>
      <c r="P144" s="90"/>
      <c r="Q144" s="92">
        <f t="shared" si="21"/>
        <v>40988.948600000003</v>
      </c>
      <c r="R144" s="90"/>
      <c r="S144" s="90"/>
      <c r="T144" s="90"/>
      <c r="U144" s="90"/>
      <c r="V144" s="90"/>
      <c r="W144" s="90"/>
      <c r="X144" s="90"/>
      <c r="Y144" s="90"/>
      <c r="Z144" s="90"/>
    </row>
    <row r="145" spans="1:26" s="66" customFormat="1" ht="12.95" customHeight="1">
      <c r="A145" s="23" t="s">
        <v>88</v>
      </c>
      <c r="B145" s="27" t="s">
        <v>41</v>
      </c>
      <c r="C145" s="24">
        <v>56007.593699999998</v>
      </c>
      <c r="D145" s="24">
        <v>8.9999999999999998E-4</v>
      </c>
      <c r="E145" s="90">
        <f t="shared" si="19"/>
        <v>9954.4743211487166</v>
      </c>
      <c r="F145" s="95">
        <f t="shared" si="18"/>
        <v>9954</v>
      </c>
      <c r="G145" s="90">
        <f t="shared" si="22"/>
        <v>0.13857847599865636</v>
      </c>
      <c r="H145" s="90"/>
      <c r="I145" s="23"/>
      <c r="J145" s="90">
        <f>G145</f>
        <v>0.13857847599865636</v>
      </c>
      <c r="K145" s="90"/>
      <c r="M145" s="90"/>
      <c r="N145" s="90"/>
      <c r="O145" s="90">
        <f t="shared" ca="1" si="20"/>
        <v>0.13122636565858548</v>
      </c>
      <c r="P145" s="90"/>
      <c r="Q145" s="92">
        <f t="shared" si="21"/>
        <v>40989.093699999998</v>
      </c>
      <c r="R145" s="90"/>
      <c r="S145" s="90"/>
      <c r="T145" s="90"/>
      <c r="U145" s="90"/>
      <c r="V145" s="90"/>
      <c r="W145" s="90"/>
      <c r="X145" s="90"/>
      <c r="Y145" s="90"/>
      <c r="Z145" s="90"/>
    </row>
    <row r="146" spans="1:26" s="66" customFormat="1" ht="12.95" customHeight="1">
      <c r="A146" s="98" t="s">
        <v>89</v>
      </c>
      <c r="B146" s="99" t="s">
        <v>41</v>
      </c>
      <c r="C146" s="98">
        <v>56390.464489999998</v>
      </c>
      <c r="D146" s="98">
        <v>1.01E-3</v>
      </c>
      <c r="E146" s="90">
        <f t="shared" si="19"/>
        <v>11264.949931528678</v>
      </c>
      <c r="F146" s="95">
        <f t="shared" si="18"/>
        <v>11264.5</v>
      </c>
      <c r="G146" s="90">
        <f t="shared" si="22"/>
        <v>0.13145276300201658</v>
      </c>
      <c r="H146" s="90"/>
      <c r="I146" s="23"/>
      <c r="J146" s="90"/>
      <c r="K146" s="90">
        <f t="shared" ref="K146:K158" si="24">G146</f>
        <v>0.13145276300201658</v>
      </c>
      <c r="M146" s="90"/>
      <c r="N146" s="90"/>
      <c r="O146" s="90">
        <f t="shared" ca="1" si="20"/>
        <v>0.13457208979301627</v>
      </c>
      <c r="P146" s="90"/>
      <c r="Q146" s="92">
        <f t="shared" si="21"/>
        <v>41371.964489999998</v>
      </c>
      <c r="R146" s="90"/>
      <c r="S146" s="90"/>
      <c r="T146" s="90"/>
      <c r="U146" s="90"/>
      <c r="V146" s="90"/>
      <c r="W146" s="90"/>
      <c r="X146" s="90"/>
      <c r="Y146" s="90"/>
      <c r="Z146" s="90"/>
    </row>
    <row r="147" spans="1:26" s="66" customFormat="1" ht="12.95" customHeight="1">
      <c r="A147" s="98" t="s">
        <v>89</v>
      </c>
      <c r="B147" s="99" t="s">
        <v>42</v>
      </c>
      <c r="C147" s="98">
        <v>56390.614509999999</v>
      </c>
      <c r="D147" s="98">
        <v>4.8000000000000001E-4</v>
      </c>
      <c r="E147" s="90">
        <f t="shared" si="19"/>
        <v>11265.463414291546</v>
      </c>
      <c r="F147" s="95">
        <f t="shared" si="18"/>
        <v>11265</v>
      </c>
      <c r="G147" s="90">
        <f t="shared" si="22"/>
        <v>0.13539191000018036</v>
      </c>
      <c r="H147" s="90"/>
      <c r="I147" s="23"/>
      <c r="J147" s="90"/>
      <c r="K147" s="90">
        <f t="shared" si="24"/>
        <v>0.13539191000018036</v>
      </c>
      <c r="M147" s="90"/>
      <c r="N147" s="90"/>
      <c r="O147" s="90">
        <f t="shared" ca="1" si="20"/>
        <v>0.1345733662997444</v>
      </c>
      <c r="P147" s="90"/>
      <c r="Q147" s="92">
        <f t="shared" si="21"/>
        <v>41372.114509999999</v>
      </c>
      <c r="R147" s="90"/>
      <c r="S147" s="90"/>
      <c r="T147" s="90"/>
      <c r="U147" s="90"/>
      <c r="V147" s="90"/>
      <c r="W147" s="90"/>
      <c r="X147" s="90"/>
      <c r="Y147" s="90"/>
      <c r="Z147" s="90"/>
    </row>
    <row r="148" spans="1:26" s="66" customFormat="1" ht="12.95" customHeight="1">
      <c r="A148" s="98" t="s">
        <v>89</v>
      </c>
      <c r="B148" s="99" t="s">
        <v>42</v>
      </c>
      <c r="C148" s="98">
        <v>56650.64198</v>
      </c>
      <c r="D148" s="98">
        <v>3.1E-4</v>
      </c>
      <c r="E148" s="90">
        <f t="shared" si="19"/>
        <v>12155.475570778613</v>
      </c>
      <c r="F148" s="95">
        <f t="shared" si="18"/>
        <v>12155</v>
      </c>
      <c r="G148" s="90">
        <f t="shared" si="22"/>
        <v>0.13894357000390301</v>
      </c>
      <c r="H148" s="90"/>
      <c r="I148" s="23"/>
      <c r="J148" s="90"/>
      <c r="K148" s="90">
        <f t="shared" si="24"/>
        <v>0.13894357000390301</v>
      </c>
      <c r="M148" s="90"/>
      <c r="N148" s="90"/>
      <c r="O148" s="90">
        <f t="shared" ca="1" si="20"/>
        <v>0.13684554827581721</v>
      </c>
      <c r="P148" s="90"/>
      <c r="Q148" s="92">
        <f t="shared" si="21"/>
        <v>41632.14198</v>
      </c>
      <c r="R148" s="90"/>
      <c r="S148" s="90"/>
      <c r="T148" s="90"/>
      <c r="U148" s="90"/>
      <c r="V148" s="90"/>
      <c r="W148" s="90"/>
      <c r="X148" s="90"/>
      <c r="Y148" s="90"/>
      <c r="Z148" s="90"/>
    </row>
    <row r="149" spans="1:26" s="66" customFormat="1" ht="12.95" customHeight="1">
      <c r="A149" s="62" t="s">
        <v>510</v>
      </c>
      <c r="B149" s="23"/>
      <c r="C149" s="24">
        <v>57120.728000000003</v>
      </c>
      <c r="D149" s="24">
        <v>2E-3</v>
      </c>
      <c r="E149" s="90">
        <f t="shared" ref="E149:E158" si="25">+(C149-C$7)/C$8</f>
        <v>13764.46816065623</v>
      </c>
      <c r="F149" s="95">
        <f t="shared" si="18"/>
        <v>13764</v>
      </c>
      <c r="G149" s="90">
        <f t="shared" si="22"/>
        <v>0.13677861600444885</v>
      </c>
      <c r="H149" s="90"/>
      <c r="I149" s="90"/>
      <c r="J149" s="90"/>
      <c r="K149" s="90">
        <f t="shared" si="24"/>
        <v>0.13677861600444885</v>
      </c>
      <c r="L149" s="84"/>
      <c r="M149" s="90"/>
      <c r="N149" s="90"/>
      <c r="O149" s="90">
        <f t="shared" ref="O149:O158" ca="1" si="26">+C$11+C$12*$F149</f>
        <v>0.14095334692694211</v>
      </c>
      <c r="P149" s="90"/>
      <c r="Q149" s="92">
        <f t="shared" ref="Q149:Q158" si="27">+C149-15018.5</f>
        <v>42102.228000000003</v>
      </c>
      <c r="R149" s="90"/>
      <c r="S149" s="90"/>
      <c r="T149" s="90"/>
      <c r="U149" s="90"/>
      <c r="V149" s="90"/>
      <c r="W149" s="90"/>
      <c r="X149" s="90"/>
      <c r="Y149" s="90"/>
      <c r="Z149" s="90"/>
    </row>
    <row r="150" spans="1:26" s="66" customFormat="1" ht="12.95" customHeight="1">
      <c r="A150" s="62" t="s">
        <v>509</v>
      </c>
      <c r="B150" s="83"/>
      <c r="C150" s="24">
        <v>57463.875099999997</v>
      </c>
      <c r="D150" s="24">
        <v>5.0000000000000001E-4</v>
      </c>
      <c r="E150" s="90">
        <f t="shared" si="25"/>
        <v>14938.979032385581</v>
      </c>
      <c r="F150" s="95">
        <f t="shared" si="18"/>
        <v>14938.5</v>
      </c>
      <c r="G150" s="90">
        <f t="shared" si="22"/>
        <v>0.13995491900277557</v>
      </c>
      <c r="H150" s="90"/>
      <c r="I150" s="90"/>
      <c r="J150" s="90"/>
      <c r="K150" s="90">
        <f t="shared" si="24"/>
        <v>0.13995491900277557</v>
      </c>
      <c r="L150" s="84"/>
      <c r="M150" s="90"/>
      <c r="N150" s="90"/>
      <c r="O150" s="90">
        <f t="shared" ca="1" si="26"/>
        <v>0.14395186123132137</v>
      </c>
      <c r="P150" s="90"/>
      <c r="Q150" s="92">
        <f t="shared" si="27"/>
        <v>42445.375099999997</v>
      </c>
      <c r="R150" s="90"/>
      <c r="S150" s="90"/>
      <c r="T150" s="90"/>
      <c r="U150" s="90"/>
      <c r="V150" s="90"/>
      <c r="W150" s="90"/>
      <c r="X150" s="90"/>
      <c r="Y150" s="90"/>
      <c r="Z150" s="90"/>
    </row>
    <row r="151" spans="1:26" s="66" customFormat="1" ht="12.95" customHeight="1">
      <c r="A151" s="100" t="s">
        <v>0</v>
      </c>
      <c r="B151" s="101" t="s">
        <v>42</v>
      </c>
      <c r="C151" s="100">
        <v>57532.097600000001</v>
      </c>
      <c r="D151" s="100" t="s">
        <v>99</v>
      </c>
      <c r="E151" s="90">
        <f t="shared" si="25"/>
        <v>15172.488416397748</v>
      </c>
      <c r="F151" s="95">
        <f t="shared" si="18"/>
        <v>15172</v>
      </c>
      <c r="G151" s="90">
        <f t="shared" si="22"/>
        <v>0.14269656800752273</v>
      </c>
      <c r="H151" s="90"/>
      <c r="I151" s="90"/>
      <c r="J151" s="90"/>
      <c r="K151" s="90">
        <f t="shared" si="24"/>
        <v>0.14269656800752273</v>
      </c>
      <c r="L151" s="84"/>
      <c r="M151" s="90"/>
      <c r="N151" s="90"/>
      <c r="O151" s="90">
        <f t="shared" ca="1" si="26"/>
        <v>0.14454798987335843</v>
      </c>
      <c r="P151" s="90"/>
      <c r="Q151" s="92">
        <f t="shared" si="27"/>
        <v>42513.597600000001</v>
      </c>
      <c r="R151" s="90"/>
      <c r="S151" s="90"/>
      <c r="T151" s="90"/>
      <c r="U151" s="90"/>
      <c r="V151" s="90"/>
      <c r="W151" s="90"/>
      <c r="X151" s="90"/>
      <c r="Y151" s="90"/>
      <c r="Z151" s="90"/>
    </row>
    <row r="152" spans="1:26" s="66" customFormat="1" ht="12.95" customHeight="1">
      <c r="A152" s="102" t="s">
        <v>512</v>
      </c>
      <c r="B152" s="101" t="s">
        <v>41</v>
      </c>
      <c r="C152" s="100">
        <v>57798.405979999807</v>
      </c>
      <c r="D152" s="100">
        <v>1E-4</v>
      </c>
      <c r="E152" s="90">
        <f t="shared" si="25"/>
        <v>16083.998633276771</v>
      </c>
      <c r="F152" s="95">
        <f t="shared" si="18"/>
        <v>16083.5</v>
      </c>
      <c r="G152" s="90">
        <f t="shared" si="22"/>
        <v>0.14568154881271766</v>
      </c>
      <c r="H152" s="90"/>
      <c r="I152" s="90"/>
      <c r="J152" s="90"/>
      <c r="K152" s="90">
        <f t="shared" si="24"/>
        <v>0.14568154881271766</v>
      </c>
      <c r="L152" s="84"/>
      <c r="M152" s="90"/>
      <c r="N152" s="90"/>
      <c r="O152" s="90">
        <f t="shared" ca="1" si="26"/>
        <v>0.14687506163874087</v>
      </c>
      <c r="P152" s="90"/>
      <c r="Q152" s="92">
        <f t="shared" si="27"/>
        <v>42779.905979999807</v>
      </c>
      <c r="R152" s="90"/>
      <c r="S152" s="90"/>
      <c r="T152" s="90"/>
      <c r="U152" s="90"/>
      <c r="V152" s="90"/>
      <c r="W152" s="90"/>
      <c r="X152" s="90"/>
      <c r="Y152" s="90"/>
      <c r="Z152" s="90"/>
    </row>
    <row r="153" spans="1:26" s="66" customFormat="1" ht="12.95" customHeight="1">
      <c r="A153" s="58" t="s">
        <v>511</v>
      </c>
      <c r="B153" s="83"/>
      <c r="C153" s="58">
        <v>58941.7906</v>
      </c>
      <c r="D153" s="24">
        <v>2.9999999999999997E-4</v>
      </c>
      <c r="E153" s="90">
        <f t="shared" si="25"/>
        <v>19997.532120106127</v>
      </c>
      <c r="F153" s="95">
        <f t="shared" si="18"/>
        <v>19997</v>
      </c>
      <c r="G153" s="90">
        <f t="shared" si="22"/>
        <v>0.15546511800494045</v>
      </c>
      <c r="H153" s="90"/>
      <c r="I153" s="90"/>
      <c r="J153" s="90"/>
      <c r="K153" s="90">
        <f t="shared" si="24"/>
        <v>0.15546511800494045</v>
      </c>
      <c r="L153" s="84"/>
      <c r="M153" s="90"/>
      <c r="N153" s="90"/>
      <c r="O153" s="90">
        <f t="shared" ca="1" si="26"/>
        <v>0.1568662797998206</v>
      </c>
      <c r="P153" s="90"/>
      <c r="Q153" s="92">
        <f t="shared" si="27"/>
        <v>43923.2906</v>
      </c>
      <c r="R153" s="90"/>
      <c r="S153" s="90"/>
      <c r="T153" s="90"/>
      <c r="U153" s="90"/>
      <c r="V153" s="90"/>
      <c r="W153" s="90"/>
      <c r="X153" s="90"/>
      <c r="Y153" s="90"/>
      <c r="Z153" s="90"/>
    </row>
    <row r="154" spans="1:26" s="66" customFormat="1" ht="12.95" customHeight="1">
      <c r="A154" s="59" t="s">
        <v>513</v>
      </c>
      <c r="B154" s="60" t="s">
        <v>41</v>
      </c>
      <c r="C154" s="63">
        <v>59257.473999999929</v>
      </c>
      <c r="D154" s="64">
        <v>1E-3</v>
      </c>
      <c r="E154" s="90">
        <f t="shared" si="25"/>
        <v>21078.041281700116</v>
      </c>
      <c r="F154" s="95">
        <f t="shared" si="18"/>
        <v>21077.5</v>
      </c>
      <c r="G154" s="90">
        <f t="shared" si="22"/>
        <v>0.15814178493019426</v>
      </c>
      <c r="H154" s="90"/>
      <c r="I154" s="90"/>
      <c r="J154" s="90"/>
      <c r="K154" s="90">
        <f t="shared" si="24"/>
        <v>0.15814178493019426</v>
      </c>
      <c r="L154" s="84"/>
      <c r="M154" s="90"/>
      <c r="N154" s="90"/>
      <c r="O154" s="90">
        <f t="shared" ca="1" si="26"/>
        <v>0.15962481083931127</v>
      </c>
      <c r="P154" s="90"/>
      <c r="Q154" s="92">
        <f t="shared" si="27"/>
        <v>44238.973999999929</v>
      </c>
      <c r="R154" s="90"/>
      <c r="S154" s="90"/>
      <c r="T154" s="90"/>
      <c r="U154" s="90"/>
      <c r="V154" s="90"/>
      <c r="W154" s="90"/>
      <c r="X154" s="90"/>
      <c r="Y154" s="90"/>
      <c r="Z154" s="90"/>
    </row>
    <row r="155" spans="1:26" s="66" customFormat="1" ht="12.95" customHeight="1">
      <c r="A155" s="59" t="s">
        <v>515</v>
      </c>
      <c r="B155" s="60" t="s">
        <v>42</v>
      </c>
      <c r="C155" s="65">
        <v>59649.574000000001</v>
      </c>
      <c r="D155" s="64">
        <v>1E-4</v>
      </c>
      <c r="E155" s="90">
        <f t="shared" si="25"/>
        <v>22420.106281827379</v>
      </c>
      <c r="F155" s="108">
        <f t="shared" si="18"/>
        <v>22419.5</v>
      </c>
      <c r="G155" s="90">
        <f t="shared" si="22"/>
        <v>0.17713233300310094</v>
      </c>
      <c r="H155" s="90"/>
      <c r="I155" s="90"/>
      <c r="J155" s="90"/>
      <c r="K155" s="90">
        <f t="shared" si="24"/>
        <v>0.17713233300310094</v>
      </c>
      <c r="L155" s="84"/>
      <c r="M155" s="90"/>
      <c r="N155" s="90"/>
      <c r="O155" s="90">
        <f t="shared" ca="1" si="26"/>
        <v>0.16305095489761431</v>
      </c>
      <c r="P155" s="90"/>
      <c r="Q155" s="92">
        <f t="shared" si="27"/>
        <v>44631.074000000001</v>
      </c>
      <c r="R155" s="90"/>
      <c r="S155" s="90"/>
      <c r="T155" s="90"/>
      <c r="U155" s="90"/>
      <c r="V155" s="90"/>
      <c r="W155" s="90"/>
      <c r="X155" s="90"/>
      <c r="Y155" s="90"/>
      <c r="Z155" s="90"/>
    </row>
    <row r="156" spans="1:26" s="66" customFormat="1" ht="12.95" customHeight="1">
      <c r="A156" s="61" t="s">
        <v>516</v>
      </c>
      <c r="B156" s="103" t="s">
        <v>42</v>
      </c>
      <c r="C156" s="104">
        <v>59666.794999999998</v>
      </c>
      <c r="D156" s="104">
        <v>1E-3</v>
      </c>
      <c r="E156" s="90">
        <f t="shared" si="25"/>
        <v>22479.049667104562</v>
      </c>
      <c r="F156" s="108">
        <f t="shared" si="18"/>
        <v>22478.5</v>
      </c>
      <c r="G156" s="90">
        <f t="shared" si="22"/>
        <v>0.16059167899948079</v>
      </c>
      <c r="H156" s="90"/>
      <c r="I156" s="90"/>
      <c r="J156" s="90"/>
      <c r="K156" s="90">
        <f t="shared" si="24"/>
        <v>0.16059167899948079</v>
      </c>
      <c r="L156" s="84"/>
      <c r="M156" s="90"/>
      <c r="N156" s="90"/>
      <c r="O156" s="90">
        <f t="shared" ca="1" si="26"/>
        <v>0.16320158269153373</v>
      </c>
      <c r="P156" s="90"/>
      <c r="Q156" s="92">
        <f t="shared" si="27"/>
        <v>44648.294999999998</v>
      </c>
      <c r="R156" s="90"/>
      <c r="S156" s="90"/>
      <c r="T156" s="90"/>
      <c r="U156" s="90"/>
      <c r="V156" s="90"/>
      <c r="W156" s="90"/>
      <c r="X156" s="90"/>
      <c r="Y156" s="90"/>
      <c r="Z156" s="90"/>
    </row>
    <row r="157" spans="1:26" s="66" customFormat="1" ht="12.95" customHeight="1">
      <c r="A157" s="59" t="s">
        <v>514</v>
      </c>
      <c r="B157" s="60" t="s">
        <v>41</v>
      </c>
      <c r="C157" s="63">
        <v>59743.4905</v>
      </c>
      <c r="D157" s="64">
        <v>1E-4</v>
      </c>
      <c r="E157" s="90">
        <f t="shared" si="25"/>
        <v>22741.56011397333</v>
      </c>
      <c r="F157" s="108">
        <f t="shared" si="18"/>
        <v>22741</v>
      </c>
      <c r="G157" s="90">
        <f t="shared" si="22"/>
        <v>0.16364385400083847</v>
      </c>
      <c r="H157" s="90"/>
      <c r="I157" s="90"/>
      <c r="J157" s="90"/>
      <c r="K157" s="90">
        <f t="shared" si="24"/>
        <v>0.16364385400083847</v>
      </c>
      <c r="L157" s="84"/>
      <c r="M157" s="90"/>
      <c r="N157" s="90"/>
      <c r="O157" s="90">
        <f t="shared" ca="1" si="26"/>
        <v>0.16387174872380242</v>
      </c>
      <c r="P157" s="90"/>
      <c r="Q157" s="92">
        <f t="shared" si="27"/>
        <v>44724.9905</v>
      </c>
      <c r="R157" s="90"/>
      <c r="S157" s="90"/>
      <c r="T157" s="90"/>
      <c r="U157" s="90"/>
      <c r="V157" s="90"/>
      <c r="W157" s="90"/>
      <c r="X157" s="90"/>
      <c r="Y157" s="90"/>
      <c r="Z157" s="90"/>
    </row>
    <row r="158" spans="1:26" s="66" customFormat="1" ht="12.95" customHeight="1">
      <c r="A158" s="59" t="s">
        <v>514</v>
      </c>
      <c r="B158" s="60" t="s">
        <v>41</v>
      </c>
      <c r="C158" s="63">
        <v>59745.387999999999</v>
      </c>
      <c r="D158" s="64">
        <v>1E-4</v>
      </c>
      <c r="E158" s="90">
        <f t="shared" si="25"/>
        <v>22748.054804964762</v>
      </c>
      <c r="F158" s="108">
        <f t="shared" si="18"/>
        <v>22747.5</v>
      </c>
      <c r="G158" s="90">
        <f t="shared" si="22"/>
        <v>0.16209276500012493</v>
      </c>
      <c r="H158" s="90"/>
      <c r="I158" s="90"/>
      <c r="J158" s="90"/>
      <c r="K158" s="90">
        <f t="shared" si="24"/>
        <v>0.16209276500012493</v>
      </c>
      <c r="L158" s="84"/>
      <c r="M158" s="90"/>
      <c r="N158" s="90"/>
      <c r="O158" s="90">
        <f t="shared" ca="1" si="26"/>
        <v>0.16388834331126811</v>
      </c>
      <c r="P158" s="90"/>
      <c r="Q158" s="92">
        <f t="shared" si="27"/>
        <v>44726.887999999999</v>
      </c>
      <c r="R158" s="90"/>
      <c r="S158" s="90"/>
      <c r="T158" s="90"/>
      <c r="U158" s="90"/>
      <c r="V158" s="90"/>
      <c r="W158" s="90"/>
      <c r="X158" s="90"/>
      <c r="Y158" s="90"/>
      <c r="Z158" s="90"/>
    </row>
    <row r="159" spans="1:26" s="66" customFormat="1" ht="12.95" customHeight="1">
      <c r="A159" s="106" t="s">
        <v>517</v>
      </c>
      <c r="B159" s="107" t="s">
        <v>41</v>
      </c>
      <c r="C159" s="64">
        <v>60125.493000000002</v>
      </c>
      <c r="D159" s="64">
        <v>1E-4</v>
      </c>
      <c r="E159" s="90">
        <f t="shared" ref="E159" si="28">+(C159-C$7)/C$8</f>
        <v>24049.06377429219</v>
      </c>
      <c r="F159" s="108">
        <f t="shared" si="18"/>
        <v>24048.5</v>
      </c>
      <c r="G159" s="90">
        <f t="shared" ref="G159" si="29">C159-($C$7+$C$8*$F159)</f>
        <v>0.16471325900783995</v>
      </c>
      <c r="H159" s="90"/>
      <c r="I159" s="90"/>
      <c r="J159" s="90"/>
      <c r="K159" s="90">
        <f t="shared" ref="K159" si="30">G159</f>
        <v>0.16471325900783995</v>
      </c>
      <c r="L159" s="84"/>
      <c r="M159" s="90"/>
      <c r="N159" s="90"/>
      <c r="O159" s="90">
        <f t="shared" ref="O159" ca="1" si="31">+C$11+C$12*$F159</f>
        <v>0.16720981381786443</v>
      </c>
      <c r="P159" s="90"/>
      <c r="Q159" s="92">
        <f t="shared" ref="Q159" si="32">+C159-15018.5</f>
        <v>45106.993000000002</v>
      </c>
      <c r="R159" s="90"/>
      <c r="S159" s="90"/>
      <c r="T159" s="90"/>
      <c r="U159" s="90"/>
      <c r="V159" s="90"/>
      <c r="W159" s="90"/>
      <c r="X159" s="90"/>
      <c r="Y159" s="90"/>
      <c r="Z159" s="90"/>
    </row>
    <row r="160" spans="1:26" s="66" customFormat="1" ht="12.95" customHeight="1">
      <c r="A160" s="105"/>
      <c r="B160" s="83"/>
      <c r="C160" s="105"/>
      <c r="D160" s="105"/>
      <c r="E160" s="90"/>
      <c r="F160" s="90"/>
      <c r="G160" s="90"/>
      <c r="H160" s="90"/>
      <c r="J160" s="90"/>
      <c r="K160" s="90"/>
      <c r="L160" s="90"/>
      <c r="M160" s="90"/>
      <c r="N160" s="90"/>
      <c r="O160" s="90"/>
      <c r="P160" s="90"/>
      <c r="Q160" s="92"/>
      <c r="R160" s="90"/>
      <c r="S160" s="90"/>
      <c r="T160" s="90"/>
      <c r="U160" s="90"/>
      <c r="V160" s="90"/>
      <c r="W160" s="90"/>
      <c r="X160" s="90"/>
      <c r="Y160" s="90"/>
      <c r="Z160" s="90"/>
    </row>
    <row r="161" spans="1:26" s="66" customFormat="1" ht="12.95" customHeight="1">
      <c r="A161" s="105"/>
      <c r="B161" s="83"/>
      <c r="C161" s="105"/>
      <c r="D161" s="105"/>
      <c r="E161" s="90"/>
      <c r="F161" s="90"/>
      <c r="G161" s="90"/>
      <c r="H161" s="90"/>
      <c r="J161" s="90"/>
      <c r="K161" s="90"/>
      <c r="L161" s="90"/>
      <c r="M161" s="90"/>
      <c r="N161" s="90"/>
      <c r="O161" s="90"/>
      <c r="P161" s="90"/>
      <c r="Q161" s="92"/>
      <c r="R161" s="90"/>
      <c r="S161" s="90"/>
      <c r="T161" s="90"/>
      <c r="U161" s="90"/>
      <c r="V161" s="90"/>
      <c r="W161" s="90"/>
      <c r="X161" s="90"/>
      <c r="Y161" s="90"/>
      <c r="Z161" s="90"/>
    </row>
    <row r="162" spans="1:26" s="66" customFormat="1" ht="12.95" customHeight="1">
      <c r="A162" s="105"/>
      <c r="B162" s="83"/>
      <c r="C162" s="105"/>
      <c r="D162" s="105"/>
      <c r="E162" s="90"/>
      <c r="F162" s="90"/>
      <c r="G162" s="90"/>
      <c r="H162" s="90"/>
      <c r="J162" s="90"/>
      <c r="K162" s="90"/>
      <c r="L162" s="90"/>
      <c r="M162" s="90"/>
      <c r="N162" s="90"/>
      <c r="O162" s="90"/>
      <c r="P162" s="90"/>
      <c r="Q162" s="92"/>
      <c r="R162" s="90"/>
      <c r="S162" s="90"/>
      <c r="T162" s="90"/>
      <c r="U162" s="90"/>
      <c r="V162" s="90"/>
      <c r="W162" s="90"/>
      <c r="X162" s="90"/>
      <c r="Y162" s="90"/>
      <c r="Z162" s="90"/>
    </row>
    <row r="163" spans="1:26" s="66" customFormat="1" ht="12.95" customHeight="1">
      <c r="A163" s="105"/>
      <c r="B163" s="83"/>
      <c r="C163" s="105"/>
      <c r="D163" s="105"/>
      <c r="E163" s="90"/>
      <c r="F163" s="90"/>
      <c r="G163" s="90"/>
      <c r="H163" s="90"/>
      <c r="J163" s="90"/>
      <c r="K163" s="90"/>
      <c r="L163" s="90"/>
      <c r="M163" s="90"/>
      <c r="N163" s="90"/>
      <c r="O163" s="90"/>
      <c r="P163" s="90"/>
      <c r="Q163" s="92"/>
      <c r="R163" s="90"/>
      <c r="S163" s="90"/>
      <c r="T163" s="90"/>
      <c r="U163" s="90"/>
      <c r="V163" s="90"/>
      <c r="W163" s="90"/>
      <c r="X163" s="90"/>
      <c r="Y163" s="90"/>
      <c r="Z163" s="90"/>
    </row>
    <row r="164" spans="1:26" s="66" customFormat="1" ht="12.95" customHeight="1">
      <c r="A164" s="105"/>
      <c r="B164" s="83"/>
      <c r="C164" s="105"/>
      <c r="D164" s="105"/>
      <c r="E164" s="90"/>
      <c r="F164" s="90"/>
      <c r="G164" s="90"/>
      <c r="H164" s="90"/>
      <c r="J164" s="90"/>
      <c r="K164" s="90"/>
      <c r="L164" s="90"/>
      <c r="M164" s="90"/>
      <c r="N164" s="90"/>
      <c r="O164" s="90"/>
      <c r="P164" s="90"/>
      <c r="Q164" s="92"/>
      <c r="R164" s="90"/>
      <c r="S164" s="90"/>
      <c r="T164" s="90"/>
      <c r="U164" s="90"/>
      <c r="V164" s="90"/>
      <c r="W164" s="90"/>
      <c r="X164" s="90"/>
      <c r="Y164" s="90"/>
      <c r="Z164" s="90"/>
    </row>
    <row r="165" spans="1:26" s="66" customFormat="1" ht="12.95" customHeight="1">
      <c r="A165" s="105"/>
      <c r="B165" s="83"/>
      <c r="C165" s="105"/>
      <c r="D165" s="105"/>
      <c r="E165" s="90"/>
      <c r="F165" s="90"/>
      <c r="G165" s="90"/>
      <c r="H165" s="90"/>
      <c r="J165" s="90"/>
      <c r="K165" s="90"/>
      <c r="L165" s="90"/>
      <c r="M165" s="90"/>
      <c r="N165" s="90"/>
      <c r="O165" s="90"/>
      <c r="P165" s="90"/>
      <c r="Q165" s="92"/>
      <c r="R165" s="90"/>
      <c r="S165" s="90"/>
      <c r="T165" s="90"/>
      <c r="U165" s="90"/>
      <c r="V165" s="90"/>
      <c r="W165" s="90"/>
      <c r="X165" s="90"/>
      <c r="Y165" s="90"/>
      <c r="Z165" s="90"/>
    </row>
    <row r="166" spans="1:26" s="66" customFormat="1" ht="12.95" customHeight="1">
      <c r="A166" s="105"/>
      <c r="B166" s="83"/>
      <c r="C166" s="105"/>
      <c r="D166" s="105"/>
      <c r="E166" s="90"/>
      <c r="F166" s="90"/>
      <c r="G166" s="90"/>
      <c r="H166" s="90"/>
      <c r="J166" s="90"/>
      <c r="K166" s="90"/>
      <c r="L166" s="90"/>
      <c r="M166" s="90"/>
      <c r="N166" s="90"/>
      <c r="O166" s="90"/>
      <c r="P166" s="90"/>
      <c r="Q166" s="92"/>
      <c r="R166" s="90"/>
      <c r="S166" s="90"/>
      <c r="T166" s="90"/>
      <c r="U166" s="90"/>
      <c r="V166" s="90"/>
      <c r="W166" s="90"/>
      <c r="X166" s="90"/>
      <c r="Y166" s="90"/>
      <c r="Z166" s="90"/>
    </row>
    <row r="167" spans="1:26" s="66" customFormat="1" ht="12.95" customHeight="1">
      <c r="A167" s="105"/>
      <c r="B167" s="83"/>
      <c r="C167" s="105"/>
      <c r="D167" s="105"/>
      <c r="E167" s="90"/>
      <c r="F167" s="90"/>
      <c r="G167" s="90"/>
      <c r="H167" s="90"/>
      <c r="J167" s="90"/>
      <c r="K167" s="90"/>
      <c r="L167" s="90"/>
      <c r="M167" s="90"/>
      <c r="N167" s="90"/>
      <c r="O167" s="90"/>
      <c r="P167" s="90"/>
      <c r="Q167" s="92"/>
      <c r="R167" s="90"/>
      <c r="S167" s="90"/>
      <c r="T167" s="90"/>
      <c r="U167" s="90"/>
      <c r="V167" s="90"/>
      <c r="W167" s="90"/>
      <c r="X167" s="90"/>
      <c r="Y167" s="90"/>
      <c r="Z167" s="90"/>
    </row>
    <row r="168" spans="1:26" s="66" customFormat="1" ht="12.95" customHeight="1">
      <c r="A168" s="105"/>
      <c r="B168" s="83"/>
      <c r="C168" s="105"/>
      <c r="D168" s="105"/>
      <c r="E168" s="90"/>
      <c r="F168" s="90"/>
      <c r="G168" s="90"/>
      <c r="H168" s="90"/>
      <c r="J168" s="90"/>
      <c r="K168" s="90"/>
      <c r="L168" s="90"/>
      <c r="M168" s="90"/>
      <c r="N168" s="90"/>
      <c r="O168" s="90"/>
      <c r="P168" s="90"/>
      <c r="Q168" s="92"/>
      <c r="R168" s="90"/>
      <c r="S168" s="90"/>
      <c r="T168" s="90"/>
      <c r="U168" s="90"/>
      <c r="V168" s="90"/>
      <c r="W168" s="90"/>
      <c r="X168" s="90"/>
      <c r="Y168" s="90"/>
      <c r="Z168" s="90"/>
    </row>
    <row r="169" spans="1:26" s="66" customFormat="1" ht="12.95" customHeight="1">
      <c r="A169" s="105"/>
      <c r="B169" s="83"/>
      <c r="C169" s="105"/>
      <c r="D169" s="105"/>
      <c r="E169" s="90"/>
      <c r="F169" s="90"/>
      <c r="G169" s="90"/>
      <c r="H169" s="90"/>
      <c r="J169" s="90"/>
      <c r="K169" s="90"/>
      <c r="L169" s="90"/>
      <c r="M169" s="90"/>
      <c r="N169" s="90"/>
      <c r="O169" s="90"/>
      <c r="P169" s="90"/>
      <c r="Q169" s="92"/>
      <c r="R169" s="90"/>
      <c r="S169" s="90"/>
      <c r="T169" s="90"/>
      <c r="U169" s="90"/>
      <c r="V169" s="90"/>
      <c r="W169" s="90"/>
      <c r="X169" s="90"/>
      <c r="Y169" s="90"/>
      <c r="Z169" s="90"/>
    </row>
    <row r="170" spans="1:26" s="66" customFormat="1" ht="12.95" customHeight="1">
      <c r="A170" s="105"/>
      <c r="B170" s="83"/>
      <c r="C170" s="105"/>
      <c r="D170" s="105"/>
      <c r="E170" s="90"/>
      <c r="F170" s="90"/>
      <c r="G170" s="90"/>
      <c r="H170" s="90"/>
      <c r="J170" s="90"/>
      <c r="K170" s="90"/>
      <c r="L170" s="90"/>
      <c r="M170" s="90"/>
      <c r="N170" s="90"/>
      <c r="O170" s="90"/>
      <c r="P170" s="90"/>
      <c r="Q170" s="92"/>
      <c r="R170" s="90"/>
      <c r="S170" s="90"/>
      <c r="T170" s="90"/>
      <c r="U170" s="90"/>
      <c r="V170" s="90"/>
      <c r="W170" s="90"/>
      <c r="X170" s="90"/>
      <c r="Y170" s="90"/>
      <c r="Z170" s="90"/>
    </row>
    <row r="171" spans="1:26" s="66" customFormat="1" ht="12.95" customHeight="1">
      <c r="A171" s="105"/>
      <c r="B171" s="83"/>
      <c r="C171" s="105"/>
      <c r="D171" s="105"/>
      <c r="E171" s="90"/>
      <c r="F171" s="90"/>
      <c r="G171" s="90"/>
      <c r="H171" s="90"/>
      <c r="J171" s="90"/>
      <c r="K171" s="90"/>
      <c r="L171" s="90"/>
      <c r="M171" s="90"/>
      <c r="N171" s="90"/>
      <c r="O171" s="90"/>
      <c r="P171" s="90"/>
      <c r="Q171" s="92"/>
      <c r="R171" s="90"/>
      <c r="S171" s="90"/>
      <c r="T171" s="90"/>
      <c r="U171" s="90"/>
      <c r="V171" s="90"/>
      <c r="W171" s="90"/>
      <c r="X171" s="90"/>
      <c r="Y171" s="90"/>
      <c r="Z171" s="90"/>
    </row>
    <row r="172" spans="1:26" s="66" customFormat="1" ht="12.95" customHeight="1">
      <c r="A172" s="105"/>
      <c r="B172" s="83"/>
      <c r="C172" s="105"/>
      <c r="D172" s="105"/>
      <c r="E172" s="90"/>
      <c r="F172" s="90"/>
      <c r="G172" s="90"/>
      <c r="H172" s="90"/>
      <c r="J172" s="90"/>
      <c r="K172" s="90"/>
      <c r="L172" s="90"/>
      <c r="M172" s="90"/>
      <c r="N172" s="90"/>
      <c r="O172" s="90"/>
      <c r="P172" s="90"/>
      <c r="Q172" s="92"/>
      <c r="R172" s="90"/>
      <c r="S172" s="90"/>
      <c r="T172" s="90"/>
      <c r="U172" s="90"/>
      <c r="V172" s="90"/>
      <c r="W172" s="90"/>
      <c r="X172" s="90"/>
      <c r="Y172" s="90"/>
      <c r="Z172" s="90"/>
    </row>
    <row r="173" spans="1:26" s="66" customFormat="1" ht="12.95" customHeight="1">
      <c r="A173" s="105"/>
      <c r="B173" s="83"/>
      <c r="C173" s="105"/>
      <c r="D173" s="105"/>
      <c r="E173" s="90"/>
      <c r="F173" s="90"/>
      <c r="G173" s="90"/>
      <c r="H173" s="90"/>
      <c r="J173" s="90"/>
      <c r="K173" s="90"/>
      <c r="L173" s="90"/>
      <c r="M173" s="90"/>
      <c r="N173" s="90"/>
      <c r="O173" s="90"/>
      <c r="P173" s="90"/>
      <c r="Q173" s="92"/>
      <c r="R173" s="90"/>
      <c r="S173" s="90"/>
      <c r="T173" s="90"/>
      <c r="U173" s="90"/>
      <c r="V173" s="90"/>
      <c r="W173" s="90"/>
      <c r="X173" s="90"/>
      <c r="Y173" s="90"/>
      <c r="Z173" s="90"/>
    </row>
    <row r="174" spans="1:26" s="66" customFormat="1" ht="12.95" customHeight="1">
      <c r="A174" s="105"/>
      <c r="B174" s="83"/>
      <c r="C174" s="105"/>
      <c r="D174" s="105"/>
      <c r="E174" s="90"/>
      <c r="F174" s="90"/>
      <c r="G174" s="90"/>
      <c r="H174" s="90"/>
      <c r="J174" s="90"/>
      <c r="K174" s="90"/>
      <c r="L174" s="90"/>
      <c r="M174" s="90"/>
      <c r="N174" s="90"/>
      <c r="O174" s="90"/>
      <c r="P174" s="90"/>
      <c r="Q174" s="92"/>
      <c r="R174" s="90"/>
      <c r="S174" s="90"/>
      <c r="T174" s="90"/>
      <c r="U174" s="90"/>
      <c r="V174" s="90"/>
      <c r="W174" s="90"/>
      <c r="X174" s="90"/>
      <c r="Y174" s="90"/>
      <c r="Z174" s="90"/>
    </row>
    <row r="175" spans="1:26" s="66" customFormat="1" ht="12.95" customHeight="1">
      <c r="A175" s="105"/>
      <c r="B175" s="83"/>
      <c r="C175" s="105"/>
      <c r="D175" s="105"/>
      <c r="E175" s="90"/>
      <c r="F175" s="90"/>
      <c r="G175" s="90"/>
      <c r="H175" s="90"/>
      <c r="J175" s="90"/>
      <c r="K175" s="90"/>
      <c r="L175" s="90"/>
      <c r="M175" s="90"/>
      <c r="N175" s="90"/>
      <c r="O175" s="90"/>
      <c r="P175" s="90"/>
      <c r="Q175" s="92"/>
      <c r="R175" s="90"/>
      <c r="S175" s="90"/>
      <c r="T175" s="90"/>
      <c r="U175" s="90"/>
      <c r="V175" s="90"/>
      <c r="W175" s="90"/>
      <c r="X175" s="90"/>
      <c r="Y175" s="90"/>
      <c r="Z175" s="90"/>
    </row>
    <row r="176" spans="1:26" s="66" customFormat="1" ht="12.95" customHeight="1">
      <c r="A176" s="105"/>
      <c r="B176" s="83"/>
      <c r="C176" s="105"/>
      <c r="D176" s="105"/>
      <c r="E176" s="90"/>
      <c r="F176" s="90"/>
      <c r="G176" s="90"/>
      <c r="H176" s="90"/>
      <c r="J176" s="90"/>
      <c r="K176" s="90"/>
      <c r="L176" s="90"/>
      <c r="M176" s="90"/>
      <c r="N176" s="90"/>
      <c r="O176" s="90"/>
      <c r="P176" s="90"/>
      <c r="Q176" s="92"/>
      <c r="R176" s="90"/>
      <c r="S176" s="90"/>
      <c r="T176" s="90"/>
      <c r="U176" s="90"/>
      <c r="V176" s="90"/>
      <c r="W176" s="90"/>
      <c r="X176" s="90"/>
      <c r="Y176" s="90"/>
      <c r="Z176" s="90"/>
    </row>
    <row r="177" spans="1:26" s="66" customFormat="1" ht="12.95" customHeight="1">
      <c r="A177" s="105"/>
      <c r="B177" s="83"/>
      <c r="C177" s="105"/>
      <c r="D177" s="105"/>
      <c r="E177" s="90"/>
      <c r="F177" s="90"/>
      <c r="G177" s="90"/>
      <c r="H177" s="90"/>
      <c r="J177" s="90"/>
      <c r="K177" s="90"/>
      <c r="L177" s="90"/>
      <c r="M177" s="90"/>
      <c r="N177" s="90"/>
      <c r="O177" s="90"/>
      <c r="P177" s="90"/>
      <c r="Q177" s="92"/>
      <c r="R177" s="90"/>
      <c r="S177" s="90"/>
      <c r="T177" s="90"/>
      <c r="U177" s="90"/>
      <c r="V177" s="90"/>
      <c r="W177" s="90"/>
      <c r="X177" s="90"/>
      <c r="Y177" s="90"/>
      <c r="Z177" s="90"/>
    </row>
    <row r="178" spans="1:26" s="66" customFormat="1" ht="12.95" customHeight="1">
      <c r="A178" s="105"/>
      <c r="B178" s="83"/>
      <c r="C178" s="105"/>
      <c r="D178" s="105"/>
      <c r="E178" s="90"/>
      <c r="F178" s="90"/>
      <c r="G178" s="90"/>
      <c r="H178" s="90"/>
      <c r="J178" s="90"/>
      <c r="K178" s="90"/>
      <c r="L178" s="90"/>
      <c r="M178" s="90"/>
      <c r="N178" s="90"/>
      <c r="O178" s="90"/>
      <c r="P178" s="90"/>
      <c r="Q178" s="92"/>
      <c r="R178" s="90"/>
      <c r="S178" s="90"/>
      <c r="T178" s="90"/>
      <c r="U178" s="90"/>
      <c r="V178" s="90"/>
      <c r="W178" s="90"/>
      <c r="X178" s="90"/>
      <c r="Y178" s="90"/>
      <c r="Z178" s="90"/>
    </row>
    <row r="179" spans="1:26" s="66" customFormat="1" ht="12.95" customHeight="1">
      <c r="A179" s="105"/>
      <c r="B179" s="83"/>
      <c r="C179" s="105"/>
      <c r="D179" s="105"/>
      <c r="E179" s="90"/>
      <c r="F179" s="90"/>
      <c r="G179" s="90"/>
      <c r="H179" s="90"/>
      <c r="J179" s="90"/>
      <c r="K179" s="90"/>
      <c r="L179" s="90"/>
      <c r="M179" s="90"/>
      <c r="N179" s="90"/>
      <c r="O179" s="90"/>
      <c r="P179" s="90"/>
      <c r="Q179" s="92"/>
      <c r="R179" s="90"/>
      <c r="S179" s="90"/>
      <c r="T179" s="90"/>
      <c r="U179" s="90"/>
      <c r="V179" s="90"/>
      <c r="W179" s="90"/>
      <c r="X179" s="90"/>
      <c r="Y179" s="90"/>
      <c r="Z179" s="90"/>
    </row>
    <row r="180" spans="1:26" s="66" customFormat="1" ht="12.95" customHeight="1">
      <c r="A180" s="105"/>
      <c r="B180" s="83"/>
      <c r="C180" s="105"/>
      <c r="D180" s="105"/>
      <c r="E180" s="90"/>
      <c r="F180" s="90"/>
      <c r="G180" s="90"/>
      <c r="H180" s="90"/>
      <c r="J180" s="90"/>
      <c r="K180" s="90"/>
      <c r="L180" s="90"/>
      <c r="M180" s="90"/>
      <c r="N180" s="90"/>
      <c r="O180" s="90"/>
      <c r="P180" s="90"/>
      <c r="Q180" s="92"/>
      <c r="R180" s="90"/>
      <c r="S180" s="90"/>
      <c r="T180" s="90"/>
      <c r="U180" s="90"/>
      <c r="V180" s="90"/>
      <c r="W180" s="90"/>
      <c r="X180" s="90"/>
      <c r="Y180" s="90"/>
      <c r="Z180" s="90"/>
    </row>
    <row r="181" spans="1:26" s="66" customFormat="1" ht="12.95" customHeight="1">
      <c r="A181" s="105"/>
      <c r="B181" s="83"/>
      <c r="C181" s="105"/>
      <c r="D181" s="105"/>
      <c r="E181" s="90"/>
      <c r="F181" s="90"/>
      <c r="G181" s="90"/>
      <c r="H181" s="90"/>
      <c r="J181" s="90"/>
      <c r="K181" s="90"/>
      <c r="L181" s="90"/>
      <c r="M181" s="90"/>
      <c r="N181" s="90"/>
      <c r="O181" s="90"/>
      <c r="P181" s="90"/>
      <c r="Q181" s="92"/>
      <c r="R181" s="90"/>
      <c r="S181" s="90"/>
      <c r="T181" s="90"/>
      <c r="U181" s="90"/>
      <c r="V181" s="90"/>
      <c r="W181" s="90"/>
      <c r="X181" s="90"/>
      <c r="Y181" s="90"/>
      <c r="Z181" s="90"/>
    </row>
    <row r="182" spans="1:26" s="66" customFormat="1" ht="12.95" customHeight="1">
      <c r="A182" s="105"/>
      <c r="B182" s="83"/>
      <c r="C182" s="105"/>
      <c r="D182" s="105"/>
      <c r="E182" s="90"/>
      <c r="F182" s="90"/>
      <c r="G182" s="90"/>
      <c r="H182" s="90"/>
      <c r="J182" s="90"/>
      <c r="K182" s="90"/>
      <c r="L182" s="90"/>
      <c r="M182" s="90"/>
      <c r="N182" s="90"/>
      <c r="O182" s="90"/>
      <c r="P182" s="90"/>
      <c r="Q182" s="92"/>
      <c r="R182" s="90"/>
      <c r="S182" s="90"/>
      <c r="T182" s="90"/>
      <c r="U182" s="90"/>
      <c r="V182" s="90"/>
      <c r="W182" s="90"/>
      <c r="X182" s="90"/>
      <c r="Y182" s="90"/>
      <c r="Z182" s="90"/>
    </row>
    <row r="183" spans="1:26" s="66" customFormat="1" ht="12.95" customHeight="1">
      <c r="A183" s="105"/>
      <c r="B183" s="83"/>
      <c r="C183" s="105"/>
      <c r="D183" s="105"/>
      <c r="E183" s="90"/>
      <c r="F183" s="90"/>
      <c r="G183" s="90"/>
      <c r="H183" s="90"/>
      <c r="J183" s="90"/>
      <c r="K183" s="90"/>
      <c r="L183" s="90"/>
      <c r="M183" s="90"/>
      <c r="N183" s="90"/>
      <c r="O183" s="90"/>
      <c r="P183" s="90"/>
      <c r="Q183" s="92"/>
      <c r="R183" s="90"/>
      <c r="S183" s="90"/>
      <c r="T183" s="90"/>
      <c r="U183" s="90"/>
      <c r="V183" s="90"/>
      <c r="W183" s="90"/>
      <c r="X183" s="90"/>
      <c r="Y183" s="90"/>
      <c r="Z183" s="90"/>
    </row>
    <row r="184" spans="1:26" s="66" customFormat="1" ht="12.95" customHeight="1">
      <c r="A184" s="105"/>
      <c r="B184" s="83"/>
      <c r="C184" s="105"/>
      <c r="D184" s="105"/>
      <c r="E184" s="90"/>
      <c r="F184" s="90"/>
      <c r="G184" s="90"/>
      <c r="H184" s="90"/>
      <c r="J184" s="90"/>
      <c r="K184" s="90"/>
      <c r="L184" s="90"/>
      <c r="M184" s="90"/>
      <c r="N184" s="90"/>
      <c r="O184" s="90"/>
      <c r="P184" s="90"/>
      <c r="Q184" s="92"/>
      <c r="R184" s="90"/>
      <c r="S184" s="90"/>
      <c r="T184" s="90"/>
      <c r="U184" s="90"/>
      <c r="V184" s="90"/>
      <c r="W184" s="90"/>
      <c r="X184" s="90"/>
      <c r="Y184" s="90"/>
      <c r="Z184" s="90"/>
    </row>
    <row r="185" spans="1:26" s="66" customFormat="1" ht="12.95" customHeight="1">
      <c r="A185" s="105"/>
      <c r="B185" s="83"/>
      <c r="C185" s="105"/>
      <c r="D185" s="105"/>
      <c r="E185" s="90"/>
      <c r="F185" s="90"/>
      <c r="G185" s="90"/>
      <c r="H185" s="90"/>
      <c r="J185" s="90"/>
      <c r="K185" s="90"/>
      <c r="L185" s="90"/>
      <c r="M185" s="90"/>
      <c r="N185" s="90"/>
      <c r="O185" s="90"/>
      <c r="P185" s="90"/>
      <c r="Q185" s="92"/>
      <c r="R185" s="90"/>
      <c r="S185" s="90"/>
      <c r="T185" s="90"/>
      <c r="U185" s="90"/>
      <c r="V185" s="90"/>
      <c r="W185" s="90"/>
      <c r="X185" s="90"/>
      <c r="Y185" s="90"/>
      <c r="Z185" s="90"/>
    </row>
    <row r="186" spans="1:26" s="66" customFormat="1" ht="12.95" customHeight="1">
      <c r="A186" s="105"/>
      <c r="B186" s="83"/>
      <c r="C186" s="105"/>
      <c r="D186" s="105"/>
      <c r="E186" s="90"/>
      <c r="F186" s="90"/>
      <c r="G186" s="90"/>
      <c r="H186" s="90"/>
      <c r="J186" s="90"/>
      <c r="K186" s="90"/>
      <c r="L186" s="90"/>
      <c r="M186" s="90"/>
      <c r="N186" s="90"/>
      <c r="O186" s="90"/>
      <c r="P186" s="90"/>
      <c r="Q186" s="92"/>
      <c r="R186" s="90"/>
      <c r="S186" s="90"/>
      <c r="T186" s="90"/>
      <c r="U186" s="90"/>
      <c r="V186" s="90"/>
      <c r="W186" s="90"/>
      <c r="X186" s="90"/>
      <c r="Y186" s="90"/>
      <c r="Z186" s="90"/>
    </row>
    <row r="187" spans="1:26" s="66" customFormat="1" ht="12.95" customHeight="1">
      <c r="A187" s="105"/>
      <c r="B187" s="83"/>
      <c r="C187" s="84"/>
      <c r="D187" s="84"/>
      <c r="E187" s="90"/>
      <c r="F187" s="90"/>
      <c r="G187" s="90"/>
      <c r="H187" s="90"/>
      <c r="J187" s="90"/>
      <c r="K187" s="90"/>
      <c r="L187" s="90"/>
      <c r="M187" s="90"/>
      <c r="N187" s="90"/>
      <c r="O187" s="90"/>
      <c r="P187" s="90"/>
      <c r="Q187" s="92"/>
      <c r="R187" s="90"/>
      <c r="S187" s="90"/>
      <c r="T187" s="90"/>
      <c r="U187" s="90"/>
      <c r="V187" s="90"/>
      <c r="W187" s="90"/>
      <c r="X187" s="90"/>
      <c r="Y187" s="90"/>
      <c r="Z187" s="90"/>
    </row>
    <row r="188" spans="1:26" s="66" customFormat="1" ht="12.95" customHeight="1">
      <c r="A188" s="105"/>
      <c r="B188" s="83"/>
      <c r="C188" s="84"/>
      <c r="D188" s="84"/>
      <c r="E188" s="90"/>
      <c r="F188" s="90"/>
      <c r="G188" s="90"/>
      <c r="H188" s="90"/>
      <c r="J188" s="90"/>
      <c r="K188" s="90"/>
      <c r="L188" s="90"/>
      <c r="M188" s="90"/>
      <c r="N188" s="90"/>
      <c r="O188" s="90"/>
      <c r="P188" s="90"/>
      <c r="Q188" s="92"/>
      <c r="R188" s="90"/>
      <c r="S188" s="90"/>
      <c r="T188" s="90"/>
      <c r="U188" s="90"/>
      <c r="V188" s="90"/>
      <c r="W188" s="90"/>
      <c r="X188" s="90"/>
      <c r="Y188" s="90"/>
      <c r="Z188" s="90"/>
    </row>
    <row r="189" spans="1:26" s="66" customFormat="1" ht="12.95" customHeight="1">
      <c r="A189" s="105"/>
      <c r="B189" s="83"/>
      <c r="C189" s="84"/>
      <c r="D189" s="84"/>
      <c r="E189" s="90"/>
      <c r="F189" s="90"/>
      <c r="G189" s="90"/>
      <c r="H189" s="90"/>
      <c r="J189" s="90"/>
      <c r="K189" s="90"/>
      <c r="L189" s="90"/>
      <c r="M189" s="90"/>
      <c r="N189" s="90"/>
      <c r="O189" s="90"/>
      <c r="P189" s="90"/>
      <c r="Q189" s="92"/>
      <c r="R189" s="90"/>
      <c r="S189" s="90"/>
      <c r="T189" s="90"/>
      <c r="U189" s="90"/>
      <c r="V189" s="90"/>
      <c r="W189" s="90"/>
      <c r="X189" s="90"/>
      <c r="Y189" s="90"/>
      <c r="Z189" s="90"/>
    </row>
    <row r="190" spans="1:26" s="66" customFormat="1" ht="12.95" customHeight="1">
      <c r="A190" s="105"/>
      <c r="B190" s="83"/>
      <c r="C190" s="84"/>
      <c r="D190" s="84"/>
      <c r="E190" s="90"/>
      <c r="F190" s="90"/>
      <c r="G190" s="90"/>
      <c r="H190" s="90"/>
      <c r="J190" s="90"/>
      <c r="K190" s="90"/>
      <c r="L190" s="90"/>
      <c r="M190" s="90"/>
      <c r="N190" s="90"/>
      <c r="O190" s="90"/>
      <c r="P190" s="90"/>
      <c r="Q190" s="92"/>
      <c r="R190" s="90"/>
      <c r="S190" s="90"/>
      <c r="T190" s="90"/>
      <c r="U190" s="90"/>
      <c r="V190" s="90"/>
      <c r="W190" s="90"/>
      <c r="X190" s="90"/>
      <c r="Y190" s="90"/>
      <c r="Z190" s="90"/>
    </row>
    <row r="191" spans="1:26" s="66" customFormat="1" ht="12.95" customHeight="1">
      <c r="A191" s="105"/>
      <c r="B191" s="83"/>
      <c r="C191" s="84"/>
      <c r="D191" s="84"/>
      <c r="E191" s="90"/>
      <c r="F191" s="90"/>
      <c r="G191" s="90"/>
      <c r="H191" s="90"/>
      <c r="J191" s="90"/>
      <c r="K191" s="90"/>
      <c r="L191" s="90"/>
      <c r="M191" s="90"/>
      <c r="N191" s="90"/>
      <c r="O191" s="90"/>
      <c r="P191" s="90"/>
      <c r="Q191" s="92"/>
      <c r="R191" s="90"/>
      <c r="S191" s="90"/>
      <c r="T191" s="90"/>
      <c r="U191" s="90"/>
      <c r="V191" s="90"/>
      <c r="W191" s="90"/>
      <c r="X191" s="90"/>
      <c r="Y191" s="90"/>
      <c r="Z191" s="90"/>
    </row>
    <row r="192" spans="1:26" s="66" customFormat="1" ht="12.95" customHeight="1">
      <c r="A192" s="105"/>
      <c r="B192" s="83"/>
      <c r="C192" s="84"/>
      <c r="D192" s="84"/>
      <c r="E192" s="90"/>
      <c r="F192" s="90"/>
      <c r="G192" s="90"/>
      <c r="H192" s="90"/>
      <c r="J192" s="90"/>
      <c r="K192" s="90"/>
      <c r="L192" s="90"/>
      <c r="M192" s="90"/>
      <c r="N192" s="90"/>
      <c r="O192" s="90"/>
      <c r="P192" s="90"/>
      <c r="Q192" s="92"/>
      <c r="R192" s="90"/>
      <c r="S192" s="90"/>
      <c r="T192" s="90"/>
      <c r="U192" s="90"/>
      <c r="V192" s="90"/>
      <c r="W192" s="90"/>
      <c r="X192" s="90"/>
      <c r="Y192" s="90"/>
      <c r="Z192" s="90"/>
    </row>
    <row r="193" spans="1:26" s="66" customFormat="1" ht="12.95" customHeight="1">
      <c r="A193" s="105"/>
      <c r="B193" s="83"/>
      <c r="C193" s="84"/>
      <c r="D193" s="84"/>
      <c r="E193" s="90"/>
      <c r="F193" s="90"/>
      <c r="G193" s="90"/>
      <c r="H193" s="90"/>
      <c r="J193" s="90"/>
      <c r="K193" s="90"/>
      <c r="L193" s="90"/>
      <c r="M193" s="90"/>
      <c r="N193" s="90"/>
      <c r="O193" s="90"/>
      <c r="P193" s="90"/>
      <c r="Q193" s="92"/>
      <c r="R193" s="90"/>
      <c r="S193" s="90"/>
      <c r="T193" s="90"/>
      <c r="U193" s="90"/>
      <c r="V193" s="90"/>
      <c r="W193" s="90"/>
      <c r="X193" s="90"/>
      <c r="Y193" s="90"/>
      <c r="Z193" s="90"/>
    </row>
    <row r="194" spans="1:26" s="66" customFormat="1" ht="12.95" customHeight="1">
      <c r="A194" s="105"/>
      <c r="B194" s="83"/>
      <c r="C194" s="84"/>
      <c r="D194" s="84"/>
      <c r="E194" s="90"/>
      <c r="F194" s="90"/>
      <c r="G194" s="90"/>
      <c r="H194" s="90"/>
      <c r="J194" s="90"/>
      <c r="K194" s="90"/>
      <c r="L194" s="90"/>
      <c r="M194" s="90"/>
      <c r="N194" s="90"/>
      <c r="O194" s="90"/>
      <c r="P194" s="90"/>
      <c r="Q194" s="92"/>
      <c r="R194" s="90"/>
      <c r="S194" s="90"/>
      <c r="T194" s="90"/>
      <c r="U194" s="90"/>
      <c r="V194" s="90"/>
      <c r="W194" s="90"/>
      <c r="X194" s="90"/>
      <c r="Y194" s="90"/>
      <c r="Z194" s="90"/>
    </row>
    <row r="195" spans="1:26" s="66" customFormat="1" ht="12.95" customHeight="1">
      <c r="A195" s="105"/>
      <c r="B195" s="83"/>
      <c r="C195" s="84"/>
      <c r="D195" s="84"/>
      <c r="E195" s="90"/>
      <c r="F195" s="90"/>
      <c r="G195" s="90"/>
      <c r="H195" s="90"/>
      <c r="J195" s="90"/>
      <c r="K195" s="90"/>
      <c r="L195" s="90"/>
      <c r="M195" s="90"/>
      <c r="N195" s="90"/>
      <c r="O195" s="90"/>
      <c r="P195" s="90"/>
      <c r="Q195" s="92"/>
      <c r="R195" s="90"/>
      <c r="S195" s="90"/>
      <c r="T195" s="90"/>
      <c r="U195" s="90"/>
      <c r="V195" s="90"/>
      <c r="W195" s="90"/>
      <c r="X195" s="90"/>
      <c r="Y195" s="90"/>
      <c r="Z195" s="90"/>
    </row>
    <row r="196" spans="1:26" s="66" customFormat="1" ht="12.95" customHeight="1">
      <c r="A196" s="105"/>
      <c r="B196" s="83"/>
      <c r="C196" s="84"/>
      <c r="D196" s="84"/>
      <c r="E196" s="90"/>
      <c r="F196" s="90"/>
      <c r="G196" s="90"/>
      <c r="H196" s="90"/>
      <c r="J196" s="90"/>
      <c r="K196" s="90"/>
      <c r="L196" s="90"/>
      <c r="M196" s="90"/>
      <c r="N196" s="90"/>
      <c r="O196" s="90"/>
      <c r="P196" s="90"/>
      <c r="Q196" s="92"/>
      <c r="R196" s="90"/>
      <c r="S196" s="90"/>
      <c r="T196" s="90"/>
      <c r="U196" s="90"/>
      <c r="V196" s="90"/>
      <c r="W196" s="90"/>
      <c r="X196" s="90"/>
      <c r="Y196" s="90"/>
      <c r="Z196" s="90"/>
    </row>
    <row r="197" spans="1:26" s="66" customFormat="1" ht="12.95" customHeight="1">
      <c r="A197" s="105"/>
      <c r="B197" s="83"/>
      <c r="C197" s="84"/>
      <c r="D197" s="84"/>
      <c r="E197" s="90"/>
      <c r="F197" s="90"/>
      <c r="G197" s="90"/>
      <c r="H197" s="90"/>
      <c r="J197" s="90"/>
      <c r="K197" s="90"/>
      <c r="L197" s="90"/>
      <c r="M197" s="90"/>
      <c r="N197" s="90"/>
      <c r="O197" s="90"/>
      <c r="P197" s="90"/>
      <c r="Q197" s="92"/>
      <c r="R197" s="90"/>
      <c r="S197" s="90"/>
      <c r="T197" s="90"/>
      <c r="U197" s="90"/>
      <c r="V197" s="90"/>
      <c r="W197" s="90"/>
      <c r="X197" s="90"/>
      <c r="Y197" s="90"/>
      <c r="Z197" s="90"/>
    </row>
    <row r="198" spans="1:26" s="66" customFormat="1" ht="12.95" customHeight="1">
      <c r="A198" s="105"/>
      <c r="B198" s="83"/>
      <c r="C198" s="84"/>
      <c r="D198" s="84"/>
      <c r="E198" s="90"/>
      <c r="F198" s="90"/>
      <c r="G198" s="90"/>
      <c r="H198" s="90"/>
      <c r="J198" s="90"/>
      <c r="K198" s="90"/>
      <c r="L198" s="90"/>
      <c r="M198" s="90"/>
      <c r="N198" s="90"/>
      <c r="O198" s="90"/>
      <c r="P198" s="90"/>
      <c r="Q198" s="92"/>
      <c r="R198" s="90"/>
      <c r="S198" s="90"/>
      <c r="T198" s="90"/>
      <c r="U198" s="90"/>
      <c r="V198" s="90"/>
      <c r="W198" s="90"/>
      <c r="X198" s="90"/>
      <c r="Y198" s="90"/>
      <c r="Z198" s="90"/>
    </row>
    <row r="199" spans="1:26" s="66" customFormat="1" ht="12.95" customHeight="1">
      <c r="A199" s="105"/>
      <c r="B199" s="83"/>
      <c r="C199" s="84"/>
      <c r="D199" s="84"/>
      <c r="E199" s="90"/>
      <c r="F199" s="90"/>
      <c r="G199" s="90"/>
      <c r="H199" s="90"/>
      <c r="J199" s="90"/>
      <c r="K199" s="90"/>
      <c r="L199" s="90"/>
      <c r="M199" s="90"/>
      <c r="N199" s="90"/>
      <c r="O199" s="90"/>
      <c r="P199" s="90"/>
      <c r="Q199" s="92"/>
      <c r="R199" s="90"/>
      <c r="S199" s="90"/>
      <c r="T199" s="90"/>
      <c r="U199" s="90"/>
      <c r="V199" s="90"/>
      <c r="W199" s="90"/>
      <c r="X199" s="90"/>
      <c r="Y199" s="90"/>
      <c r="Z199" s="90"/>
    </row>
    <row r="200" spans="1:26" s="66" customFormat="1" ht="12.95" customHeight="1">
      <c r="A200" s="105"/>
      <c r="B200" s="83"/>
      <c r="C200" s="84"/>
      <c r="D200" s="84"/>
      <c r="E200" s="90"/>
      <c r="F200" s="90"/>
      <c r="G200" s="90"/>
      <c r="H200" s="90"/>
      <c r="J200" s="90"/>
      <c r="K200" s="90"/>
      <c r="L200" s="90"/>
      <c r="M200" s="90"/>
      <c r="N200" s="90"/>
      <c r="O200" s="90"/>
      <c r="P200" s="90"/>
      <c r="Q200" s="92"/>
      <c r="R200" s="90"/>
      <c r="S200" s="90"/>
      <c r="T200" s="90"/>
      <c r="U200" s="90"/>
      <c r="V200" s="90"/>
      <c r="W200" s="90"/>
      <c r="X200" s="90"/>
      <c r="Y200" s="90"/>
      <c r="Z200" s="90"/>
    </row>
    <row r="201" spans="1:26" s="66" customFormat="1" ht="12.95" customHeight="1">
      <c r="A201" s="105"/>
      <c r="B201" s="83"/>
      <c r="C201" s="84"/>
      <c r="D201" s="84"/>
      <c r="E201" s="90"/>
      <c r="F201" s="90"/>
      <c r="G201" s="90"/>
      <c r="H201" s="90"/>
      <c r="J201" s="90"/>
      <c r="K201" s="90"/>
      <c r="L201" s="90"/>
      <c r="M201" s="90"/>
      <c r="N201" s="90"/>
      <c r="O201" s="90"/>
      <c r="P201" s="90"/>
      <c r="Q201" s="92"/>
      <c r="R201" s="90"/>
      <c r="S201" s="90"/>
      <c r="T201" s="90"/>
      <c r="U201" s="90"/>
      <c r="V201" s="90"/>
      <c r="W201" s="90"/>
      <c r="X201" s="90"/>
      <c r="Y201" s="90"/>
      <c r="Z201" s="90"/>
    </row>
    <row r="202" spans="1:26" s="66" customFormat="1" ht="12.95" customHeight="1">
      <c r="A202" s="105"/>
      <c r="B202" s="83"/>
      <c r="C202" s="84"/>
      <c r="D202" s="84"/>
      <c r="E202" s="90"/>
      <c r="F202" s="90"/>
      <c r="G202" s="90"/>
      <c r="H202" s="90"/>
      <c r="J202" s="90"/>
      <c r="K202" s="90"/>
      <c r="L202" s="90"/>
      <c r="M202" s="90"/>
      <c r="N202" s="90"/>
      <c r="O202" s="90"/>
      <c r="P202" s="90"/>
      <c r="Q202" s="92"/>
      <c r="R202" s="90"/>
      <c r="S202" s="90"/>
      <c r="T202" s="90"/>
      <c r="U202" s="90"/>
      <c r="V202" s="90"/>
      <c r="W202" s="90"/>
      <c r="X202" s="90"/>
      <c r="Y202" s="90"/>
      <c r="Z202" s="90"/>
    </row>
    <row r="203" spans="1:26" s="66" customFormat="1" ht="12.95" customHeight="1">
      <c r="A203" s="105"/>
      <c r="B203" s="83"/>
      <c r="C203" s="84"/>
      <c r="D203" s="84"/>
      <c r="E203" s="90"/>
      <c r="F203" s="90"/>
      <c r="G203" s="90"/>
      <c r="H203" s="90"/>
      <c r="J203" s="90"/>
      <c r="K203" s="90"/>
      <c r="L203" s="90"/>
      <c r="M203" s="90"/>
      <c r="N203" s="90"/>
      <c r="O203" s="90"/>
      <c r="P203" s="90"/>
      <c r="Q203" s="92"/>
      <c r="R203" s="90"/>
      <c r="S203" s="90"/>
      <c r="T203" s="90"/>
      <c r="U203" s="90"/>
      <c r="V203" s="90"/>
      <c r="W203" s="90"/>
      <c r="X203" s="90"/>
      <c r="Y203" s="90"/>
      <c r="Z203" s="90"/>
    </row>
    <row r="204" spans="1:26" s="66" customFormat="1" ht="12.95" customHeight="1">
      <c r="A204" s="105"/>
      <c r="B204" s="83"/>
      <c r="C204" s="84"/>
      <c r="D204" s="84"/>
      <c r="E204" s="90"/>
      <c r="F204" s="90"/>
      <c r="G204" s="90"/>
      <c r="H204" s="90"/>
      <c r="J204" s="90"/>
      <c r="K204" s="90"/>
      <c r="L204" s="90"/>
      <c r="M204" s="90"/>
      <c r="N204" s="90"/>
      <c r="O204" s="90"/>
      <c r="P204" s="90"/>
      <c r="Q204" s="92"/>
      <c r="R204" s="90"/>
      <c r="S204" s="90"/>
      <c r="T204" s="90"/>
      <c r="U204" s="90"/>
      <c r="V204" s="90"/>
      <c r="W204" s="90"/>
      <c r="X204" s="90"/>
      <c r="Y204" s="90"/>
      <c r="Z204" s="90"/>
    </row>
    <row r="205" spans="1:26" s="66" customFormat="1" ht="12.95" customHeight="1">
      <c r="A205" s="105"/>
      <c r="B205" s="83"/>
      <c r="C205" s="84"/>
      <c r="D205" s="84"/>
      <c r="E205" s="90"/>
      <c r="F205" s="90"/>
      <c r="G205" s="90"/>
      <c r="H205" s="90"/>
      <c r="J205" s="90"/>
      <c r="K205" s="90"/>
      <c r="L205" s="90"/>
      <c r="M205" s="90"/>
      <c r="N205" s="90"/>
      <c r="O205" s="90"/>
      <c r="P205" s="90"/>
      <c r="Q205" s="92"/>
      <c r="R205" s="90"/>
      <c r="S205" s="90"/>
      <c r="T205" s="90"/>
      <c r="U205" s="90"/>
      <c r="V205" s="90"/>
      <c r="W205" s="90"/>
      <c r="X205" s="90"/>
      <c r="Y205" s="90"/>
      <c r="Z205" s="90"/>
    </row>
    <row r="206" spans="1:26" s="66" customFormat="1" ht="12.95" customHeight="1">
      <c r="A206" s="105"/>
      <c r="B206" s="83"/>
      <c r="C206" s="84"/>
      <c r="D206" s="84"/>
      <c r="E206" s="90"/>
      <c r="F206" s="90"/>
      <c r="G206" s="90"/>
      <c r="H206" s="90"/>
      <c r="J206" s="90"/>
      <c r="K206" s="90"/>
      <c r="L206" s="90"/>
      <c r="M206" s="90"/>
      <c r="N206" s="90"/>
      <c r="O206" s="90"/>
      <c r="P206" s="90"/>
      <c r="Q206" s="92"/>
      <c r="R206" s="90"/>
      <c r="S206" s="90"/>
      <c r="T206" s="90"/>
      <c r="U206" s="90"/>
      <c r="V206" s="90"/>
      <c r="W206" s="90"/>
      <c r="X206" s="90"/>
      <c r="Y206" s="90"/>
      <c r="Z206" s="90"/>
    </row>
    <row r="207" spans="1:26" s="66" customFormat="1" ht="12.95" customHeight="1">
      <c r="A207" s="105"/>
      <c r="B207" s="83"/>
      <c r="C207" s="84"/>
      <c r="D207" s="84"/>
      <c r="E207" s="90"/>
      <c r="F207" s="90"/>
      <c r="G207" s="90"/>
      <c r="H207" s="90"/>
      <c r="J207" s="90"/>
      <c r="K207" s="90"/>
      <c r="L207" s="90"/>
      <c r="M207" s="90"/>
      <c r="N207" s="90"/>
      <c r="O207" s="90"/>
      <c r="P207" s="90"/>
      <c r="Q207" s="92"/>
      <c r="R207" s="90"/>
      <c r="S207" s="90"/>
      <c r="T207" s="90"/>
      <c r="U207" s="90"/>
      <c r="V207" s="90"/>
      <c r="W207" s="90"/>
      <c r="X207" s="90"/>
      <c r="Y207" s="90"/>
      <c r="Z207" s="90"/>
    </row>
    <row r="208" spans="1:26" s="66" customFormat="1" ht="12.95" customHeight="1">
      <c r="A208" s="105"/>
      <c r="B208" s="83"/>
      <c r="C208" s="84"/>
      <c r="D208" s="84"/>
      <c r="E208" s="90"/>
      <c r="F208" s="90"/>
      <c r="G208" s="90"/>
      <c r="H208" s="90"/>
      <c r="J208" s="90"/>
      <c r="K208" s="90"/>
      <c r="L208" s="90"/>
      <c r="M208" s="90"/>
      <c r="N208" s="90"/>
      <c r="O208" s="90"/>
      <c r="P208" s="90"/>
      <c r="Q208" s="92"/>
      <c r="R208" s="90"/>
      <c r="S208" s="90"/>
      <c r="T208" s="90"/>
      <c r="U208" s="90"/>
      <c r="V208" s="90"/>
      <c r="W208" s="90"/>
      <c r="X208" s="90"/>
      <c r="Y208" s="90"/>
      <c r="Z208" s="90"/>
    </row>
    <row r="209" spans="1:26" s="66" customFormat="1" ht="12.95" customHeight="1">
      <c r="A209" s="105"/>
      <c r="B209" s="83"/>
      <c r="C209" s="84"/>
      <c r="D209" s="84"/>
      <c r="E209" s="90"/>
      <c r="F209" s="90"/>
      <c r="G209" s="90"/>
      <c r="H209" s="90"/>
      <c r="J209" s="90"/>
      <c r="K209" s="90"/>
      <c r="L209" s="90"/>
      <c r="M209" s="90"/>
      <c r="N209" s="90"/>
      <c r="O209" s="90"/>
      <c r="P209" s="90"/>
      <c r="Q209" s="92"/>
      <c r="R209" s="90"/>
      <c r="S209" s="90"/>
      <c r="T209" s="90"/>
      <c r="U209" s="90"/>
      <c r="V209" s="90"/>
      <c r="W209" s="90"/>
      <c r="X209" s="90"/>
      <c r="Y209" s="90"/>
      <c r="Z209" s="90"/>
    </row>
    <row r="210" spans="1:26" s="66" customFormat="1" ht="12.95" customHeight="1">
      <c r="A210" s="105"/>
      <c r="B210" s="83"/>
      <c r="C210" s="84"/>
      <c r="D210" s="84"/>
      <c r="E210" s="90"/>
      <c r="F210" s="90"/>
      <c r="G210" s="90"/>
      <c r="H210" s="90"/>
      <c r="J210" s="90"/>
      <c r="K210" s="90"/>
      <c r="L210" s="90"/>
      <c r="M210" s="90"/>
      <c r="N210" s="90"/>
      <c r="O210" s="90"/>
      <c r="P210" s="90"/>
      <c r="Q210" s="92"/>
      <c r="R210" s="90"/>
      <c r="S210" s="90"/>
      <c r="T210" s="90"/>
      <c r="U210" s="90"/>
      <c r="V210" s="90"/>
      <c r="W210" s="90"/>
      <c r="X210" s="90"/>
      <c r="Y210" s="90"/>
      <c r="Z210" s="90"/>
    </row>
    <row r="211" spans="1:26" s="66" customFormat="1" ht="12.95" customHeight="1">
      <c r="A211" s="105"/>
      <c r="B211" s="83"/>
      <c r="C211" s="84"/>
      <c r="D211" s="84"/>
      <c r="E211" s="90"/>
      <c r="F211" s="90"/>
      <c r="G211" s="90"/>
      <c r="H211" s="90"/>
      <c r="J211" s="90"/>
      <c r="K211" s="90"/>
      <c r="L211" s="90"/>
      <c r="M211" s="90"/>
      <c r="N211" s="90"/>
      <c r="O211" s="90"/>
      <c r="P211" s="90"/>
      <c r="Q211" s="92"/>
      <c r="R211" s="90"/>
      <c r="S211" s="90"/>
      <c r="T211" s="90"/>
      <c r="U211" s="90"/>
      <c r="V211" s="90"/>
      <c r="W211" s="90"/>
      <c r="X211" s="90"/>
      <c r="Y211" s="90"/>
      <c r="Z211" s="90"/>
    </row>
    <row r="212" spans="1:26" s="66" customFormat="1" ht="12.95" customHeight="1">
      <c r="A212" s="105"/>
      <c r="B212" s="83"/>
      <c r="C212" s="84"/>
      <c r="D212" s="84"/>
      <c r="E212" s="90"/>
      <c r="F212" s="90"/>
      <c r="G212" s="90"/>
      <c r="H212" s="90"/>
      <c r="J212" s="90"/>
      <c r="K212" s="90"/>
      <c r="L212" s="90"/>
      <c r="M212" s="90"/>
      <c r="N212" s="90"/>
      <c r="O212" s="90"/>
      <c r="P212" s="90"/>
      <c r="Q212" s="92"/>
      <c r="R212" s="90"/>
      <c r="S212" s="90"/>
      <c r="T212" s="90"/>
      <c r="U212" s="90"/>
      <c r="V212" s="90"/>
      <c r="W212" s="90"/>
      <c r="X212" s="90"/>
      <c r="Y212" s="90"/>
      <c r="Z212" s="90"/>
    </row>
    <row r="213" spans="1:26" s="66" customFormat="1" ht="12.95" customHeight="1">
      <c r="A213" s="105"/>
      <c r="B213" s="83"/>
      <c r="C213" s="84"/>
      <c r="D213" s="84"/>
      <c r="E213" s="90"/>
      <c r="F213" s="90"/>
      <c r="G213" s="90"/>
      <c r="H213" s="90"/>
      <c r="J213" s="90"/>
      <c r="K213" s="90"/>
      <c r="L213" s="90"/>
      <c r="M213" s="90"/>
      <c r="N213" s="90"/>
      <c r="O213" s="90"/>
      <c r="P213" s="90"/>
      <c r="Q213" s="92"/>
      <c r="R213" s="90"/>
      <c r="S213" s="90"/>
      <c r="T213" s="90"/>
      <c r="U213" s="90"/>
      <c r="V213" s="90"/>
      <c r="W213" s="90"/>
      <c r="X213" s="90"/>
      <c r="Y213" s="90"/>
      <c r="Z213" s="90"/>
    </row>
    <row r="214" spans="1:26" s="66" customFormat="1" ht="12.95" customHeight="1">
      <c r="A214" s="105"/>
      <c r="B214" s="83"/>
      <c r="C214" s="84"/>
      <c r="D214" s="84"/>
      <c r="E214" s="90"/>
      <c r="F214" s="90"/>
      <c r="G214" s="90"/>
      <c r="H214" s="90"/>
      <c r="J214" s="90"/>
      <c r="K214" s="90"/>
      <c r="L214" s="90"/>
      <c r="M214" s="90"/>
      <c r="N214" s="90"/>
      <c r="O214" s="90"/>
      <c r="P214" s="90"/>
      <c r="Q214" s="92"/>
      <c r="R214" s="90"/>
      <c r="S214" s="90"/>
      <c r="T214" s="90"/>
      <c r="U214" s="90"/>
      <c r="V214" s="90"/>
      <c r="W214" s="90"/>
      <c r="X214" s="90"/>
      <c r="Y214" s="90"/>
      <c r="Z214" s="90"/>
    </row>
    <row r="215" spans="1:26" s="66" customFormat="1" ht="12.95" customHeight="1">
      <c r="A215" s="105"/>
      <c r="B215" s="83"/>
      <c r="C215" s="84"/>
      <c r="D215" s="84"/>
      <c r="E215" s="90"/>
      <c r="F215" s="90"/>
      <c r="G215" s="90"/>
      <c r="H215" s="90"/>
      <c r="J215" s="90"/>
      <c r="K215" s="90"/>
      <c r="L215" s="90"/>
      <c r="M215" s="90"/>
      <c r="N215" s="90"/>
      <c r="O215" s="90"/>
      <c r="P215" s="90"/>
      <c r="Q215" s="92"/>
      <c r="R215" s="90"/>
      <c r="S215" s="90"/>
      <c r="T215" s="90"/>
      <c r="U215" s="90"/>
      <c r="V215" s="90"/>
      <c r="W215" s="90"/>
      <c r="X215" s="90"/>
      <c r="Y215" s="90"/>
      <c r="Z215" s="90"/>
    </row>
    <row r="216" spans="1:26" s="66" customFormat="1" ht="12.95" customHeight="1">
      <c r="A216" s="105"/>
      <c r="B216" s="83"/>
      <c r="C216" s="84"/>
      <c r="D216" s="84"/>
      <c r="E216" s="90"/>
      <c r="F216" s="90"/>
      <c r="G216" s="90"/>
      <c r="H216" s="90"/>
      <c r="J216" s="90"/>
      <c r="K216" s="90"/>
      <c r="L216" s="90"/>
      <c r="M216" s="90"/>
      <c r="N216" s="90"/>
      <c r="O216" s="90"/>
      <c r="P216" s="90"/>
      <c r="Q216" s="92"/>
      <c r="R216" s="90"/>
      <c r="S216" s="90"/>
      <c r="T216" s="90"/>
      <c r="U216" s="90"/>
      <c r="V216" s="90"/>
      <c r="W216" s="90"/>
      <c r="X216" s="90"/>
      <c r="Y216" s="90"/>
      <c r="Z216" s="90"/>
    </row>
    <row r="217" spans="1:26" s="66" customFormat="1" ht="12.95" customHeight="1">
      <c r="A217" s="105"/>
      <c r="B217" s="83"/>
      <c r="C217" s="84"/>
      <c r="D217" s="84"/>
      <c r="E217" s="90"/>
      <c r="F217" s="90"/>
      <c r="G217" s="90"/>
      <c r="H217" s="90"/>
      <c r="J217" s="90"/>
      <c r="K217" s="90"/>
      <c r="L217" s="90"/>
      <c r="M217" s="90"/>
      <c r="N217" s="90"/>
      <c r="O217" s="90"/>
      <c r="P217" s="90"/>
      <c r="Q217" s="92"/>
      <c r="R217" s="90"/>
      <c r="S217" s="90"/>
      <c r="T217" s="90"/>
      <c r="U217" s="90"/>
      <c r="V217" s="90"/>
      <c r="W217" s="90"/>
      <c r="X217" s="90"/>
      <c r="Y217" s="90"/>
      <c r="Z217" s="90"/>
    </row>
    <row r="218" spans="1:26" s="66" customFormat="1" ht="12.95" customHeight="1">
      <c r="A218" s="105"/>
      <c r="B218" s="83"/>
      <c r="C218" s="84"/>
      <c r="D218" s="84"/>
      <c r="E218" s="90"/>
      <c r="F218" s="90"/>
      <c r="G218" s="90"/>
      <c r="H218" s="90"/>
      <c r="J218" s="90"/>
      <c r="K218" s="90"/>
      <c r="L218" s="90"/>
      <c r="M218" s="90"/>
      <c r="N218" s="90"/>
      <c r="O218" s="90"/>
      <c r="P218" s="90"/>
      <c r="Q218" s="92"/>
      <c r="R218" s="90"/>
      <c r="S218" s="90"/>
      <c r="T218" s="90"/>
      <c r="U218" s="90"/>
      <c r="V218" s="90"/>
      <c r="W218" s="90"/>
      <c r="X218" s="90"/>
      <c r="Y218" s="90"/>
      <c r="Z218" s="90"/>
    </row>
    <row r="219" spans="1:26" s="66" customFormat="1" ht="12.95" customHeight="1">
      <c r="A219" s="105"/>
      <c r="B219" s="83"/>
      <c r="C219" s="84"/>
      <c r="D219" s="84"/>
      <c r="E219" s="90"/>
      <c r="F219" s="90"/>
      <c r="G219" s="90"/>
      <c r="H219" s="90"/>
      <c r="J219" s="90"/>
      <c r="K219" s="90"/>
      <c r="L219" s="90"/>
      <c r="M219" s="90"/>
      <c r="N219" s="90"/>
      <c r="O219" s="90"/>
      <c r="P219" s="90"/>
      <c r="Q219" s="92"/>
      <c r="R219" s="90"/>
      <c r="S219" s="90"/>
      <c r="T219" s="90"/>
      <c r="U219" s="90"/>
      <c r="V219" s="90"/>
      <c r="W219" s="90"/>
      <c r="X219" s="90"/>
      <c r="Y219" s="90"/>
      <c r="Z219" s="90"/>
    </row>
    <row r="220" spans="1:26" s="66" customFormat="1" ht="12.95" customHeight="1">
      <c r="A220" s="105"/>
      <c r="B220" s="83"/>
      <c r="C220" s="84"/>
      <c r="D220" s="84"/>
      <c r="E220" s="90"/>
      <c r="F220" s="90"/>
      <c r="G220" s="90"/>
      <c r="H220" s="90"/>
      <c r="J220" s="90"/>
      <c r="K220" s="90"/>
      <c r="L220" s="90"/>
      <c r="M220" s="90"/>
      <c r="N220" s="90"/>
      <c r="O220" s="90"/>
      <c r="P220" s="90"/>
      <c r="Q220" s="92"/>
      <c r="R220" s="90"/>
      <c r="S220" s="90"/>
      <c r="T220" s="90"/>
      <c r="U220" s="90"/>
      <c r="V220" s="90"/>
      <c r="W220" s="90"/>
      <c r="X220" s="90"/>
      <c r="Y220" s="90"/>
      <c r="Z220" s="90"/>
    </row>
    <row r="221" spans="1:26" s="66" customFormat="1" ht="12.95" customHeight="1">
      <c r="A221" s="105"/>
      <c r="B221" s="83"/>
      <c r="C221" s="84"/>
      <c r="D221" s="84"/>
      <c r="E221" s="90"/>
      <c r="F221" s="90"/>
      <c r="G221" s="90"/>
      <c r="H221" s="90"/>
      <c r="J221" s="90"/>
      <c r="K221" s="90"/>
      <c r="L221" s="90"/>
      <c r="M221" s="90"/>
      <c r="N221" s="90"/>
      <c r="O221" s="90"/>
      <c r="P221" s="90"/>
      <c r="Q221" s="92"/>
      <c r="R221" s="90"/>
      <c r="S221" s="90"/>
      <c r="T221" s="90"/>
      <c r="U221" s="90"/>
      <c r="V221" s="90"/>
      <c r="W221" s="90"/>
      <c r="X221" s="90"/>
      <c r="Y221" s="90"/>
      <c r="Z221" s="90"/>
    </row>
    <row r="222" spans="1:26" s="66" customFormat="1" ht="12.95" customHeight="1">
      <c r="A222" s="105"/>
      <c r="B222" s="83"/>
      <c r="C222" s="84"/>
      <c r="D222" s="84"/>
      <c r="E222" s="90"/>
      <c r="F222" s="90"/>
      <c r="G222" s="90"/>
      <c r="H222" s="90"/>
      <c r="J222" s="90"/>
      <c r="K222" s="90"/>
      <c r="L222" s="90"/>
      <c r="M222" s="90"/>
      <c r="N222" s="90"/>
      <c r="O222" s="90"/>
      <c r="P222" s="90"/>
      <c r="Q222" s="92"/>
      <c r="R222" s="90"/>
      <c r="S222" s="90"/>
      <c r="T222" s="90"/>
      <c r="U222" s="90"/>
      <c r="V222" s="90"/>
      <c r="W222" s="90"/>
      <c r="X222" s="90"/>
      <c r="Y222" s="90"/>
      <c r="Z222" s="90"/>
    </row>
    <row r="223" spans="1:26" s="66" customFormat="1" ht="12.95" customHeight="1">
      <c r="A223" s="105"/>
      <c r="B223" s="83"/>
      <c r="C223" s="84"/>
      <c r="D223" s="84"/>
      <c r="E223" s="90"/>
      <c r="F223" s="90"/>
      <c r="G223" s="90"/>
      <c r="H223" s="90"/>
      <c r="J223" s="90"/>
      <c r="K223" s="90"/>
      <c r="L223" s="90"/>
      <c r="M223" s="90"/>
      <c r="N223" s="90"/>
      <c r="O223" s="90"/>
      <c r="P223" s="90"/>
      <c r="Q223" s="92"/>
      <c r="R223" s="90"/>
      <c r="S223" s="90"/>
      <c r="T223" s="90"/>
      <c r="U223" s="90"/>
      <c r="V223" s="90"/>
      <c r="W223" s="90"/>
      <c r="X223" s="90"/>
      <c r="Y223" s="90"/>
      <c r="Z223" s="90"/>
    </row>
    <row r="224" spans="1:26" s="66" customFormat="1" ht="12.95" customHeight="1">
      <c r="A224" s="105"/>
      <c r="B224" s="83"/>
      <c r="C224" s="84"/>
      <c r="D224" s="84"/>
      <c r="E224" s="90"/>
      <c r="F224" s="90"/>
      <c r="G224" s="90"/>
      <c r="H224" s="90"/>
      <c r="J224" s="90"/>
      <c r="K224" s="90"/>
      <c r="L224" s="90"/>
      <c r="M224" s="90"/>
      <c r="N224" s="90"/>
      <c r="O224" s="90"/>
      <c r="P224" s="90"/>
      <c r="Q224" s="92"/>
      <c r="R224" s="90"/>
      <c r="S224" s="90"/>
      <c r="T224" s="90"/>
      <c r="U224" s="90"/>
      <c r="V224" s="90"/>
      <c r="W224" s="90"/>
      <c r="X224" s="90"/>
      <c r="Y224" s="90"/>
      <c r="Z224" s="90"/>
    </row>
    <row r="225" spans="1:26" s="66" customFormat="1" ht="12.95" customHeight="1">
      <c r="A225" s="105"/>
      <c r="B225" s="83"/>
      <c r="C225" s="84"/>
      <c r="D225" s="84"/>
      <c r="E225" s="90"/>
      <c r="F225" s="90"/>
      <c r="G225" s="90"/>
      <c r="H225" s="90"/>
      <c r="J225" s="90"/>
      <c r="K225" s="90"/>
      <c r="L225" s="90"/>
      <c r="M225" s="90"/>
      <c r="N225" s="90"/>
      <c r="O225" s="90"/>
      <c r="P225" s="90"/>
      <c r="Q225" s="92"/>
      <c r="R225" s="90"/>
      <c r="S225" s="90"/>
      <c r="T225" s="90"/>
      <c r="U225" s="90"/>
      <c r="V225" s="90"/>
      <c r="W225" s="90"/>
      <c r="X225" s="90"/>
      <c r="Y225" s="90"/>
      <c r="Z225" s="90"/>
    </row>
    <row r="226" spans="1:26" s="66" customFormat="1" ht="12.95" customHeight="1">
      <c r="A226" s="105"/>
      <c r="B226" s="83"/>
      <c r="C226" s="84"/>
      <c r="D226" s="84"/>
      <c r="E226" s="90"/>
      <c r="F226" s="90"/>
      <c r="G226" s="90"/>
      <c r="H226" s="90"/>
      <c r="J226" s="90"/>
      <c r="K226" s="90"/>
      <c r="L226" s="90"/>
      <c r="M226" s="90"/>
      <c r="N226" s="90"/>
      <c r="O226" s="90"/>
      <c r="P226" s="90"/>
      <c r="Q226" s="92"/>
      <c r="R226" s="90"/>
      <c r="S226" s="90"/>
      <c r="T226" s="90"/>
      <c r="U226" s="90"/>
      <c r="V226" s="90"/>
      <c r="W226" s="90"/>
      <c r="X226" s="90"/>
      <c r="Y226" s="90"/>
      <c r="Z226" s="90"/>
    </row>
    <row r="227" spans="1:26" s="66" customFormat="1" ht="12.95" customHeight="1">
      <c r="A227" s="105"/>
      <c r="B227" s="83"/>
      <c r="C227" s="84"/>
      <c r="D227" s="84"/>
      <c r="E227" s="90"/>
      <c r="F227" s="90"/>
      <c r="G227" s="90"/>
      <c r="H227" s="90"/>
      <c r="J227" s="90"/>
      <c r="K227" s="90"/>
      <c r="L227" s="90"/>
      <c r="M227" s="90"/>
      <c r="N227" s="90"/>
      <c r="O227" s="90"/>
      <c r="P227" s="90"/>
      <c r="Q227" s="92"/>
      <c r="R227" s="90"/>
      <c r="S227" s="90"/>
      <c r="T227" s="90"/>
      <c r="U227" s="90"/>
      <c r="V227" s="90"/>
      <c r="W227" s="90"/>
      <c r="X227" s="90"/>
      <c r="Y227" s="90"/>
      <c r="Z227" s="90"/>
    </row>
    <row r="228" spans="1:26" s="66" customFormat="1" ht="12.95" customHeight="1">
      <c r="A228" s="105"/>
      <c r="B228" s="83"/>
      <c r="C228" s="84"/>
      <c r="D228" s="84"/>
      <c r="E228" s="90"/>
      <c r="F228" s="90"/>
      <c r="G228" s="90"/>
      <c r="H228" s="90"/>
      <c r="J228" s="90"/>
      <c r="K228" s="90"/>
      <c r="L228" s="90"/>
      <c r="M228" s="90"/>
      <c r="N228" s="90"/>
      <c r="O228" s="90"/>
      <c r="P228" s="90"/>
      <c r="Q228" s="92"/>
      <c r="R228" s="90"/>
      <c r="S228" s="90"/>
      <c r="T228" s="90"/>
      <c r="U228" s="90"/>
      <c r="V228" s="90"/>
      <c r="W228" s="90"/>
      <c r="X228" s="90"/>
      <c r="Y228" s="90"/>
      <c r="Z228" s="90"/>
    </row>
    <row r="229" spans="1:26" s="66" customFormat="1" ht="12.95" customHeight="1">
      <c r="A229" s="105"/>
      <c r="B229" s="83"/>
      <c r="C229" s="84"/>
      <c r="D229" s="84"/>
      <c r="E229" s="90"/>
      <c r="F229" s="90"/>
      <c r="G229" s="90"/>
      <c r="H229" s="90"/>
      <c r="J229" s="90"/>
      <c r="K229" s="90"/>
      <c r="L229" s="90"/>
      <c r="M229" s="90"/>
      <c r="N229" s="90"/>
      <c r="O229" s="90"/>
      <c r="P229" s="90"/>
      <c r="Q229" s="92"/>
      <c r="R229" s="90"/>
      <c r="S229" s="90"/>
      <c r="T229" s="90"/>
      <c r="U229" s="90"/>
      <c r="V229" s="90"/>
      <c r="W229" s="90"/>
      <c r="X229" s="90"/>
      <c r="Y229" s="90"/>
      <c r="Z229" s="90"/>
    </row>
    <row r="230" spans="1:26" s="66" customFormat="1" ht="12.95" customHeight="1">
      <c r="A230" s="105"/>
      <c r="B230" s="83"/>
      <c r="C230" s="84"/>
      <c r="D230" s="84"/>
      <c r="E230" s="90"/>
      <c r="F230" s="90"/>
      <c r="G230" s="90"/>
      <c r="H230" s="90"/>
      <c r="J230" s="90"/>
      <c r="K230" s="90"/>
      <c r="L230" s="90"/>
      <c r="M230" s="90"/>
      <c r="N230" s="90"/>
      <c r="O230" s="90"/>
      <c r="P230" s="90"/>
      <c r="Q230" s="92"/>
      <c r="R230" s="90"/>
      <c r="S230" s="90"/>
      <c r="T230" s="90"/>
      <c r="U230" s="90"/>
      <c r="V230" s="90"/>
      <c r="W230" s="90"/>
      <c r="X230" s="90"/>
      <c r="Y230" s="90"/>
      <c r="Z230" s="90"/>
    </row>
    <row r="231" spans="1:26" s="66" customFormat="1" ht="12.95" customHeight="1">
      <c r="A231" s="105"/>
      <c r="B231" s="83"/>
      <c r="C231" s="84"/>
      <c r="D231" s="84"/>
      <c r="E231" s="90"/>
      <c r="F231" s="90"/>
      <c r="G231" s="90"/>
      <c r="H231" s="90"/>
      <c r="J231" s="90"/>
      <c r="K231" s="90"/>
      <c r="L231" s="90"/>
      <c r="M231" s="90"/>
      <c r="N231" s="90"/>
      <c r="O231" s="90"/>
      <c r="P231" s="90"/>
      <c r="Q231" s="92"/>
      <c r="R231" s="90"/>
      <c r="S231" s="90"/>
      <c r="T231" s="90"/>
      <c r="U231" s="90"/>
      <c r="V231" s="90"/>
      <c r="W231" s="90"/>
      <c r="X231" s="90"/>
      <c r="Y231" s="90"/>
      <c r="Z231" s="90"/>
    </row>
    <row r="232" spans="1:26" s="66" customFormat="1" ht="12.95" customHeight="1">
      <c r="A232" s="23"/>
      <c r="B232" s="27"/>
      <c r="C232" s="23"/>
      <c r="D232" s="23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</row>
    <row r="233" spans="1:26" s="66" customFormat="1" ht="12.95" customHeight="1">
      <c r="A233" s="23"/>
      <c r="B233" s="27"/>
      <c r="C233" s="23"/>
      <c r="D233" s="23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</row>
    <row r="234" spans="1:26" s="66" customFormat="1" ht="12.95" customHeight="1">
      <c r="A234" s="23"/>
      <c r="B234" s="27"/>
      <c r="C234" s="23"/>
      <c r="D234" s="23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</row>
    <row r="235" spans="1:26" s="66" customFormat="1" ht="12.95" customHeight="1">
      <c r="A235" s="23"/>
      <c r="B235" s="27"/>
      <c r="C235" s="23"/>
      <c r="D235" s="23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</row>
    <row r="236" spans="1:26" s="66" customFormat="1" ht="12.95" customHeight="1">
      <c r="A236" s="23"/>
      <c r="B236" s="27"/>
      <c r="C236" s="23"/>
      <c r="D236" s="23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</row>
    <row r="237" spans="1:26" s="66" customFormat="1" ht="12.95" customHeight="1">
      <c r="A237" s="23"/>
      <c r="B237" s="27"/>
      <c r="C237" s="23"/>
      <c r="D237" s="23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</row>
    <row r="238" spans="1:26" s="66" customFormat="1" ht="12.95" customHeight="1">
      <c r="A238" s="23"/>
      <c r="B238" s="27"/>
      <c r="C238" s="23"/>
      <c r="D238" s="23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</row>
    <row r="239" spans="1:26" s="66" customFormat="1" ht="12.95" customHeight="1">
      <c r="A239" s="23"/>
      <c r="B239" s="27"/>
      <c r="C239" s="23"/>
      <c r="D239" s="23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</row>
    <row r="240" spans="1:26" ht="12.75" customHeight="1">
      <c r="A240" s="21"/>
      <c r="B240" s="25"/>
      <c r="C240" s="21"/>
      <c r="D240" s="21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ht="12.75" customHeight="1">
      <c r="A241" s="21"/>
      <c r="B241" s="25"/>
      <c r="C241" s="21"/>
      <c r="D241" s="21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ht="12.75" customHeight="1">
      <c r="A242" s="21"/>
      <c r="B242" s="25"/>
      <c r="C242" s="21"/>
      <c r="D242" s="21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ht="12.75" customHeight="1">
      <c r="A243" s="21"/>
      <c r="B243" s="25"/>
      <c r="C243" s="21"/>
      <c r="D243" s="21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ht="12.75" customHeight="1">
      <c r="A244" s="21"/>
      <c r="B244" s="25"/>
      <c r="C244" s="21"/>
      <c r="D244" s="21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ht="12.75" customHeight="1">
      <c r="A245" s="21"/>
      <c r="B245" s="25"/>
      <c r="C245" s="21"/>
      <c r="D245" s="21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ht="12.75" customHeight="1">
      <c r="A246" s="21"/>
      <c r="B246" s="25"/>
      <c r="C246" s="21"/>
      <c r="D246" s="21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ht="12.75" customHeight="1">
      <c r="A247" s="21"/>
      <c r="B247" s="25"/>
      <c r="C247" s="21"/>
      <c r="D247" s="21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ht="12.75" customHeight="1">
      <c r="A248" s="21"/>
      <c r="B248" s="25"/>
      <c r="C248" s="21"/>
      <c r="D248" s="21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ht="12.75" customHeight="1">
      <c r="A249" s="21"/>
      <c r="B249" s="25"/>
      <c r="C249" s="21"/>
      <c r="D249" s="21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ht="12.75" customHeight="1">
      <c r="A250" s="21"/>
      <c r="B250" s="25"/>
      <c r="C250" s="21"/>
      <c r="D250" s="21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ht="12.75" customHeight="1">
      <c r="A251" s="21"/>
      <c r="B251" s="25"/>
      <c r="C251" s="21"/>
      <c r="D251" s="21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ht="12.75" customHeight="1">
      <c r="A252" s="21"/>
      <c r="B252" s="25"/>
      <c r="C252" s="21"/>
      <c r="D252" s="21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ht="12.75" customHeight="1">
      <c r="A253" s="21"/>
      <c r="B253" s="25"/>
      <c r="C253" s="21"/>
      <c r="D253" s="21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ht="12.75" customHeight="1">
      <c r="A254" s="21"/>
      <c r="B254" s="25"/>
      <c r="C254" s="21"/>
      <c r="D254" s="21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ht="12.75" customHeight="1">
      <c r="A255" s="21"/>
      <c r="B255" s="25"/>
      <c r="C255" s="21"/>
      <c r="D255" s="21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ht="12.75" customHeight="1">
      <c r="A256" s="21"/>
      <c r="B256" s="25"/>
      <c r="C256" s="21"/>
      <c r="D256" s="21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ht="12.75" customHeight="1">
      <c r="A257" s="21"/>
      <c r="B257" s="25"/>
      <c r="C257" s="21"/>
      <c r="D257" s="21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ht="12.75" customHeight="1">
      <c r="A258" s="21"/>
      <c r="B258" s="22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>
      <c r="A259" s="21"/>
      <c r="B259" s="22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>
      <c r="A260" s="21"/>
      <c r="B260" s="22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>
      <c r="A261" s="21"/>
      <c r="B261" s="22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>
      <c r="A262" s="21"/>
      <c r="B262" s="22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>
      <c r="A263" s="21"/>
      <c r="B263" s="22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>
      <c r="A264" s="21"/>
      <c r="B264" s="22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>
      <c r="A265" s="21"/>
      <c r="B265" s="22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>
      <c r="A266" s="21"/>
      <c r="B266" s="22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>
      <c r="A267" s="21"/>
      <c r="B267" s="22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>
      <c r="A268" s="21"/>
      <c r="B268" s="22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>
      <c r="A269" s="21"/>
      <c r="B269" s="22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>
      <c r="A270" s="21"/>
      <c r="B270" s="22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>
      <c r="A271" s="21"/>
      <c r="B271" s="22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>
      <c r="A272" s="21"/>
      <c r="B272" s="22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>
      <c r="A273" s="21"/>
      <c r="B273" s="22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>
      <c r="A274" s="21"/>
      <c r="B274" s="22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>
      <c r="A275" s="21"/>
      <c r="B275" s="22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>
      <c r="A276" s="21"/>
      <c r="B276" s="22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>
      <c r="A277" s="21"/>
      <c r="B277" s="22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>
      <c r="A278" s="21"/>
      <c r="B278" s="22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>
      <c r="A279" s="21"/>
      <c r="B279" s="22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>
      <c r="A280" s="21"/>
      <c r="B280" s="22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>
      <c r="A281" s="21"/>
      <c r="B281" s="22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>
      <c r="A282" s="21"/>
      <c r="B282" s="22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>
      <c r="A283" s="21"/>
      <c r="B283" s="22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>
      <c r="A284" s="21"/>
      <c r="B284" s="22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>
      <c r="A285" s="21"/>
      <c r="B285" s="22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>
      <c r="A286" s="21"/>
      <c r="B286" s="22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>
      <c r="A287" s="21"/>
      <c r="B287" s="22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>
      <c r="A288" s="21"/>
      <c r="B288" s="22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>
      <c r="A289" s="21"/>
      <c r="B289" s="22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>
      <c r="A290" s="21"/>
      <c r="B290" s="22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>
      <c r="A291" s="21"/>
      <c r="B291" s="22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>
      <c r="A292" s="21"/>
      <c r="B292" s="22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>
      <c r="A293" s="21"/>
      <c r="B293" s="22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>
      <c r="A294" s="21"/>
      <c r="B294" s="22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>
      <c r="A295" s="21"/>
      <c r="B295" s="22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>
      <c r="A296" s="21"/>
      <c r="B296" s="22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>
      <c r="A297" s="21"/>
      <c r="B297" s="22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:26">
      <c r="A298" s="21"/>
      <c r="B298" s="22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1:26">
      <c r="A299" s="21"/>
      <c r="B299" s="22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1:26">
      <c r="A300" s="21"/>
      <c r="B300" s="22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1:26">
      <c r="A301" s="21"/>
      <c r="B301" s="22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1:26">
      <c r="A302" s="21"/>
      <c r="B302" s="22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1:26">
      <c r="A303" s="21"/>
      <c r="B303" s="22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>
      <c r="A304" s="21"/>
      <c r="B304" s="22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>
      <c r="A305" s="21"/>
      <c r="B305" s="22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>
      <c r="A306" s="21"/>
      <c r="B306" s="22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>
      <c r="A307" s="21"/>
      <c r="B307" s="22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>
      <c r="A308" s="21"/>
      <c r="B308" s="22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>
      <c r="A309" s="21"/>
      <c r="B309" s="22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>
      <c r="A310" s="21"/>
      <c r="B310" s="22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:26">
      <c r="A311" s="21"/>
      <c r="B311" s="22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1:26">
      <c r="A312" s="21"/>
      <c r="B312" s="22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:26">
      <c r="A313" s="21"/>
      <c r="B313" s="22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1:26">
      <c r="A314" s="21"/>
      <c r="B314" s="22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1:26">
      <c r="A315" s="21"/>
      <c r="B315" s="22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1:26">
      <c r="A316" s="21"/>
      <c r="B316" s="22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1:26">
      <c r="A317" s="21"/>
      <c r="B317" s="22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1:26">
      <c r="A318" s="16"/>
      <c r="B318" s="5"/>
    </row>
    <row r="319" spans="1:26">
      <c r="A319" s="16"/>
      <c r="B319" s="5"/>
    </row>
    <row r="320" spans="1:26">
      <c r="A320" s="16"/>
      <c r="B320" s="5"/>
    </row>
    <row r="321" spans="1:2">
      <c r="A321" s="16"/>
      <c r="B321" s="5"/>
    </row>
    <row r="322" spans="1:2">
      <c r="A322" s="16"/>
      <c r="B322" s="5"/>
    </row>
    <row r="323" spans="1:2">
      <c r="A323" s="16"/>
      <c r="B323" s="5"/>
    </row>
    <row r="324" spans="1:2">
      <c r="A324" s="16"/>
      <c r="B324" s="5"/>
    </row>
    <row r="325" spans="1:2">
      <c r="A325" s="16"/>
      <c r="B325" s="5"/>
    </row>
    <row r="326" spans="1:2">
      <c r="A326" s="16"/>
      <c r="B326" s="5"/>
    </row>
    <row r="327" spans="1:2">
      <c r="A327" s="16"/>
      <c r="B327" s="5"/>
    </row>
    <row r="328" spans="1:2">
      <c r="A328" s="16"/>
      <c r="B328" s="5"/>
    </row>
    <row r="329" spans="1:2">
      <c r="A329" s="16"/>
      <c r="B329" s="5"/>
    </row>
    <row r="330" spans="1:2">
      <c r="A330" s="16"/>
      <c r="B330" s="5"/>
    </row>
    <row r="331" spans="1:2">
      <c r="A331" s="16"/>
      <c r="B331" s="5"/>
    </row>
    <row r="332" spans="1:2">
      <c r="A332" s="16"/>
      <c r="B332" s="5"/>
    </row>
    <row r="333" spans="1:2">
      <c r="A333" s="16"/>
      <c r="B333" s="5"/>
    </row>
    <row r="334" spans="1:2">
      <c r="A334" s="16"/>
      <c r="B334" s="5"/>
    </row>
    <row r="335" spans="1:2">
      <c r="A335" s="16"/>
      <c r="B335" s="5"/>
    </row>
    <row r="336" spans="1:2">
      <c r="A336" s="16"/>
      <c r="B336" s="5"/>
    </row>
    <row r="337" spans="1:2">
      <c r="A337" s="16"/>
      <c r="B337" s="5"/>
    </row>
    <row r="338" spans="1:2">
      <c r="A338" s="16"/>
      <c r="B338" s="5"/>
    </row>
    <row r="339" spans="1:2">
      <c r="A339" s="16"/>
      <c r="B339" s="5"/>
    </row>
    <row r="340" spans="1:2">
      <c r="A340" s="16"/>
      <c r="B340" s="5"/>
    </row>
    <row r="341" spans="1:2">
      <c r="A341" s="16"/>
      <c r="B341" s="5"/>
    </row>
    <row r="342" spans="1:2">
      <c r="A342" s="16"/>
      <c r="B342" s="5"/>
    </row>
    <row r="343" spans="1:2">
      <c r="A343" s="16"/>
      <c r="B343" s="5"/>
    </row>
    <row r="344" spans="1:2">
      <c r="A344" s="16"/>
      <c r="B344" s="5"/>
    </row>
    <row r="345" spans="1:2">
      <c r="A345" s="16"/>
      <c r="B345" s="5"/>
    </row>
    <row r="346" spans="1:2">
      <c r="A346" s="16"/>
      <c r="B346" s="5"/>
    </row>
    <row r="347" spans="1:2">
      <c r="A347" s="16"/>
      <c r="B347" s="5"/>
    </row>
    <row r="348" spans="1:2">
      <c r="A348" s="16"/>
      <c r="B348" s="5"/>
    </row>
    <row r="349" spans="1:2">
      <c r="A349" s="16"/>
      <c r="B349" s="5"/>
    </row>
    <row r="350" spans="1:2">
      <c r="A350" s="16"/>
      <c r="B350" s="5"/>
    </row>
    <row r="351" spans="1:2">
      <c r="A351" s="16"/>
      <c r="B351" s="5"/>
    </row>
    <row r="352" spans="1:2">
      <c r="A352" s="16"/>
      <c r="B352" s="5"/>
    </row>
    <row r="353" spans="1:2">
      <c r="A353" s="16"/>
      <c r="B353" s="5"/>
    </row>
    <row r="354" spans="1:2">
      <c r="A354" s="16"/>
      <c r="B354" s="5"/>
    </row>
    <row r="355" spans="1:2">
      <c r="A355" s="16"/>
      <c r="B355" s="5"/>
    </row>
    <row r="356" spans="1:2">
      <c r="A356" s="16"/>
      <c r="B356" s="5"/>
    </row>
    <row r="357" spans="1:2">
      <c r="A357" s="16"/>
      <c r="B357" s="5"/>
    </row>
    <row r="358" spans="1:2">
      <c r="A358" s="16"/>
      <c r="B358" s="5"/>
    </row>
    <row r="359" spans="1:2">
      <c r="A359" s="16"/>
      <c r="B359" s="5"/>
    </row>
    <row r="360" spans="1:2">
      <c r="A360" s="16"/>
      <c r="B360" s="5"/>
    </row>
    <row r="361" spans="1:2">
      <c r="A361" s="16"/>
      <c r="B361" s="5"/>
    </row>
    <row r="362" spans="1:2">
      <c r="A362" s="16"/>
      <c r="B362" s="5"/>
    </row>
    <row r="363" spans="1:2">
      <c r="A363" s="16"/>
      <c r="B363" s="5"/>
    </row>
    <row r="364" spans="1:2">
      <c r="A364" s="16"/>
      <c r="B364" s="5"/>
    </row>
    <row r="365" spans="1:2">
      <c r="A365" s="16"/>
      <c r="B365" s="5"/>
    </row>
    <row r="366" spans="1:2">
      <c r="A366" s="16"/>
      <c r="B366" s="5"/>
    </row>
    <row r="367" spans="1:2">
      <c r="A367" s="16"/>
      <c r="B367" s="5"/>
    </row>
    <row r="368" spans="1:2">
      <c r="A368" s="16"/>
      <c r="B368" s="5"/>
    </row>
    <row r="369" spans="1:2">
      <c r="A369" s="16"/>
      <c r="B369" s="5"/>
    </row>
    <row r="370" spans="1:2">
      <c r="A370" s="16"/>
      <c r="B370" s="5"/>
    </row>
    <row r="371" spans="1:2">
      <c r="A371" s="16"/>
      <c r="B371" s="5"/>
    </row>
    <row r="372" spans="1:2">
      <c r="A372" s="16"/>
      <c r="B372" s="5"/>
    </row>
    <row r="373" spans="1:2">
      <c r="A373" s="16"/>
      <c r="B373" s="5"/>
    </row>
    <row r="374" spans="1:2">
      <c r="A374" s="16"/>
      <c r="B374" s="5"/>
    </row>
    <row r="375" spans="1:2">
      <c r="A375" s="16"/>
      <c r="B375" s="5"/>
    </row>
    <row r="376" spans="1:2">
      <c r="A376" s="16"/>
      <c r="B376" s="5"/>
    </row>
    <row r="377" spans="1:2">
      <c r="A377" s="16"/>
      <c r="B377" s="5"/>
    </row>
    <row r="378" spans="1:2">
      <c r="A378" s="16"/>
      <c r="B378" s="5"/>
    </row>
    <row r="379" spans="1:2">
      <c r="A379" s="16"/>
      <c r="B379" s="5"/>
    </row>
    <row r="380" spans="1:2">
      <c r="A380" s="16"/>
      <c r="B380" s="5"/>
    </row>
    <row r="381" spans="1:2">
      <c r="A381" s="16"/>
      <c r="B381" s="5"/>
    </row>
    <row r="382" spans="1:2">
      <c r="A382" s="16"/>
      <c r="B382" s="5"/>
    </row>
    <row r="383" spans="1:2">
      <c r="A383" s="16"/>
      <c r="B383" s="5"/>
    </row>
    <row r="384" spans="1:2">
      <c r="A384" s="16"/>
      <c r="B384" s="5"/>
    </row>
    <row r="385" spans="1:2">
      <c r="A385" s="16"/>
      <c r="B385" s="5"/>
    </row>
    <row r="386" spans="1:2">
      <c r="A386" s="16"/>
      <c r="B386" s="5"/>
    </row>
    <row r="387" spans="1:2">
      <c r="A387" s="16"/>
      <c r="B387" s="5"/>
    </row>
    <row r="388" spans="1:2">
      <c r="A388" s="16"/>
      <c r="B388" s="5"/>
    </row>
    <row r="389" spans="1:2">
      <c r="A389" s="16"/>
      <c r="B389" s="5"/>
    </row>
    <row r="390" spans="1:2">
      <c r="A390" s="16"/>
      <c r="B390" s="5"/>
    </row>
    <row r="391" spans="1:2">
      <c r="A391" s="16"/>
      <c r="B391" s="5"/>
    </row>
    <row r="392" spans="1:2">
      <c r="A392" s="16"/>
      <c r="B392" s="5"/>
    </row>
    <row r="393" spans="1:2">
      <c r="A393" s="16"/>
      <c r="B393" s="5"/>
    </row>
    <row r="394" spans="1:2">
      <c r="A394" s="16"/>
      <c r="B394" s="5"/>
    </row>
    <row r="395" spans="1:2">
      <c r="A395" s="16"/>
      <c r="B395" s="5"/>
    </row>
    <row r="396" spans="1:2">
      <c r="A396" s="16"/>
      <c r="B396" s="5"/>
    </row>
    <row r="397" spans="1:2">
      <c r="A397" s="16"/>
      <c r="B397" s="5"/>
    </row>
    <row r="398" spans="1:2">
      <c r="A398" s="16"/>
      <c r="B398" s="5"/>
    </row>
    <row r="399" spans="1:2">
      <c r="A399" s="16"/>
      <c r="B399" s="5"/>
    </row>
    <row r="400" spans="1:2">
      <c r="A400" s="16"/>
      <c r="B400" s="5"/>
    </row>
    <row r="401" spans="1:2">
      <c r="A401" s="16"/>
      <c r="B401" s="5"/>
    </row>
    <row r="402" spans="1:2">
      <c r="A402" s="16"/>
      <c r="B402" s="5"/>
    </row>
    <row r="403" spans="1:2">
      <c r="A403" s="16"/>
      <c r="B403" s="5"/>
    </row>
    <row r="404" spans="1:2">
      <c r="A404" s="16"/>
      <c r="B404" s="5"/>
    </row>
    <row r="405" spans="1:2">
      <c r="A405" s="16"/>
      <c r="B405" s="5"/>
    </row>
    <row r="406" spans="1:2">
      <c r="A406" s="16"/>
      <c r="B406" s="5"/>
    </row>
    <row r="407" spans="1:2">
      <c r="A407" s="16"/>
      <c r="B407" s="5"/>
    </row>
    <row r="408" spans="1:2">
      <c r="A408" s="16"/>
      <c r="B408" s="5"/>
    </row>
    <row r="409" spans="1:2">
      <c r="A409" s="16"/>
      <c r="B409" s="5"/>
    </row>
    <row r="410" spans="1:2">
      <c r="A410" s="16"/>
      <c r="B410" s="5"/>
    </row>
    <row r="411" spans="1:2">
      <c r="A411" s="16"/>
      <c r="B411" s="5"/>
    </row>
    <row r="412" spans="1:2">
      <c r="A412" s="16"/>
      <c r="B412" s="5"/>
    </row>
    <row r="413" spans="1:2">
      <c r="A413" s="16"/>
      <c r="B413" s="5"/>
    </row>
    <row r="414" spans="1:2">
      <c r="A414" s="16"/>
      <c r="B414" s="5"/>
    </row>
    <row r="415" spans="1:2">
      <c r="A415" s="16"/>
      <c r="B415" s="5"/>
    </row>
    <row r="416" spans="1:2">
      <c r="A416" s="16"/>
      <c r="B416" s="5"/>
    </row>
    <row r="417" spans="1:2">
      <c r="A417" s="16"/>
      <c r="B417" s="5"/>
    </row>
    <row r="418" spans="1:2">
      <c r="A418" s="16"/>
      <c r="B418" s="5"/>
    </row>
    <row r="419" spans="1:2">
      <c r="A419" s="16"/>
      <c r="B419" s="5"/>
    </row>
    <row r="420" spans="1:2">
      <c r="A420" s="16"/>
      <c r="B420" s="5"/>
    </row>
    <row r="421" spans="1:2">
      <c r="A421" s="16"/>
      <c r="B421" s="5"/>
    </row>
    <row r="422" spans="1:2">
      <c r="A422" s="16"/>
      <c r="B422" s="5"/>
    </row>
    <row r="423" spans="1:2">
      <c r="A423" s="16"/>
      <c r="B423" s="5"/>
    </row>
    <row r="424" spans="1:2">
      <c r="A424" s="16"/>
      <c r="B424" s="5"/>
    </row>
    <row r="425" spans="1:2">
      <c r="A425" s="16"/>
      <c r="B425" s="5"/>
    </row>
    <row r="426" spans="1:2">
      <c r="A426" s="16"/>
      <c r="B426" s="5"/>
    </row>
    <row r="427" spans="1:2">
      <c r="A427" s="16"/>
      <c r="B427" s="5"/>
    </row>
    <row r="428" spans="1:2">
      <c r="A428" s="16"/>
      <c r="B428" s="5"/>
    </row>
    <row r="429" spans="1:2">
      <c r="A429" s="16"/>
      <c r="B429" s="5"/>
    </row>
    <row r="430" spans="1:2">
      <c r="A430" s="16"/>
      <c r="B430" s="5"/>
    </row>
    <row r="431" spans="1:2">
      <c r="A431" s="16"/>
      <c r="B431" s="5"/>
    </row>
    <row r="432" spans="1:2">
      <c r="A432" s="16"/>
      <c r="B432" s="5"/>
    </row>
    <row r="433" spans="1:2">
      <c r="A433" s="16"/>
      <c r="B433" s="5"/>
    </row>
    <row r="434" spans="1:2">
      <c r="A434" s="16"/>
      <c r="B434" s="5"/>
    </row>
    <row r="435" spans="1:2">
      <c r="A435" s="16"/>
      <c r="B435" s="5"/>
    </row>
    <row r="436" spans="1:2">
      <c r="A436" s="16"/>
      <c r="B436" s="5"/>
    </row>
    <row r="437" spans="1:2">
      <c r="A437" s="16"/>
      <c r="B437" s="5"/>
    </row>
    <row r="438" spans="1:2">
      <c r="A438" s="16"/>
      <c r="B438" s="5"/>
    </row>
    <row r="439" spans="1:2">
      <c r="A439" s="16"/>
      <c r="B439" s="5"/>
    </row>
    <row r="440" spans="1:2">
      <c r="A440" s="16"/>
      <c r="B440" s="5"/>
    </row>
    <row r="441" spans="1:2">
      <c r="A441" s="16"/>
      <c r="B441" s="5"/>
    </row>
    <row r="442" spans="1:2">
      <c r="A442" s="16"/>
      <c r="B442" s="5"/>
    </row>
    <row r="443" spans="1:2">
      <c r="A443" s="16"/>
      <c r="B443" s="5"/>
    </row>
    <row r="444" spans="1:2">
      <c r="A444" s="16"/>
      <c r="B444" s="5"/>
    </row>
    <row r="445" spans="1:2">
      <c r="A445" s="16"/>
      <c r="B445" s="5"/>
    </row>
    <row r="446" spans="1:2">
      <c r="A446" s="16"/>
      <c r="B446" s="5"/>
    </row>
    <row r="447" spans="1:2">
      <c r="A447" s="16"/>
      <c r="B447" s="5"/>
    </row>
    <row r="448" spans="1:2">
      <c r="A448" s="16"/>
      <c r="B448" s="5"/>
    </row>
    <row r="449" spans="1:2">
      <c r="A449" s="16"/>
      <c r="B449" s="5"/>
    </row>
    <row r="450" spans="1:2">
      <c r="A450" s="16"/>
      <c r="B450" s="5"/>
    </row>
    <row r="451" spans="1:2">
      <c r="A451" s="16"/>
      <c r="B451" s="5"/>
    </row>
    <row r="452" spans="1:2">
      <c r="A452" s="16"/>
      <c r="B452" s="5"/>
    </row>
    <row r="453" spans="1:2">
      <c r="A453" s="16"/>
      <c r="B453" s="5"/>
    </row>
    <row r="454" spans="1:2">
      <c r="A454" s="16"/>
      <c r="B454" s="5"/>
    </row>
    <row r="455" spans="1:2">
      <c r="A455" s="16"/>
      <c r="B455" s="5"/>
    </row>
    <row r="456" spans="1:2">
      <c r="A456" s="16"/>
      <c r="B456" s="5"/>
    </row>
    <row r="457" spans="1:2">
      <c r="A457" s="16"/>
      <c r="B457" s="5"/>
    </row>
    <row r="458" spans="1:2">
      <c r="A458" s="16"/>
      <c r="B458" s="5"/>
    </row>
    <row r="459" spans="1:2">
      <c r="A459" s="16"/>
      <c r="B459" s="5"/>
    </row>
    <row r="460" spans="1:2">
      <c r="A460" s="16"/>
      <c r="B460" s="5"/>
    </row>
    <row r="461" spans="1:2">
      <c r="A461" s="16"/>
      <c r="B461" s="5"/>
    </row>
    <row r="462" spans="1:2">
      <c r="A462" s="16"/>
      <c r="B462" s="5"/>
    </row>
    <row r="463" spans="1:2">
      <c r="A463" s="16"/>
      <c r="B463" s="5"/>
    </row>
    <row r="464" spans="1:2">
      <c r="A464" s="16"/>
      <c r="B464" s="5"/>
    </row>
    <row r="465" spans="1:2">
      <c r="A465" s="16"/>
      <c r="B465" s="5"/>
    </row>
    <row r="466" spans="1:2">
      <c r="A466" s="16"/>
      <c r="B466" s="5"/>
    </row>
    <row r="467" spans="1:2">
      <c r="A467" s="16"/>
      <c r="B467" s="5"/>
    </row>
    <row r="468" spans="1:2">
      <c r="A468" s="16"/>
      <c r="B468" s="5"/>
    </row>
    <row r="469" spans="1:2">
      <c r="A469" s="16"/>
      <c r="B469" s="5"/>
    </row>
    <row r="470" spans="1:2">
      <c r="A470" s="16"/>
      <c r="B470" s="5"/>
    </row>
    <row r="471" spans="1:2">
      <c r="A471" s="16"/>
      <c r="B471" s="5"/>
    </row>
    <row r="472" spans="1:2">
      <c r="A472" s="16"/>
      <c r="B472" s="5"/>
    </row>
    <row r="473" spans="1:2">
      <c r="A473" s="16"/>
      <c r="B473" s="5"/>
    </row>
    <row r="474" spans="1:2">
      <c r="A474" s="16"/>
      <c r="B474" s="5"/>
    </row>
    <row r="475" spans="1:2">
      <c r="A475" s="16"/>
      <c r="B475" s="5"/>
    </row>
    <row r="476" spans="1:2">
      <c r="A476" s="16"/>
      <c r="B476" s="5"/>
    </row>
    <row r="477" spans="1:2">
      <c r="A477" s="16"/>
      <c r="B477" s="5"/>
    </row>
    <row r="478" spans="1:2">
      <c r="A478" s="16"/>
      <c r="B478" s="5"/>
    </row>
    <row r="479" spans="1:2">
      <c r="A479" s="16"/>
      <c r="B479" s="5"/>
    </row>
    <row r="480" spans="1:2">
      <c r="A480" s="16"/>
      <c r="B480" s="5"/>
    </row>
    <row r="481" spans="1:2">
      <c r="A481" s="16"/>
      <c r="B481" s="5"/>
    </row>
    <row r="482" spans="1:2">
      <c r="A482" s="16"/>
      <c r="B482" s="5"/>
    </row>
    <row r="483" spans="1:2">
      <c r="A483" s="16"/>
      <c r="B483" s="5"/>
    </row>
    <row r="484" spans="1:2">
      <c r="A484" s="16"/>
      <c r="B484" s="5"/>
    </row>
    <row r="485" spans="1:2">
      <c r="A485" s="16"/>
      <c r="B485" s="5"/>
    </row>
    <row r="486" spans="1:2">
      <c r="A486" s="16"/>
      <c r="B486" s="5"/>
    </row>
    <row r="487" spans="1:2">
      <c r="A487" s="16"/>
      <c r="B487" s="5"/>
    </row>
    <row r="488" spans="1:2">
      <c r="A488" s="16"/>
      <c r="B488" s="5"/>
    </row>
    <row r="489" spans="1:2">
      <c r="A489" s="16"/>
      <c r="B489" s="5"/>
    </row>
    <row r="490" spans="1:2">
      <c r="A490" s="16"/>
      <c r="B490" s="5"/>
    </row>
    <row r="491" spans="1:2">
      <c r="A491" s="16"/>
      <c r="B491" s="5"/>
    </row>
    <row r="492" spans="1:2">
      <c r="A492" s="16"/>
      <c r="B492" s="5"/>
    </row>
    <row r="493" spans="1:2">
      <c r="A493" s="16"/>
      <c r="B493" s="5"/>
    </row>
    <row r="494" spans="1:2">
      <c r="A494" s="16"/>
      <c r="B494" s="5"/>
    </row>
    <row r="495" spans="1:2">
      <c r="A495" s="16"/>
      <c r="B495" s="5"/>
    </row>
    <row r="496" spans="1:2">
      <c r="A496" s="16"/>
      <c r="B496" s="5"/>
    </row>
    <row r="497" spans="1:2">
      <c r="A497" s="16"/>
      <c r="B497" s="5"/>
    </row>
    <row r="498" spans="1:2">
      <c r="A498" s="16"/>
      <c r="B498" s="5"/>
    </row>
    <row r="499" spans="1:2">
      <c r="A499" s="16"/>
      <c r="B499" s="5"/>
    </row>
    <row r="500" spans="1:2">
      <c r="A500" s="16"/>
      <c r="B500" s="5"/>
    </row>
    <row r="501" spans="1:2">
      <c r="A501" s="16"/>
      <c r="B501" s="5"/>
    </row>
    <row r="502" spans="1:2">
      <c r="A502" s="16"/>
      <c r="B502" s="5"/>
    </row>
    <row r="503" spans="1:2">
      <c r="A503" s="16"/>
      <c r="B503" s="5"/>
    </row>
    <row r="504" spans="1:2">
      <c r="A504" s="16"/>
      <c r="B504" s="5"/>
    </row>
    <row r="505" spans="1:2">
      <c r="A505" s="16"/>
      <c r="B505" s="5"/>
    </row>
    <row r="506" spans="1:2">
      <c r="A506" s="16"/>
      <c r="B506" s="5"/>
    </row>
    <row r="507" spans="1:2">
      <c r="A507" s="16"/>
      <c r="B507" s="5"/>
    </row>
    <row r="508" spans="1:2">
      <c r="A508" s="16"/>
      <c r="B508" s="5"/>
    </row>
    <row r="509" spans="1:2">
      <c r="A509" s="16"/>
      <c r="B509" s="5"/>
    </row>
    <row r="510" spans="1:2">
      <c r="A510" s="16"/>
      <c r="B510" s="5"/>
    </row>
    <row r="511" spans="1:2">
      <c r="A511" s="16"/>
      <c r="B511" s="5"/>
    </row>
    <row r="512" spans="1:2">
      <c r="A512" s="16"/>
      <c r="B512" s="5"/>
    </row>
    <row r="513" spans="1:2">
      <c r="A513" s="16"/>
      <c r="B513" s="5"/>
    </row>
    <row r="514" spans="1:2">
      <c r="A514" s="16"/>
      <c r="B514" s="5"/>
    </row>
    <row r="515" spans="1:2">
      <c r="A515" s="16"/>
      <c r="B515" s="5"/>
    </row>
    <row r="516" spans="1:2">
      <c r="A516" s="16"/>
      <c r="B516" s="5"/>
    </row>
    <row r="517" spans="1:2">
      <c r="A517" s="16"/>
      <c r="B517" s="5"/>
    </row>
    <row r="518" spans="1:2">
      <c r="A518" s="16"/>
      <c r="B518" s="5"/>
    </row>
    <row r="519" spans="1:2">
      <c r="A519" s="16"/>
      <c r="B519" s="5"/>
    </row>
    <row r="520" spans="1:2">
      <c r="A520" s="16"/>
      <c r="B520" s="5"/>
    </row>
    <row r="521" spans="1:2">
      <c r="A521" s="16"/>
      <c r="B521" s="5"/>
    </row>
    <row r="522" spans="1:2">
      <c r="A522" s="16"/>
      <c r="B522" s="5"/>
    </row>
    <row r="523" spans="1:2">
      <c r="A523" s="16"/>
      <c r="B523" s="5"/>
    </row>
    <row r="524" spans="1:2">
      <c r="A524" s="16"/>
      <c r="B524" s="5"/>
    </row>
    <row r="525" spans="1:2">
      <c r="A525" s="16"/>
      <c r="B525" s="5"/>
    </row>
    <row r="526" spans="1:2">
      <c r="A526" s="16"/>
      <c r="B526" s="5"/>
    </row>
    <row r="527" spans="1:2">
      <c r="A527" s="16"/>
      <c r="B527" s="5"/>
    </row>
    <row r="528" spans="1:2">
      <c r="A528" s="16"/>
      <c r="B528" s="5"/>
    </row>
    <row r="529" spans="1:2">
      <c r="A529" s="16"/>
      <c r="B529" s="5"/>
    </row>
    <row r="530" spans="1:2">
      <c r="A530" s="16"/>
      <c r="B530" s="5"/>
    </row>
    <row r="531" spans="1:2">
      <c r="A531" s="16"/>
      <c r="B531" s="5"/>
    </row>
    <row r="532" spans="1:2">
      <c r="A532" s="16"/>
      <c r="B532" s="5"/>
    </row>
    <row r="533" spans="1:2">
      <c r="A533" s="16"/>
      <c r="B533" s="5"/>
    </row>
    <row r="534" spans="1:2">
      <c r="A534" s="16"/>
      <c r="B534" s="5"/>
    </row>
    <row r="535" spans="1:2">
      <c r="A535" s="16"/>
      <c r="B535" s="5"/>
    </row>
    <row r="536" spans="1:2">
      <c r="A536" s="16"/>
      <c r="B536" s="5"/>
    </row>
    <row r="537" spans="1:2">
      <c r="A537" s="16"/>
      <c r="B537" s="5"/>
    </row>
    <row r="538" spans="1:2">
      <c r="A538" s="16"/>
      <c r="B538" s="5"/>
    </row>
    <row r="539" spans="1:2">
      <c r="A539" s="16"/>
      <c r="B539" s="5"/>
    </row>
    <row r="540" spans="1:2">
      <c r="A540" s="16"/>
      <c r="B540" s="5"/>
    </row>
    <row r="541" spans="1:2">
      <c r="A541" s="16"/>
      <c r="B541" s="5"/>
    </row>
    <row r="542" spans="1:2">
      <c r="A542" s="16"/>
      <c r="B542" s="5"/>
    </row>
    <row r="543" spans="1:2">
      <c r="A543" s="16"/>
      <c r="B543" s="5"/>
    </row>
    <row r="544" spans="1:2">
      <c r="A544" s="16"/>
      <c r="B544" s="5"/>
    </row>
    <row r="545" spans="1:2">
      <c r="A545" s="16"/>
      <c r="B545" s="5"/>
    </row>
    <row r="546" spans="1:2">
      <c r="A546" s="16"/>
      <c r="B546" s="5"/>
    </row>
    <row r="547" spans="1:2">
      <c r="A547" s="16"/>
      <c r="B547" s="5"/>
    </row>
    <row r="548" spans="1:2">
      <c r="A548" s="16"/>
      <c r="B548" s="5"/>
    </row>
    <row r="549" spans="1:2">
      <c r="A549" s="16"/>
      <c r="B549" s="5"/>
    </row>
    <row r="550" spans="1:2">
      <c r="A550" s="16"/>
      <c r="B550" s="5"/>
    </row>
    <row r="551" spans="1:2">
      <c r="A551" s="16"/>
      <c r="B551" s="5"/>
    </row>
    <row r="552" spans="1:2">
      <c r="A552" s="16"/>
      <c r="B552" s="5"/>
    </row>
    <row r="553" spans="1:2">
      <c r="A553" s="16"/>
      <c r="B553" s="5"/>
    </row>
    <row r="554" spans="1:2">
      <c r="A554" s="16"/>
      <c r="B554" s="5"/>
    </row>
    <row r="555" spans="1:2">
      <c r="A555" s="16"/>
      <c r="B555" s="5"/>
    </row>
    <row r="556" spans="1:2">
      <c r="A556" s="16"/>
      <c r="B556" s="5"/>
    </row>
    <row r="557" spans="1:2">
      <c r="A557" s="16"/>
      <c r="B557" s="5"/>
    </row>
    <row r="558" spans="1:2">
      <c r="A558" s="16"/>
      <c r="B558" s="5"/>
    </row>
    <row r="559" spans="1:2">
      <c r="A559" s="16"/>
      <c r="B559" s="5"/>
    </row>
    <row r="560" spans="1:2">
      <c r="A560" s="16"/>
      <c r="B560" s="5"/>
    </row>
    <row r="561" spans="1:2">
      <c r="A561" s="16"/>
      <c r="B561" s="5"/>
    </row>
    <row r="562" spans="1:2">
      <c r="A562" s="16"/>
      <c r="B562" s="5"/>
    </row>
    <row r="563" spans="1:2">
      <c r="A563" s="16"/>
      <c r="B563" s="5"/>
    </row>
    <row r="564" spans="1:2">
      <c r="A564" s="16"/>
      <c r="B564" s="5"/>
    </row>
    <row r="565" spans="1:2">
      <c r="A565" s="16"/>
      <c r="B565" s="5"/>
    </row>
    <row r="566" spans="1:2">
      <c r="A566" s="16"/>
      <c r="B566" s="5"/>
    </row>
    <row r="567" spans="1:2">
      <c r="A567" s="16"/>
      <c r="B567" s="5"/>
    </row>
    <row r="568" spans="1:2">
      <c r="A568" s="16"/>
      <c r="B568" s="5"/>
    </row>
    <row r="569" spans="1:2">
      <c r="A569" s="16"/>
      <c r="B569" s="5"/>
    </row>
    <row r="570" spans="1:2">
      <c r="A570" s="16"/>
      <c r="B570" s="5"/>
    </row>
    <row r="571" spans="1:2">
      <c r="A571" s="16"/>
      <c r="B571" s="5"/>
    </row>
    <row r="572" spans="1:2">
      <c r="A572" s="16"/>
      <c r="B572" s="5"/>
    </row>
    <row r="573" spans="1:2">
      <c r="A573" s="16"/>
      <c r="B573" s="5"/>
    </row>
    <row r="574" spans="1:2">
      <c r="A574" s="16"/>
      <c r="B574" s="5"/>
    </row>
    <row r="575" spans="1:2">
      <c r="A575" s="16"/>
      <c r="B575" s="5"/>
    </row>
    <row r="576" spans="1:2">
      <c r="A576" s="16"/>
      <c r="B576" s="5"/>
    </row>
    <row r="577" spans="1:2">
      <c r="A577" s="16"/>
      <c r="B577" s="5"/>
    </row>
    <row r="578" spans="1:2">
      <c r="A578" s="16"/>
      <c r="B578" s="5"/>
    </row>
    <row r="579" spans="1:2">
      <c r="A579" s="16"/>
      <c r="B579" s="5"/>
    </row>
    <row r="580" spans="1:2">
      <c r="A580" s="16"/>
      <c r="B580" s="5"/>
    </row>
    <row r="581" spans="1:2">
      <c r="A581" s="16"/>
      <c r="B581" s="5"/>
    </row>
    <row r="582" spans="1:2">
      <c r="A582" s="16"/>
      <c r="B582" s="5"/>
    </row>
    <row r="583" spans="1:2">
      <c r="A583" s="16"/>
      <c r="B583" s="5"/>
    </row>
    <row r="584" spans="1:2">
      <c r="A584" s="16"/>
      <c r="B584" s="5"/>
    </row>
    <row r="585" spans="1:2">
      <c r="A585" s="16"/>
      <c r="B585" s="5"/>
    </row>
    <row r="586" spans="1:2">
      <c r="A586" s="16"/>
      <c r="B586" s="5"/>
    </row>
    <row r="587" spans="1:2">
      <c r="A587" s="16"/>
      <c r="B587" s="5"/>
    </row>
    <row r="588" spans="1:2">
      <c r="A588" s="16"/>
      <c r="B588" s="5"/>
    </row>
    <row r="589" spans="1:2">
      <c r="A589" s="16"/>
      <c r="B589" s="5"/>
    </row>
    <row r="590" spans="1:2">
      <c r="A590" s="16"/>
      <c r="B590" s="5"/>
    </row>
    <row r="591" spans="1:2">
      <c r="A591" s="16"/>
      <c r="B591" s="5"/>
    </row>
    <row r="592" spans="1:2">
      <c r="A592" s="16"/>
      <c r="B592" s="5"/>
    </row>
    <row r="593" spans="1:2">
      <c r="A593" s="16"/>
      <c r="B593" s="5"/>
    </row>
    <row r="594" spans="1:2">
      <c r="A594" s="16"/>
      <c r="B594" s="5"/>
    </row>
    <row r="595" spans="1:2">
      <c r="A595" s="16"/>
      <c r="B595" s="5"/>
    </row>
    <row r="596" spans="1:2">
      <c r="A596" s="16"/>
      <c r="B596" s="5"/>
    </row>
    <row r="597" spans="1:2">
      <c r="A597" s="16"/>
      <c r="B597" s="5"/>
    </row>
    <row r="598" spans="1:2">
      <c r="A598" s="16"/>
      <c r="B598" s="5"/>
    </row>
    <row r="599" spans="1:2">
      <c r="A599" s="16"/>
      <c r="B599" s="5"/>
    </row>
    <row r="600" spans="1:2">
      <c r="A600" s="16"/>
      <c r="B600" s="5"/>
    </row>
    <row r="601" spans="1:2">
      <c r="A601" s="16"/>
      <c r="B601" s="5"/>
    </row>
    <row r="602" spans="1:2">
      <c r="A602" s="16"/>
      <c r="B602" s="5"/>
    </row>
    <row r="603" spans="1:2">
      <c r="A603" s="16"/>
      <c r="B603" s="5"/>
    </row>
    <row r="604" spans="1:2">
      <c r="A604" s="16"/>
      <c r="B604" s="5"/>
    </row>
    <row r="605" spans="1:2">
      <c r="A605" s="16"/>
      <c r="B605" s="5"/>
    </row>
    <row r="606" spans="1:2">
      <c r="A606" s="16"/>
      <c r="B606" s="5"/>
    </row>
    <row r="607" spans="1:2">
      <c r="A607" s="16"/>
      <c r="B607" s="5"/>
    </row>
    <row r="608" spans="1:2">
      <c r="A608" s="16"/>
      <c r="B608" s="5"/>
    </row>
    <row r="609" spans="1:2">
      <c r="A609" s="16"/>
      <c r="B609" s="5"/>
    </row>
    <row r="610" spans="1:2">
      <c r="A610" s="16"/>
      <c r="B610" s="5"/>
    </row>
    <row r="611" spans="1:2">
      <c r="A611" s="16"/>
      <c r="B611" s="5"/>
    </row>
    <row r="612" spans="1:2">
      <c r="A612" s="16"/>
      <c r="B612" s="5"/>
    </row>
    <row r="613" spans="1:2">
      <c r="A613" s="16"/>
      <c r="B613" s="5"/>
    </row>
    <row r="614" spans="1:2">
      <c r="A614" s="16"/>
      <c r="B614" s="5"/>
    </row>
    <row r="615" spans="1:2">
      <c r="A615" s="16"/>
      <c r="B615" s="5"/>
    </row>
    <row r="616" spans="1:2">
      <c r="A616" s="16"/>
      <c r="B616" s="5"/>
    </row>
    <row r="617" spans="1:2">
      <c r="A617" s="16"/>
      <c r="B617" s="5"/>
    </row>
    <row r="618" spans="1:2">
      <c r="A618" s="16"/>
      <c r="B618" s="5"/>
    </row>
    <row r="619" spans="1:2">
      <c r="A619" s="16"/>
      <c r="B619" s="5"/>
    </row>
    <row r="620" spans="1:2">
      <c r="A620" s="16"/>
      <c r="B620" s="5"/>
    </row>
    <row r="621" spans="1:2">
      <c r="A621" s="16"/>
      <c r="B621" s="5"/>
    </row>
    <row r="622" spans="1:2">
      <c r="A622" s="16"/>
      <c r="B622" s="5"/>
    </row>
    <row r="623" spans="1:2">
      <c r="A623" s="16"/>
      <c r="B623" s="5"/>
    </row>
    <row r="624" spans="1:2">
      <c r="A624" s="16"/>
      <c r="B624" s="5"/>
    </row>
    <row r="625" spans="1:2">
      <c r="A625" s="16"/>
      <c r="B625" s="5"/>
    </row>
    <row r="626" spans="1:2">
      <c r="A626" s="16"/>
      <c r="B626" s="5"/>
    </row>
    <row r="627" spans="1:2">
      <c r="A627" s="16"/>
      <c r="B627" s="5"/>
    </row>
    <row r="628" spans="1:2">
      <c r="A628" s="16"/>
      <c r="B628" s="5"/>
    </row>
    <row r="629" spans="1:2">
      <c r="A629" s="16"/>
      <c r="B629" s="5"/>
    </row>
    <row r="630" spans="1:2">
      <c r="A630" s="16"/>
      <c r="B630" s="5"/>
    </row>
    <row r="631" spans="1:2">
      <c r="A631" s="16"/>
      <c r="B631" s="5"/>
    </row>
    <row r="632" spans="1:2">
      <c r="A632" s="16"/>
      <c r="B632" s="5"/>
    </row>
    <row r="633" spans="1:2">
      <c r="A633" s="16"/>
      <c r="B633" s="5"/>
    </row>
    <row r="634" spans="1:2">
      <c r="A634" s="16"/>
      <c r="B634" s="5"/>
    </row>
    <row r="635" spans="1:2">
      <c r="A635" s="16"/>
      <c r="B635" s="5"/>
    </row>
    <row r="636" spans="1:2">
      <c r="A636" s="16"/>
      <c r="B636" s="5"/>
    </row>
    <row r="637" spans="1:2">
      <c r="A637" s="16"/>
      <c r="B637" s="5"/>
    </row>
    <row r="638" spans="1:2">
      <c r="A638" s="16"/>
      <c r="B638" s="5"/>
    </row>
    <row r="639" spans="1:2">
      <c r="A639" s="16"/>
      <c r="B639" s="5"/>
    </row>
    <row r="640" spans="1:2">
      <c r="A640" s="16"/>
      <c r="B640" s="5"/>
    </row>
    <row r="641" spans="1:2">
      <c r="A641" s="16"/>
      <c r="B641" s="5"/>
    </row>
    <row r="642" spans="1:2">
      <c r="A642" s="16"/>
      <c r="B642" s="5"/>
    </row>
    <row r="643" spans="1:2">
      <c r="A643" s="16"/>
      <c r="B643" s="5"/>
    </row>
    <row r="644" spans="1:2">
      <c r="A644" s="16"/>
      <c r="B644" s="5"/>
    </row>
    <row r="645" spans="1:2">
      <c r="A645" s="16"/>
      <c r="B645" s="5"/>
    </row>
    <row r="646" spans="1:2">
      <c r="A646" s="16"/>
      <c r="B646" s="5"/>
    </row>
    <row r="647" spans="1:2">
      <c r="A647" s="16"/>
      <c r="B647" s="5"/>
    </row>
    <row r="648" spans="1:2">
      <c r="A648" s="16"/>
      <c r="B648" s="5"/>
    </row>
    <row r="649" spans="1:2">
      <c r="A649" s="16"/>
      <c r="B649" s="5"/>
    </row>
    <row r="650" spans="1:2">
      <c r="A650" s="16"/>
      <c r="B650" s="5"/>
    </row>
    <row r="651" spans="1:2">
      <c r="A651" s="16"/>
      <c r="B651" s="5"/>
    </row>
    <row r="652" spans="1:2">
      <c r="A652" s="16"/>
      <c r="B652" s="5"/>
    </row>
    <row r="653" spans="1:2">
      <c r="A653" s="16"/>
      <c r="B653" s="5"/>
    </row>
    <row r="654" spans="1:2">
      <c r="A654" s="16"/>
      <c r="B654" s="5"/>
    </row>
    <row r="655" spans="1:2">
      <c r="A655" s="16"/>
      <c r="B655" s="5"/>
    </row>
    <row r="656" spans="1:2">
      <c r="A656" s="16"/>
      <c r="B656" s="5"/>
    </row>
    <row r="657" spans="1:2">
      <c r="A657" s="16"/>
      <c r="B657" s="5"/>
    </row>
    <row r="658" spans="1:2">
      <c r="A658" s="16"/>
      <c r="B658" s="5"/>
    </row>
    <row r="659" spans="1:2">
      <c r="A659" s="16"/>
      <c r="B659" s="5"/>
    </row>
    <row r="660" spans="1:2">
      <c r="A660" s="16"/>
      <c r="B660" s="5"/>
    </row>
    <row r="661" spans="1:2">
      <c r="A661" s="16"/>
      <c r="B661" s="5"/>
    </row>
    <row r="662" spans="1:2">
      <c r="A662" s="16"/>
      <c r="B662" s="5"/>
    </row>
    <row r="663" spans="1:2">
      <c r="A663" s="16"/>
      <c r="B663" s="5"/>
    </row>
    <row r="664" spans="1:2">
      <c r="A664" s="16"/>
      <c r="B664" s="5"/>
    </row>
    <row r="665" spans="1:2">
      <c r="A665" s="16"/>
      <c r="B665" s="5"/>
    </row>
    <row r="666" spans="1:2">
      <c r="A666" s="16"/>
      <c r="B666" s="5"/>
    </row>
    <row r="667" spans="1:2">
      <c r="A667" s="16"/>
      <c r="B667" s="5"/>
    </row>
    <row r="668" spans="1:2">
      <c r="A668" s="16"/>
      <c r="B668" s="5"/>
    </row>
    <row r="669" spans="1:2">
      <c r="A669" s="16"/>
      <c r="B669" s="5"/>
    </row>
    <row r="670" spans="1:2">
      <c r="A670" s="16"/>
      <c r="B670" s="5"/>
    </row>
    <row r="671" spans="1:2">
      <c r="A671" s="16"/>
      <c r="B671" s="5"/>
    </row>
    <row r="672" spans="1:2">
      <c r="A672" s="16"/>
      <c r="B672" s="5"/>
    </row>
    <row r="673" spans="1:2">
      <c r="A673" s="16"/>
      <c r="B673" s="5"/>
    </row>
    <row r="674" spans="1:2">
      <c r="A674" s="16"/>
      <c r="B674" s="5"/>
    </row>
    <row r="675" spans="1:2">
      <c r="A675" s="16"/>
      <c r="B675" s="5"/>
    </row>
    <row r="676" spans="1:2">
      <c r="A676" s="16"/>
      <c r="B676" s="5"/>
    </row>
    <row r="677" spans="1:2">
      <c r="A677" s="16"/>
      <c r="B677" s="5"/>
    </row>
    <row r="678" spans="1:2">
      <c r="A678" s="16"/>
      <c r="B678" s="5"/>
    </row>
    <row r="679" spans="1:2">
      <c r="A679" s="16"/>
      <c r="B679" s="5"/>
    </row>
    <row r="680" spans="1:2">
      <c r="A680" s="16"/>
      <c r="B680" s="5"/>
    </row>
    <row r="681" spans="1:2">
      <c r="A681" s="16"/>
      <c r="B681" s="5"/>
    </row>
    <row r="682" spans="1:2">
      <c r="A682" s="16"/>
      <c r="B682" s="5"/>
    </row>
    <row r="683" spans="1:2">
      <c r="A683" s="16"/>
      <c r="B683" s="5"/>
    </row>
    <row r="684" spans="1:2">
      <c r="A684" s="16"/>
      <c r="B684" s="5"/>
    </row>
    <row r="685" spans="1:2">
      <c r="A685" s="16"/>
      <c r="B685" s="5"/>
    </row>
    <row r="686" spans="1:2">
      <c r="A686" s="16"/>
      <c r="B686" s="5"/>
    </row>
    <row r="687" spans="1:2">
      <c r="A687" s="16"/>
      <c r="B687" s="5"/>
    </row>
    <row r="688" spans="1:2">
      <c r="A688" s="16"/>
      <c r="B688" s="5"/>
    </row>
    <row r="689" spans="1:2">
      <c r="A689" s="16"/>
      <c r="B689" s="5"/>
    </row>
    <row r="690" spans="1:2">
      <c r="A690" s="16"/>
      <c r="B690" s="5"/>
    </row>
    <row r="691" spans="1:2">
      <c r="A691" s="16"/>
      <c r="B691" s="5"/>
    </row>
    <row r="692" spans="1:2">
      <c r="A692" s="16"/>
      <c r="B692" s="5"/>
    </row>
    <row r="693" spans="1:2">
      <c r="A693" s="16"/>
      <c r="B693" s="5"/>
    </row>
    <row r="694" spans="1:2">
      <c r="A694" s="16"/>
      <c r="B694" s="5"/>
    </row>
    <row r="695" spans="1:2">
      <c r="A695" s="16"/>
      <c r="B695" s="5"/>
    </row>
    <row r="696" spans="1:2">
      <c r="A696" s="16"/>
      <c r="B696" s="5"/>
    </row>
    <row r="697" spans="1:2">
      <c r="A697" s="16"/>
      <c r="B697" s="5"/>
    </row>
    <row r="698" spans="1:2">
      <c r="A698" s="16"/>
      <c r="B698" s="5"/>
    </row>
    <row r="699" spans="1:2">
      <c r="A699" s="16"/>
      <c r="B699" s="5"/>
    </row>
    <row r="700" spans="1:2">
      <c r="A700" s="16"/>
      <c r="B700" s="5"/>
    </row>
    <row r="701" spans="1:2">
      <c r="A701" s="16"/>
      <c r="B701" s="5"/>
    </row>
    <row r="702" spans="1:2">
      <c r="A702" s="16"/>
      <c r="B702" s="5"/>
    </row>
    <row r="703" spans="1:2">
      <c r="A703" s="16"/>
      <c r="B703" s="5"/>
    </row>
    <row r="704" spans="1:2">
      <c r="A704" s="16"/>
      <c r="B704" s="5"/>
    </row>
    <row r="705" spans="1:2">
      <c r="A705" s="16"/>
      <c r="B705" s="5"/>
    </row>
    <row r="706" spans="1:2">
      <c r="A706" s="16"/>
      <c r="B706" s="5"/>
    </row>
    <row r="707" spans="1:2">
      <c r="A707" s="16"/>
      <c r="B707" s="5"/>
    </row>
    <row r="708" spans="1:2">
      <c r="A708" s="16"/>
      <c r="B708" s="5"/>
    </row>
    <row r="709" spans="1:2">
      <c r="A709" s="16"/>
      <c r="B709" s="5"/>
    </row>
    <row r="710" spans="1:2">
      <c r="A710" s="16"/>
      <c r="B710" s="5"/>
    </row>
    <row r="711" spans="1:2">
      <c r="A711" s="16"/>
      <c r="B711" s="5"/>
    </row>
    <row r="712" spans="1:2">
      <c r="A712" s="16"/>
      <c r="B712" s="5"/>
    </row>
    <row r="713" spans="1:2">
      <c r="A713" s="16"/>
      <c r="B713" s="5"/>
    </row>
    <row r="714" spans="1:2">
      <c r="A714" s="16"/>
      <c r="B714" s="5"/>
    </row>
    <row r="715" spans="1:2">
      <c r="A715" s="16"/>
      <c r="B715" s="5"/>
    </row>
    <row r="716" spans="1:2">
      <c r="A716" s="16"/>
      <c r="B716" s="5"/>
    </row>
    <row r="717" spans="1:2">
      <c r="A717" s="16"/>
      <c r="B717" s="5"/>
    </row>
    <row r="718" spans="1:2">
      <c r="A718" s="16"/>
      <c r="B718" s="5"/>
    </row>
    <row r="719" spans="1:2">
      <c r="A719" s="16"/>
      <c r="B719" s="5"/>
    </row>
    <row r="720" spans="1:2">
      <c r="A720" s="16"/>
      <c r="B720" s="5"/>
    </row>
    <row r="721" spans="1:2">
      <c r="A721" s="16"/>
      <c r="B721" s="5"/>
    </row>
    <row r="722" spans="1:2">
      <c r="A722" s="16"/>
      <c r="B722" s="5"/>
    </row>
    <row r="723" spans="1:2">
      <c r="A723" s="16"/>
      <c r="B723" s="5"/>
    </row>
    <row r="724" spans="1:2">
      <c r="A724" s="16"/>
      <c r="B724" s="5"/>
    </row>
    <row r="725" spans="1:2">
      <c r="A725" s="16"/>
      <c r="B725" s="5"/>
    </row>
    <row r="726" spans="1:2">
      <c r="A726" s="16"/>
      <c r="B726" s="5"/>
    </row>
    <row r="727" spans="1:2">
      <c r="A727" s="16"/>
      <c r="B727" s="5"/>
    </row>
    <row r="728" spans="1:2">
      <c r="A728" s="16"/>
      <c r="B728" s="5"/>
    </row>
    <row r="729" spans="1:2">
      <c r="A729" s="16"/>
      <c r="B729" s="5"/>
    </row>
    <row r="730" spans="1:2">
      <c r="A730" s="16"/>
      <c r="B730" s="5"/>
    </row>
    <row r="731" spans="1:2">
      <c r="A731" s="16"/>
      <c r="B731" s="5"/>
    </row>
    <row r="732" spans="1:2">
      <c r="A732" s="16"/>
      <c r="B732" s="5"/>
    </row>
    <row r="733" spans="1:2">
      <c r="A733" s="16"/>
      <c r="B733" s="5"/>
    </row>
    <row r="734" spans="1:2">
      <c r="A734" s="16"/>
      <c r="B734" s="5"/>
    </row>
    <row r="735" spans="1:2">
      <c r="A735" s="16"/>
      <c r="B735" s="5"/>
    </row>
    <row r="736" spans="1:2">
      <c r="A736" s="16"/>
      <c r="B736" s="5"/>
    </row>
    <row r="737" spans="1:2">
      <c r="A737" s="16"/>
      <c r="B737" s="5"/>
    </row>
    <row r="738" spans="1:2">
      <c r="A738" s="16"/>
      <c r="B738" s="5"/>
    </row>
    <row r="739" spans="1:2">
      <c r="A739" s="16"/>
      <c r="B739" s="5"/>
    </row>
    <row r="740" spans="1:2">
      <c r="A740" s="16"/>
      <c r="B740" s="5"/>
    </row>
    <row r="741" spans="1:2">
      <c r="A741" s="16"/>
      <c r="B741" s="5"/>
    </row>
    <row r="742" spans="1:2">
      <c r="A742" s="16"/>
      <c r="B742" s="5"/>
    </row>
    <row r="743" spans="1:2">
      <c r="A743" s="16"/>
      <c r="B743" s="5"/>
    </row>
    <row r="744" spans="1:2">
      <c r="A744" s="16"/>
      <c r="B744" s="5"/>
    </row>
    <row r="745" spans="1:2">
      <c r="A745" s="16"/>
      <c r="B745" s="5"/>
    </row>
    <row r="746" spans="1:2">
      <c r="A746" s="16"/>
      <c r="B746" s="5"/>
    </row>
    <row r="747" spans="1:2">
      <c r="A747" s="16"/>
      <c r="B747" s="5"/>
    </row>
    <row r="748" spans="1:2">
      <c r="A748" s="16"/>
      <c r="B748" s="5"/>
    </row>
    <row r="749" spans="1:2">
      <c r="A749" s="16"/>
      <c r="B749" s="5"/>
    </row>
    <row r="750" spans="1:2">
      <c r="A750" s="16"/>
      <c r="B750" s="5"/>
    </row>
    <row r="751" spans="1:2">
      <c r="A751" s="16"/>
      <c r="B751" s="5"/>
    </row>
    <row r="752" spans="1:2">
      <c r="A752" s="16"/>
      <c r="B752" s="5"/>
    </row>
    <row r="753" spans="1:2">
      <c r="A753" s="16"/>
      <c r="B753" s="5"/>
    </row>
    <row r="754" spans="1:2">
      <c r="A754" s="16"/>
      <c r="B754" s="5"/>
    </row>
    <row r="755" spans="1:2">
      <c r="A755" s="16"/>
      <c r="B755" s="5"/>
    </row>
    <row r="756" spans="1:2">
      <c r="A756" s="16"/>
      <c r="B756" s="5"/>
    </row>
    <row r="757" spans="1:2">
      <c r="A757" s="16"/>
      <c r="B757" s="5"/>
    </row>
    <row r="758" spans="1:2">
      <c r="A758" s="16"/>
      <c r="B758" s="5"/>
    </row>
    <row r="759" spans="1:2">
      <c r="A759" s="16"/>
      <c r="B759" s="5"/>
    </row>
    <row r="760" spans="1:2">
      <c r="A760" s="16"/>
      <c r="B760" s="5"/>
    </row>
    <row r="761" spans="1:2">
      <c r="A761" s="16"/>
      <c r="B761" s="5"/>
    </row>
    <row r="762" spans="1:2">
      <c r="A762" s="16"/>
      <c r="B762" s="5"/>
    </row>
    <row r="763" spans="1:2">
      <c r="A763" s="16"/>
      <c r="B763" s="5"/>
    </row>
    <row r="764" spans="1:2">
      <c r="A764" s="16"/>
      <c r="B764" s="5"/>
    </row>
    <row r="765" spans="1:2">
      <c r="A765" s="16"/>
      <c r="B765" s="5"/>
    </row>
    <row r="766" spans="1:2">
      <c r="A766" s="16"/>
      <c r="B766" s="5"/>
    </row>
    <row r="767" spans="1:2">
      <c r="A767" s="16"/>
      <c r="B767" s="5"/>
    </row>
    <row r="768" spans="1:2">
      <c r="A768" s="16"/>
      <c r="B768" s="5"/>
    </row>
    <row r="769" spans="1:2">
      <c r="A769" s="16"/>
      <c r="B769" s="5"/>
    </row>
    <row r="770" spans="1:2">
      <c r="A770" s="16"/>
      <c r="B770" s="5"/>
    </row>
    <row r="771" spans="1:2">
      <c r="A771" s="16"/>
      <c r="B771" s="5"/>
    </row>
    <row r="772" spans="1:2">
      <c r="A772" s="16"/>
      <c r="B772" s="5"/>
    </row>
    <row r="773" spans="1:2">
      <c r="A773" s="16"/>
      <c r="B773" s="5"/>
    </row>
    <row r="774" spans="1:2">
      <c r="A774" s="16"/>
      <c r="B774" s="5"/>
    </row>
    <row r="775" spans="1:2">
      <c r="A775" s="16"/>
      <c r="B775" s="5"/>
    </row>
    <row r="776" spans="1:2">
      <c r="A776" s="16"/>
      <c r="B776" s="5"/>
    </row>
    <row r="777" spans="1:2">
      <c r="A777" s="16"/>
      <c r="B777" s="5"/>
    </row>
    <row r="778" spans="1:2">
      <c r="A778" s="16"/>
      <c r="B778" s="5"/>
    </row>
    <row r="779" spans="1:2">
      <c r="A779" s="16"/>
      <c r="B779" s="5"/>
    </row>
    <row r="780" spans="1:2">
      <c r="A780" s="16"/>
      <c r="B780" s="5"/>
    </row>
    <row r="781" spans="1:2">
      <c r="A781" s="16"/>
      <c r="B781" s="5"/>
    </row>
    <row r="782" spans="1:2">
      <c r="A782" s="16"/>
      <c r="B782" s="5"/>
    </row>
    <row r="783" spans="1:2">
      <c r="A783" s="16"/>
      <c r="B783" s="5"/>
    </row>
    <row r="784" spans="1:2">
      <c r="A784" s="16"/>
      <c r="B784" s="5"/>
    </row>
    <row r="785" spans="1:2">
      <c r="A785" s="16"/>
      <c r="B785" s="5"/>
    </row>
    <row r="786" spans="1:2">
      <c r="A786" s="16"/>
      <c r="B786" s="5"/>
    </row>
    <row r="787" spans="1:2">
      <c r="A787" s="16"/>
      <c r="B787" s="5"/>
    </row>
    <row r="788" spans="1:2">
      <c r="A788" s="16"/>
      <c r="B788" s="5"/>
    </row>
    <row r="789" spans="1:2">
      <c r="A789" s="16"/>
      <c r="B789" s="5"/>
    </row>
    <row r="790" spans="1:2">
      <c r="A790" s="16"/>
      <c r="B790" s="5"/>
    </row>
    <row r="791" spans="1:2">
      <c r="A791" s="16"/>
      <c r="B791" s="5"/>
    </row>
    <row r="792" spans="1:2">
      <c r="A792" s="16"/>
      <c r="B792" s="5"/>
    </row>
    <row r="793" spans="1:2">
      <c r="A793" s="16"/>
      <c r="B793" s="5"/>
    </row>
    <row r="794" spans="1:2">
      <c r="A794" s="16"/>
      <c r="B794" s="5"/>
    </row>
    <row r="795" spans="1:2">
      <c r="A795" s="16"/>
      <c r="B795" s="5"/>
    </row>
    <row r="796" spans="1:2">
      <c r="A796" s="16"/>
      <c r="B796" s="5"/>
    </row>
    <row r="797" spans="1:2">
      <c r="A797" s="16"/>
      <c r="B797" s="5"/>
    </row>
    <row r="798" spans="1:2">
      <c r="A798" s="16"/>
      <c r="B798" s="5"/>
    </row>
    <row r="799" spans="1:2">
      <c r="A799" s="16"/>
      <c r="B799" s="5"/>
    </row>
    <row r="800" spans="1:2">
      <c r="A800" s="16"/>
      <c r="B800" s="5"/>
    </row>
    <row r="801" spans="1:2">
      <c r="A801" s="16"/>
      <c r="B801" s="5"/>
    </row>
    <row r="802" spans="1:2">
      <c r="A802" s="16"/>
      <c r="B802" s="5"/>
    </row>
    <row r="803" spans="1:2">
      <c r="A803" s="16"/>
      <c r="B803" s="5"/>
    </row>
    <row r="804" spans="1:2">
      <c r="A804" s="16"/>
      <c r="B804" s="5"/>
    </row>
    <row r="805" spans="1:2">
      <c r="A805" s="16"/>
      <c r="B805" s="5"/>
    </row>
    <row r="806" spans="1:2">
      <c r="A806" s="16"/>
      <c r="B806" s="5"/>
    </row>
    <row r="807" spans="1:2">
      <c r="A807" s="16"/>
      <c r="B807" s="5"/>
    </row>
    <row r="808" spans="1:2">
      <c r="A808" s="16"/>
      <c r="B808" s="5"/>
    </row>
    <row r="809" spans="1:2">
      <c r="A809" s="16"/>
      <c r="B809" s="5"/>
    </row>
    <row r="810" spans="1:2">
      <c r="A810" s="16"/>
      <c r="B810" s="5"/>
    </row>
    <row r="811" spans="1:2">
      <c r="A811" s="16"/>
      <c r="B811" s="5"/>
    </row>
    <row r="812" spans="1:2">
      <c r="A812" s="16"/>
      <c r="B812" s="5"/>
    </row>
    <row r="813" spans="1:2">
      <c r="A813" s="16"/>
      <c r="B813" s="5"/>
    </row>
    <row r="814" spans="1:2">
      <c r="A814" s="16"/>
      <c r="B814" s="5"/>
    </row>
    <row r="815" spans="1:2">
      <c r="A815" s="16"/>
      <c r="B815" s="5"/>
    </row>
    <row r="816" spans="1:2">
      <c r="A816" s="16"/>
      <c r="B816" s="5"/>
    </row>
    <row r="817" spans="1:2">
      <c r="A817" s="16"/>
      <c r="B817" s="5"/>
    </row>
    <row r="818" spans="1:2">
      <c r="A818" s="16"/>
      <c r="B818" s="5"/>
    </row>
    <row r="819" spans="1:2">
      <c r="A819" s="16"/>
      <c r="B819" s="5"/>
    </row>
    <row r="820" spans="1:2">
      <c r="A820" s="16"/>
      <c r="B820" s="5"/>
    </row>
    <row r="821" spans="1:2">
      <c r="A821" s="16"/>
      <c r="B821" s="5"/>
    </row>
    <row r="822" spans="1:2">
      <c r="A822" s="16"/>
      <c r="B822" s="5"/>
    </row>
    <row r="823" spans="1:2">
      <c r="A823" s="16"/>
      <c r="B823" s="5"/>
    </row>
    <row r="824" spans="1:2">
      <c r="A824" s="16"/>
      <c r="B824" s="5"/>
    </row>
    <row r="825" spans="1:2">
      <c r="A825" s="16"/>
      <c r="B825" s="5"/>
    </row>
    <row r="826" spans="1:2">
      <c r="A826" s="16"/>
      <c r="B826" s="5"/>
    </row>
    <row r="827" spans="1:2">
      <c r="A827" s="16"/>
      <c r="B827" s="5"/>
    </row>
    <row r="828" spans="1:2">
      <c r="A828" s="16"/>
      <c r="B828" s="5"/>
    </row>
    <row r="829" spans="1:2">
      <c r="A829" s="16"/>
      <c r="B829" s="5"/>
    </row>
    <row r="830" spans="1:2">
      <c r="A830" s="16"/>
      <c r="B830" s="5"/>
    </row>
    <row r="831" spans="1:2">
      <c r="A831" s="16"/>
      <c r="B831" s="5"/>
    </row>
    <row r="832" spans="1:2">
      <c r="A832" s="16"/>
      <c r="B832" s="5"/>
    </row>
    <row r="833" spans="1:2">
      <c r="A833" s="16"/>
      <c r="B833" s="5"/>
    </row>
    <row r="834" spans="1:2">
      <c r="A834" s="16"/>
      <c r="B834" s="5"/>
    </row>
    <row r="835" spans="1:2">
      <c r="A835" s="16"/>
      <c r="B835" s="5"/>
    </row>
    <row r="836" spans="1:2">
      <c r="A836" s="16"/>
      <c r="B836" s="5"/>
    </row>
    <row r="837" spans="1:2">
      <c r="A837" s="16"/>
      <c r="B837" s="5"/>
    </row>
    <row r="838" spans="1:2">
      <c r="A838" s="16"/>
      <c r="B838" s="5"/>
    </row>
    <row r="839" spans="1:2">
      <c r="A839" s="16"/>
      <c r="B839" s="5"/>
    </row>
    <row r="840" spans="1:2">
      <c r="A840" s="16"/>
      <c r="B840" s="5"/>
    </row>
    <row r="841" spans="1:2">
      <c r="A841" s="16"/>
      <c r="B841" s="5"/>
    </row>
    <row r="842" spans="1:2">
      <c r="A842" s="16"/>
      <c r="B842" s="5"/>
    </row>
    <row r="843" spans="1:2">
      <c r="A843" s="16"/>
      <c r="B843" s="5"/>
    </row>
    <row r="844" spans="1:2">
      <c r="A844" s="16"/>
      <c r="B844" s="5"/>
    </row>
    <row r="845" spans="1:2">
      <c r="A845" s="16"/>
      <c r="B845" s="5"/>
    </row>
    <row r="846" spans="1:2">
      <c r="A846" s="16"/>
      <c r="B846" s="5"/>
    </row>
    <row r="847" spans="1:2">
      <c r="A847" s="16"/>
      <c r="B847" s="5"/>
    </row>
    <row r="848" spans="1:2">
      <c r="A848" s="16"/>
    </row>
    <row r="849" spans="1:1">
      <c r="A849" s="16"/>
    </row>
    <row r="850" spans="1:1">
      <c r="A850" s="16"/>
    </row>
    <row r="851" spans="1:1">
      <c r="A851" s="16"/>
    </row>
    <row r="852" spans="1:1">
      <c r="A852" s="16"/>
    </row>
    <row r="853" spans="1:1">
      <c r="A853" s="16"/>
    </row>
    <row r="854" spans="1:1">
      <c r="A854" s="16"/>
    </row>
    <row r="855" spans="1:1">
      <c r="A855" s="16"/>
    </row>
    <row r="856" spans="1:1">
      <c r="A856" s="16"/>
    </row>
    <row r="857" spans="1:1">
      <c r="A857" s="16"/>
    </row>
    <row r="858" spans="1:1">
      <c r="A858" s="16"/>
    </row>
    <row r="859" spans="1:1">
      <c r="A859" s="16"/>
    </row>
    <row r="860" spans="1:1">
      <c r="A860" s="16"/>
    </row>
    <row r="861" spans="1:1">
      <c r="A861" s="16"/>
    </row>
    <row r="862" spans="1:1">
      <c r="A862" s="16"/>
    </row>
    <row r="863" spans="1:1">
      <c r="A863" s="16"/>
    </row>
    <row r="864" spans="1:1">
      <c r="A864" s="16"/>
    </row>
    <row r="865" spans="1:1">
      <c r="A865" s="16"/>
    </row>
    <row r="866" spans="1:1">
      <c r="A866" s="16"/>
    </row>
    <row r="867" spans="1:1">
      <c r="A867" s="16"/>
    </row>
    <row r="868" spans="1:1">
      <c r="A868" s="16"/>
    </row>
    <row r="869" spans="1:1">
      <c r="A869" s="16"/>
    </row>
    <row r="870" spans="1:1">
      <c r="A870" s="16"/>
    </row>
    <row r="871" spans="1:1">
      <c r="A871" s="16"/>
    </row>
    <row r="872" spans="1:1">
      <c r="A872" s="16"/>
    </row>
    <row r="873" spans="1:1">
      <c r="A873" s="16"/>
    </row>
    <row r="874" spans="1:1">
      <c r="A874" s="16"/>
    </row>
    <row r="875" spans="1:1">
      <c r="A875" s="16"/>
    </row>
    <row r="876" spans="1:1">
      <c r="A876" s="16"/>
    </row>
    <row r="877" spans="1:1">
      <c r="A877" s="16"/>
    </row>
    <row r="878" spans="1:1">
      <c r="A878" s="16"/>
    </row>
    <row r="879" spans="1:1">
      <c r="A879" s="16"/>
    </row>
    <row r="880" spans="1:1">
      <c r="A880" s="16"/>
    </row>
    <row r="881" spans="1:1">
      <c r="A881" s="16"/>
    </row>
    <row r="882" spans="1:1">
      <c r="A882" s="16"/>
    </row>
    <row r="883" spans="1:1">
      <c r="A883" s="16"/>
    </row>
    <row r="884" spans="1:1">
      <c r="A884" s="16"/>
    </row>
    <row r="885" spans="1:1">
      <c r="A885" s="16"/>
    </row>
    <row r="886" spans="1:1">
      <c r="A886" s="16"/>
    </row>
    <row r="887" spans="1:1">
      <c r="A887" s="16"/>
    </row>
    <row r="888" spans="1:1">
      <c r="A888" s="16"/>
    </row>
    <row r="889" spans="1:1">
      <c r="A889" s="16"/>
    </row>
    <row r="890" spans="1:1">
      <c r="A890" s="16"/>
    </row>
    <row r="891" spans="1:1">
      <c r="A891" s="16"/>
    </row>
    <row r="892" spans="1:1">
      <c r="A892" s="16"/>
    </row>
    <row r="893" spans="1:1">
      <c r="A893" s="16"/>
    </row>
    <row r="894" spans="1:1">
      <c r="A894" s="16"/>
    </row>
    <row r="895" spans="1:1">
      <c r="A895" s="16"/>
    </row>
    <row r="896" spans="1:1">
      <c r="A896" s="16"/>
    </row>
    <row r="897" spans="1:1">
      <c r="A897" s="16"/>
    </row>
    <row r="898" spans="1:1">
      <c r="A898" s="16"/>
    </row>
    <row r="899" spans="1:1">
      <c r="A899" s="16"/>
    </row>
    <row r="900" spans="1:1">
      <c r="A900" s="16"/>
    </row>
    <row r="901" spans="1:1">
      <c r="A901" s="16"/>
    </row>
    <row r="902" spans="1:1">
      <c r="A902" s="16"/>
    </row>
    <row r="903" spans="1:1">
      <c r="A903" s="16"/>
    </row>
    <row r="904" spans="1:1">
      <c r="A904" s="16"/>
    </row>
    <row r="905" spans="1:1">
      <c r="A905" s="16"/>
    </row>
    <row r="906" spans="1:1">
      <c r="A906" s="16"/>
    </row>
    <row r="907" spans="1:1">
      <c r="A907" s="16"/>
    </row>
    <row r="908" spans="1:1">
      <c r="A908" s="16"/>
    </row>
    <row r="909" spans="1:1">
      <c r="A909" s="16"/>
    </row>
    <row r="910" spans="1:1">
      <c r="A910" s="16"/>
    </row>
    <row r="911" spans="1:1">
      <c r="A911" s="16"/>
    </row>
    <row r="912" spans="1:1">
      <c r="A912" s="16"/>
    </row>
    <row r="913" spans="1:1">
      <c r="A913" s="16"/>
    </row>
    <row r="914" spans="1:1">
      <c r="A914" s="16"/>
    </row>
    <row r="915" spans="1:1">
      <c r="A915" s="16"/>
    </row>
    <row r="916" spans="1:1">
      <c r="A916" s="16"/>
    </row>
    <row r="917" spans="1:1">
      <c r="A917" s="16"/>
    </row>
    <row r="918" spans="1:1">
      <c r="A918" s="16"/>
    </row>
    <row r="919" spans="1:1">
      <c r="A919" s="16"/>
    </row>
    <row r="920" spans="1:1">
      <c r="A920" s="16"/>
    </row>
    <row r="921" spans="1:1">
      <c r="A921" s="16"/>
    </row>
    <row r="922" spans="1:1">
      <c r="A922" s="16"/>
    </row>
    <row r="923" spans="1:1">
      <c r="A923" s="16"/>
    </row>
    <row r="924" spans="1:1">
      <c r="A924" s="16"/>
    </row>
    <row r="925" spans="1:1">
      <c r="A925" s="16"/>
    </row>
    <row r="926" spans="1:1">
      <c r="A926" s="16"/>
    </row>
    <row r="927" spans="1:1">
      <c r="A927" s="16"/>
    </row>
    <row r="928" spans="1:1">
      <c r="A928" s="16"/>
    </row>
    <row r="929" spans="1:1">
      <c r="A929" s="16"/>
    </row>
    <row r="930" spans="1:1">
      <c r="A930" s="16"/>
    </row>
    <row r="931" spans="1:1">
      <c r="A931" s="16"/>
    </row>
    <row r="932" spans="1:1">
      <c r="A932" s="16"/>
    </row>
    <row r="933" spans="1:1">
      <c r="A933" s="16"/>
    </row>
    <row r="934" spans="1:1">
      <c r="A934" s="16"/>
    </row>
    <row r="935" spans="1:1">
      <c r="A935" s="16"/>
    </row>
    <row r="936" spans="1:1">
      <c r="A936" s="16"/>
    </row>
    <row r="937" spans="1:1">
      <c r="A937" s="16"/>
    </row>
    <row r="938" spans="1:1">
      <c r="A938" s="16"/>
    </row>
    <row r="939" spans="1:1">
      <c r="A939" s="16"/>
    </row>
    <row r="940" spans="1:1">
      <c r="A940" s="16"/>
    </row>
    <row r="941" spans="1:1">
      <c r="A941" s="16"/>
    </row>
    <row r="942" spans="1:1">
      <c r="A942" s="16"/>
    </row>
    <row r="943" spans="1:1">
      <c r="A943" s="16"/>
    </row>
    <row r="944" spans="1:1">
      <c r="A944" s="16"/>
    </row>
    <row r="945" spans="1:1">
      <c r="A945" s="16"/>
    </row>
    <row r="946" spans="1:1">
      <c r="A946" s="16"/>
    </row>
    <row r="947" spans="1:1">
      <c r="A947" s="16"/>
    </row>
    <row r="948" spans="1:1">
      <c r="A948" s="16"/>
    </row>
    <row r="949" spans="1:1">
      <c r="A949" s="16"/>
    </row>
    <row r="950" spans="1:1">
      <c r="A950" s="16"/>
    </row>
    <row r="951" spans="1:1">
      <c r="A951" s="16"/>
    </row>
    <row r="952" spans="1:1">
      <c r="A952" s="16"/>
    </row>
    <row r="953" spans="1:1">
      <c r="A953" s="16"/>
    </row>
    <row r="954" spans="1:1">
      <c r="A954" s="16"/>
    </row>
    <row r="955" spans="1:1">
      <c r="A955" s="16"/>
    </row>
    <row r="956" spans="1:1">
      <c r="A956" s="16"/>
    </row>
    <row r="957" spans="1:1">
      <c r="A957" s="16"/>
    </row>
    <row r="958" spans="1:1">
      <c r="A958" s="16"/>
    </row>
    <row r="959" spans="1:1">
      <c r="A959" s="16"/>
    </row>
    <row r="960" spans="1:1">
      <c r="A960" s="16"/>
    </row>
    <row r="961" spans="1:1">
      <c r="A961" s="16"/>
    </row>
    <row r="962" spans="1:1">
      <c r="A962" s="16"/>
    </row>
    <row r="963" spans="1:1">
      <c r="A963" s="16"/>
    </row>
    <row r="964" spans="1:1">
      <c r="A964" s="16"/>
    </row>
    <row r="965" spans="1:1">
      <c r="A965" s="16"/>
    </row>
    <row r="966" spans="1:1">
      <c r="A966" s="16"/>
    </row>
    <row r="967" spans="1:1">
      <c r="A967" s="16"/>
    </row>
    <row r="968" spans="1:1">
      <c r="A968" s="16"/>
    </row>
    <row r="969" spans="1:1">
      <c r="A969" s="16"/>
    </row>
    <row r="970" spans="1:1">
      <c r="A970" s="16"/>
    </row>
    <row r="971" spans="1:1">
      <c r="A971" s="16"/>
    </row>
    <row r="972" spans="1:1">
      <c r="A972" s="16"/>
    </row>
    <row r="973" spans="1:1">
      <c r="A973" s="16"/>
    </row>
    <row r="974" spans="1:1">
      <c r="A974" s="16"/>
    </row>
    <row r="975" spans="1:1">
      <c r="A975" s="16"/>
    </row>
    <row r="976" spans="1:1">
      <c r="A976" s="16"/>
    </row>
    <row r="977" spans="1:1">
      <c r="A977" s="16"/>
    </row>
    <row r="978" spans="1:1">
      <c r="A978" s="16"/>
    </row>
    <row r="979" spans="1:1">
      <c r="A979" s="16"/>
    </row>
    <row r="980" spans="1:1">
      <c r="A980" s="16"/>
    </row>
    <row r="981" spans="1:1">
      <c r="A981" s="16"/>
    </row>
    <row r="982" spans="1:1">
      <c r="A982" s="16"/>
    </row>
    <row r="983" spans="1:1">
      <c r="A983" s="16"/>
    </row>
    <row r="984" spans="1:1">
      <c r="A984" s="16"/>
    </row>
    <row r="985" spans="1:1">
      <c r="A985" s="16"/>
    </row>
    <row r="986" spans="1:1">
      <c r="A986" s="16"/>
    </row>
    <row r="987" spans="1:1">
      <c r="A987" s="16"/>
    </row>
    <row r="988" spans="1:1">
      <c r="A988" s="16"/>
    </row>
    <row r="989" spans="1:1">
      <c r="A989" s="16"/>
    </row>
    <row r="990" spans="1:1">
      <c r="A990" s="16"/>
    </row>
    <row r="991" spans="1:1">
      <c r="A991" s="16"/>
    </row>
    <row r="992" spans="1:1">
      <c r="A992" s="16"/>
    </row>
    <row r="993" spans="1:1">
      <c r="A993" s="16"/>
    </row>
    <row r="994" spans="1:1">
      <c r="A994" s="16"/>
    </row>
    <row r="995" spans="1:1">
      <c r="A995" s="16"/>
    </row>
    <row r="996" spans="1:1">
      <c r="A996" s="16"/>
    </row>
    <row r="997" spans="1:1">
      <c r="A997" s="16"/>
    </row>
    <row r="998" spans="1:1">
      <c r="A998" s="16"/>
    </row>
    <row r="999" spans="1:1">
      <c r="A999" s="16"/>
    </row>
    <row r="1000" spans="1:1">
      <c r="A1000" s="16"/>
    </row>
    <row r="1001" spans="1:1">
      <c r="A1001" s="16"/>
    </row>
    <row r="1002" spans="1:1">
      <c r="A1002" s="16"/>
    </row>
    <row r="1003" spans="1:1">
      <c r="A1003" s="16"/>
    </row>
    <row r="1004" spans="1:1">
      <c r="A1004" s="16"/>
    </row>
    <row r="1005" spans="1:1">
      <c r="A1005" s="16"/>
    </row>
    <row r="1006" spans="1:1">
      <c r="A1006" s="16"/>
    </row>
    <row r="1007" spans="1:1">
      <c r="A1007" s="16"/>
    </row>
    <row r="1008" spans="1:1">
      <c r="A1008" s="16"/>
    </row>
    <row r="1009" spans="1:1">
      <c r="A1009" s="16"/>
    </row>
    <row r="1010" spans="1:1">
      <c r="A1010" s="16"/>
    </row>
    <row r="1011" spans="1:1">
      <c r="A1011" s="16"/>
    </row>
    <row r="1012" spans="1:1">
      <c r="A1012" s="16"/>
    </row>
    <row r="1013" spans="1:1">
      <c r="A1013" s="16"/>
    </row>
    <row r="1014" spans="1:1">
      <c r="A1014" s="16"/>
    </row>
    <row r="1015" spans="1:1">
      <c r="A1015" s="16"/>
    </row>
    <row r="1016" spans="1:1">
      <c r="A1016" s="16"/>
    </row>
    <row r="1017" spans="1:1">
      <c r="A1017" s="16"/>
    </row>
    <row r="1018" spans="1:1">
      <c r="A1018" s="16"/>
    </row>
    <row r="1019" spans="1:1">
      <c r="A1019" s="16"/>
    </row>
    <row r="1020" spans="1:1">
      <c r="A1020" s="16"/>
    </row>
    <row r="1021" spans="1:1">
      <c r="A1021" s="16"/>
    </row>
    <row r="1022" spans="1:1">
      <c r="A1022" s="16"/>
    </row>
    <row r="1023" spans="1:1">
      <c r="A1023" s="16"/>
    </row>
    <row r="1024" spans="1:1">
      <c r="A1024" s="16"/>
    </row>
    <row r="1025" spans="1:1">
      <c r="A1025" s="16"/>
    </row>
    <row r="1026" spans="1:1">
      <c r="A1026" s="16"/>
    </row>
    <row r="1027" spans="1:1">
      <c r="A1027" s="16"/>
    </row>
    <row r="1028" spans="1:1">
      <c r="A1028" s="16"/>
    </row>
    <row r="1029" spans="1:1">
      <c r="A1029" s="16"/>
    </row>
    <row r="1030" spans="1:1">
      <c r="A1030" s="16"/>
    </row>
    <row r="1031" spans="1:1">
      <c r="A1031" s="16"/>
    </row>
    <row r="1032" spans="1:1">
      <c r="A1032" s="16"/>
    </row>
    <row r="1033" spans="1:1">
      <c r="A1033" s="16"/>
    </row>
    <row r="1034" spans="1:1">
      <c r="A1034" s="16"/>
    </row>
    <row r="1035" spans="1:1">
      <c r="A1035" s="16"/>
    </row>
    <row r="1036" spans="1:1">
      <c r="A1036" s="16"/>
    </row>
    <row r="1037" spans="1:1">
      <c r="A1037" s="16"/>
    </row>
    <row r="1038" spans="1:1">
      <c r="A1038" s="16"/>
    </row>
    <row r="1039" spans="1:1">
      <c r="A1039" s="16"/>
    </row>
    <row r="1040" spans="1:1">
      <c r="A1040" s="16"/>
    </row>
    <row r="1041" spans="1:1">
      <c r="A1041" s="16"/>
    </row>
    <row r="1042" spans="1:1">
      <c r="A1042" s="16"/>
    </row>
    <row r="1043" spans="1:1">
      <c r="A1043" s="16"/>
    </row>
    <row r="1044" spans="1:1">
      <c r="A1044" s="16"/>
    </row>
    <row r="1045" spans="1:1">
      <c r="A1045" s="16"/>
    </row>
    <row r="1046" spans="1:1">
      <c r="A1046" s="16"/>
    </row>
    <row r="1047" spans="1:1">
      <c r="A1047" s="16"/>
    </row>
    <row r="1048" spans="1:1">
      <c r="A1048" s="16"/>
    </row>
    <row r="1049" spans="1:1">
      <c r="A1049" s="16"/>
    </row>
    <row r="1050" spans="1:1">
      <c r="A1050" s="16"/>
    </row>
    <row r="1051" spans="1:1">
      <c r="A1051" s="16"/>
    </row>
    <row r="1052" spans="1:1">
      <c r="A1052" s="16"/>
    </row>
    <row r="1053" spans="1:1">
      <c r="A1053" s="16"/>
    </row>
    <row r="1054" spans="1:1">
      <c r="A1054" s="16"/>
    </row>
    <row r="1055" spans="1:1">
      <c r="A1055" s="16"/>
    </row>
    <row r="1056" spans="1:1">
      <c r="A1056" s="16"/>
    </row>
    <row r="1057" spans="1:1">
      <c r="A1057" s="16"/>
    </row>
    <row r="1058" spans="1:1">
      <c r="A1058" s="16"/>
    </row>
    <row r="1059" spans="1:1">
      <c r="A1059" s="16"/>
    </row>
    <row r="1060" spans="1:1">
      <c r="A1060" s="16"/>
    </row>
    <row r="1061" spans="1:1">
      <c r="A1061" s="16"/>
    </row>
    <row r="1062" spans="1:1">
      <c r="A1062" s="16"/>
    </row>
    <row r="1063" spans="1:1">
      <c r="A1063" s="16"/>
    </row>
    <row r="1064" spans="1:1">
      <c r="A1064" s="16"/>
    </row>
    <row r="1065" spans="1:1">
      <c r="A1065" s="16"/>
    </row>
    <row r="1066" spans="1:1">
      <c r="A1066" s="16"/>
    </row>
    <row r="1067" spans="1:1">
      <c r="A1067" s="16"/>
    </row>
    <row r="1068" spans="1:1">
      <c r="A1068" s="16"/>
    </row>
    <row r="1069" spans="1:1">
      <c r="A1069" s="16"/>
    </row>
    <row r="1070" spans="1:1">
      <c r="A1070" s="16"/>
    </row>
    <row r="1071" spans="1:1">
      <c r="A1071" s="16"/>
    </row>
    <row r="1072" spans="1:1">
      <c r="A1072" s="16"/>
    </row>
    <row r="1073" spans="1:1">
      <c r="A1073" s="16"/>
    </row>
    <row r="1074" spans="1:1">
      <c r="A1074" s="16"/>
    </row>
    <row r="1075" spans="1:1">
      <c r="A1075" s="16"/>
    </row>
    <row r="1076" spans="1:1">
      <c r="A1076" s="16"/>
    </row>
    <row r="1077" spans="1:1">
      <c r="A1077" s="16"/>
    </row>
    <row r="1078" spans="1:1">
      <c r="A1078" s="16"/>
    </row>
    <row r="1079" spans="1:1">
      <c r="A1079" s="16"/>
    </row>
    <row r="1080" spans="1:1">
      <c r="A1080" s="16"/>
    </row>
    <row r="1081" spans="1:1">
      <c r="A1081" s="16"/>
    </row>
    <row r="1082" spans="1:1">
      <c r="A1082" s="16"/>
    </row>
    <row r="1083" spans="1:1">
      <c r="A1083" s="16"/>
    </row>
    <row r="1084" spans="1:1">
      <c r="A1084" s="16"/>
    </row>
    <row r="1085" spans="1:1">
      <c r="A1085" s="16"/>
    </row>
    <row r="1086" spans="1:1">
      <c r="A1086" s="16"/>
    </row>
    <row r="1087" spans="1:1">
      <c r="A1087" s="16"/>
    </row>
    <row r="1088" spans="1:1">
      <c r="A1088" s="16"/>
    </row>
    <row r="1089" spans="1:1">
      <c r="A1089" s="16"/>
    </row>
    <row r="1090" spans="1:1">
      <c r="A1090" s="16"/>
    </row>
    <row r="1091" spans="1:1">
      <c r="A1091" s="16"/>
    </row>
    <row r="1092" spans="1:1">
      <c r="A1092" s="16"/>
    </row>
    <row r="1093" spans="1:1">
      <c r="A1093" s="16"/>
    </row>
    <row r="1094" spans="1:1">
      <c r="A1094" s="16"/>
    </row>
    <row r="1095" spans="1:1">
      <c r="A1095" s="16"/>
    </row>
    <row r="1096" spans="1:1">
      <c r="A1096" s="16"/>
    </row>
    <row r="1097" spans="1:1">
      <c r="A1097" s="16"/>
    </row>
    <row r="1098" spans="1:1">
      <c r="A1098" s="16"/>
    </row>
    <row r="1099" spans="1:1">
      <c r="A1099" s="16"/>
    </row>
    <row r="1100" spans="1:1">
      <c r="A1100" s="16"/>
    </row>
    <row r="1101" spans="1:1">
      <c r="A1101" s="16"/>
    </row>
    <row r="1102" spans="1:1">
      <c r="A1102" s="16"/>
    </row>
    <row r="1103" spans="1:1">
      <c r="A1103" s="16"/>
    </row>
    <row r="1104" spans="1:1">
      <c r="A1104" s="16"/>
    </row>
    <row r="1105" spans="1:1">
      <c r="A1105" s="16"/>
    </row>
    <row r="1106" spans="1:1">
      <c r="A1106" s="16"/>
    </row>
    <row r="1107" spans="1:1">
      <c r="A1107" s="16"/>
    </row>
    <row r="1108" spans="1:1">
      <c r="A1108" s="16"/>
    </row>
    <row r="1109" spans="1:1">
      <c r="A1109" s="16"/>
    </row>
    <row r="1110" spans="1:1">
      <c r="A1110" s="16"/>
    </row>
    <row r="1111" spans="1:1">
      <c r="A1111" s="16"/>
    </row>
    <row r="1112" spans="1:1">
      <c r="A1112" s="16"/>
    </row>
    <row r="1113" spans="1:1">
      <c r="A1113" s="16"/>
    </row>
    <row r="1114" spans="1:1">
      <c r="A1114" s="16"/>
    </row>
    <row r="1115" spans="1:1">
      <c r="A1115" s="16"/>
    </row>
    <row r="1116" spans="1:1">
      <c r="A1116" s="16"/>
    </row>
    <row r="1117" spans="1:1">
      <c r="A1117" s="16"/>
    </row>
    <row r="1118" spans="1:1">
      <c r="A1118" s="16"/>
    </row>
    <row r="1119" spans="1:1">
      <c r="A1119" s="16"/>
    </row>
    <row r="1120" spans="1:1">
      <c r="A1120" s="16"/>
    </row>
    <row r="1121" spans="1:1">
      <c r="A1121" s="16"/>
    </row>
    <row r="1122" spans="1:1">
      <c r="A1122" s="16"/>
    </row>
    <row r="1123" spans="1:1">
      <c r="A1123" s="16"/>
    </row>
    <row r="1124" spans="1:1">
      <c r="A1124" s="16"/>
    </row>
    <row r="1125" spans="1:1">
      <c r="A1125" s="16"/>
    </row>
    <row r="1126" spans="1:1">
      <c r="A1126" s="16"/>
    </row>
    <row r="1127" spans="1:1">
      <c r="A1127" s="16"/>
    </row>
    <row r="1128" spans="1:1">
      <c r="A1128" s="16"/>
    </row>
    <row r="1129" spans="1:1">
      <c r="A1129" s="16"/>
    </row>
    <row r="1130" spans="1:1">
      <c r="A1130" s="16"/>
    </row>
    <row r="1131" spans="1:1">
      <c r="A1131" s="16"/>
    </row>
    <row r="1132" spans="1:1">
      <c r="A1132" s="16"/>
    </row>
    <row r="1133" spans="1:1">
      <c r="A1133" s="16"/>
    </row>
    <row r="1134" spans="1:1">
      <c r="A1134" s="16"/>
    </row>
    <row r="1135" spans="1:1">
      <c r="A1135" s="16"/>
    </row>
    <row r="1136" spans="1:1">
      <c r="A1136" s="16"/>
    </row>
    <row r="1137" spans="1:1">
      <c r="A1137" s="16"/>
    </row>
    <row r="1138" spans="1:1">
      <c r="A1138" s="16"/>
    </row>
    <row r="1139" spans="1:1">
      <c r="A1139" s="16"/>
    </row>
    <row r="1140" spans="1:1">
      <c r="A1140" s="16"/>
    </row>
    <row r="1141" spans="1:1">
      <c r="A1141" s="16"/>
    </row>
    <row r="1142" spans="1:1">
      <c r="A1142" s="16"/>
    </row>
    <row r="1143" spans="1:1">
      <c r="A1143" s="16"/>
    </row>
    <row r="1144" spans="1:1">
      <c r="A1144" s="16"/>
    </row>
    <row r="1145" spans="1:1">
      <c r="A1145" s="16"/>
    </row>
    <row r="1146" spans="1:1">
      <c r="A1146" s="16"/>
    </row>
    <row r="1147" spans="1:1">
      <c r="A1147" s="16"/>
    </row>
    <row r="1148" spans="1:1">
      <c r="A1148" s="16"/>
    </row>
    <row r="1149" spans="1:1">
      <c r="A1149" s="16"/>
    </row>
    <row r="1150" spans="1:1">
      <c r="A1150" s="16"/>
    </row>
    <row r="1151" spans="1:1">
      <c r="A1151" s="16"/>
    </row>
    <row r="1152" spans="1:1">
      <c r="A1152" s="16"/>
    </row>
    <row r="1153" spans="1:1">
      <c r="A1153" s="16"/>
    </row>
    <row r="1154" spans="1:1">
      <c r="A1154" s="16"/>
    </row>
    <row r="1155" spans="1:1">
      <c r="A1155" s="16"/>
    </row>
    <row r="1156" spans="1:1">
      <c r="A1156" s="16"/>
    </row>
    <row r="1157" spans="1:1">
      <c r="A1157" s="16"/>
    </row>
    <row r="1158" spans="1:1">
      <c r="A1158" s="16"/>
    </row>
    <row r="1159" spans="1:1">
      <c r="A1159" s="16"/>
    </row>
    <row r="1160" spans="1:1">
      <c r="A1160" s="16"/>
    </row>
    <row r="1161" spans="1:1">
      <c r="A1161" s="16"/>
    </row>
    <row r="1162" spans="1:1">
      <c r="A1162" s="16"/>
    </row>
    <row r="1163" spans="1:1">
      <c r="A1163" s="16"/>
    </row>
    <row r="1164" spans="1:1">
      <c r="A1164" s="16"/>
    </row>
    <row r="1165" spans="1:1">
      <c r="A1165" s="16"/>
    </row>
    <row r="1166" spans="1:1">
      <c r="A1166" s="16"/>
    </row>
    <row r="1167" spans="1:1">
      <c r="A1167" s="16"/>
    </row>
    <row r="1168" spans="1:1">
      <c r="A1168" s="16"/>
    </row>
    <row r="1169" spans="1:1">
      <c r="A1169" s="16"/>
    </row>
    <row r="1170" spans="1:1">
      <c r="A1170" s="16"/>
    </row>
    <row r="1171" spans="1:1">
      <c r="A1171" s="16"/>
    </row>
    <row r="1172" spans="1:1">
      <c r="A1172" s="16"/>
    </row>
    <row r="1173" spans="1:1">
      <c r="A1173" s="16"/>
    </row>
    <row r="1174" spans="1:1">
      <c r="A1174" s="16"/>
    </row>
    <row r="1175" spans="1:1">
      <c r="A1175" s="16"/>
    </row>
    <row r="1176" spans="1:1">
      <c r="A1176" s="16"/>
    </row>
    <row r="1177" spans="1:1">
      <c r="A1177" s="16"/>
    </row>
    <row r="1178" spans="1:1">
      <c r="A1178" s="16"/>
    </row>
    <row r="1179" spans="1:1">
      <c r="A1179" s="16"/>
    </row>
    <row r="1180" spans="1:1">
      <c r="A1180" s="16"/>
    </row>
    <row r="1181" spans="1:1">
      <c r="A1181" s="16"/>
    </row>
    <row r="1182" spans="1:1">
      <c r="A1182" s="16"/>
    </row>
    <row r="1183" spans="1:1">
      <c r="A1183" s="16"/>
    </row>
    <row r="1184" spans="1:1">
      <c r="A1184" s="16"/>
    </row>
    <row r="1185" spans="1:1">
      <c r="A1185" s="16"/>
    </row>
    <row r="1186" spans="1:1">
      <c r="A1186" s="16"/>
    </row>
    <row r="1187" spans="1:1">
      <c r="A1187" s="16"/>
    </row>
    <row r="1188" spans="1:1">
      <c r="A1188" s="16"/>
    </row>
    <row r="1189" spans="1:1">
      <c r="A1189" s="16"/>
    </row>
    <row r="1190" spans="1:1">
      <c r="A1190" s="16"/>
    </row>
    <row r="1191" spans="1:1">
      <c r="A1191" s="16"/>
    </row>
    <row r="1192" spans="1:1">
      <c r="A1192" s="16"/>
    </row>
    <row r="1193" spans="1:1">
      <c r="A1193" s="16"/>
    </row>
    <row r="1194" spans="1:1">
      <c r="A1194" s="16"/>
    </row>
    <row r="1195" spans="1:1">
      <c r="A1195" s="16"/>
    </row>
    <row r="1196" spans="1:1">
      <c r="A1196" s="16"/>
    </row>
    <row r="1197" spans="1:1">
      <c r="A1197" s="16"/>
    </row>
    <row r="1198" spans="1:1">
      <c r="A1198" s="16"/>
    </row>
    <row r="1199" spans="1:1">
      <c r="A1199" s="16"/>
    </row>
    <row r="1200" spans="1:1">
      <c r="A1200" s="16"/>
    </row>
    <row r="1201" spans="1:1">
      <c r="A1201" s="16"/>
    </row>
    <row r="1202" spans="1:1">
      <c r="A1202" s="16"/>
    </row>
    <row r="1203" spans="1:1">
      <c r="A1203" s="16"/>
    </row>
    <row r="1204" spans="1:1">
      <c r="A1204" s="16"/>
    </row>
    <row r="1205" spans="1:1">
      <c r="A1205" s="16"/>
    </row>
    <row r="1206" spans="1:1">
      <c r="A1206" s="16"/>
    </row>
    <row r="1207" spans="1:1">
      <c r="A1207" s="16"/>
    </row>
    <row r="1208" spans="1:1">
      <c r="A1208" s="16"/>
    </row>
    <row r="1209" spans="1:1">
      <c r="A1209" s="16"/>
    </row>
    <row r="1210" spans="1:1">
      <c r="A1210" s="16"/>
    </row>
    <row r="1211" spans="1:1">
      <c r="A1211" s="16"/>
    </row>
    <row r="1212" spans="1:1">
      <c r="A1212" s="16"/>
    </row>
    <row r="1213" spans="1:1">
      <c r="A1213" s="16"/>
    </row>
    <row r="1214" spans="1:1">
      <c r="A1214" s="16"/>
    </row>
    <row r="1215" spans="1:1">
      <c r="A1215" s="16"/>
    </row>
    <row r="1216" spans="1:1">
      <c r="A1216" s="16"/>
    </row>
    <row r="1217" spans="1:1">
      <c r="A1217" s="16"/>
    </row>
    <row r="1218" spans="1:1">
      <c r="A1218" s="16"/>
    </row>
    <row r="1219" spans="1:1">
      <c r="A1219" s="16"/>
    </row>
    <row r="1220" spans="1:1">
      <c r="A1220" s="16"/>
    </row>
    <row r="1221" spans="1:1">
      <c r="A1221" s="16"/>
    </row>
    <row r="1222" spans="1:1">
      <c r="A1222" s="16"/>
    </row>
    <row r="1223" spans="1:1">
      <c r="A1223" s="16"/>
    </row>
    <row r="1224" spans="1:1">
      <c r="A1224" s="16"/>
    </row>
    <row r="1225" spans="1:1">
      <c r="A1225" s="16"/>
    </row>
    <row r="1226" spans="1:1">
      <c r="A1226" s="16"/>
    </row>
    <row r="1227" spans="1:1">
      <c r="A1227" s="16"/>
    </row>
    <row r="1228" spans="1:1">
      <c r="A1228" s="16"/>
    </row>
    <row r="1229" spans="1:1">
      <c r="A1229" s="16"/>
    </row>
    <row r="1230" spans="1:1">
      <c r="A1230" s="16"/>
    </row>
    <row r="1231" spans="1:1">
      <c r="A1231" s="16"/>
    </row>
    <row r="1232" spans="1:1">
      <c r="A1232" s="16"/>
    </row>
    <row r="1233" spans="1:1">
      <c r="A1233" s="16"/>
    </row>
    <row r="1234" spans="1:1">
      <c r="A1234" s="16"/>
    </row>
    <row r="1235" spans="1:1">
      <c r="A1235" s="16"/>
    </row>
    <row r="1236" spans="1:1">
      <c r="A1236" s="16"/>
    </row>
    <row r="1237" spans="1:1">
      <c r="A1237" s="16"/>
    </row>
    <row r="1238" spans="1:1">
      <c r="A1238" s="16"/>
    </row>
    <row r="1239" spans="1:1">
      <c r="A1239" s="16"/>
    </row>
    <row r="1240" spans="1:1">
      <c r="A1240" s="16"/>
    </row>
    <row r="1241" spans="1:1">
      <c r="A1241" s="16"/>
    </row>
    <row r="1242" spans="1:1">
      <c r="A1242" s="16"/>
    </row>
    <row r="1243" spans="1:1">
      <c r="A1243" s="16"/>
    </row>
    <row r="1244" spans="1:1">
      <c r="A1244" s="16"/>
    </row>
    <row r="1245" spans="1:1">
      <c r="A1245" s="16"/>
    </row>
    <row r="1246" spans="1:1">
      <c r="A1246" s="16"/>
    </row>
    <row r="1247" spans="1:1">
      <c r="A1247" s="16"/>
    </row>
    <row r="1248" spans="1:1">
      <c r="A1248" s="16"/>
    </row>
    <row r="1249" spans="1:1">
      <c r="A1249" s="16"/>
    </row>
    <row r="1250" spans="1:1">
      <c r="A1250" s="16"/>
    </row>
    <row r="1251" spans="1:1">
      <c r="A1251" s="16"/>
    </row>
    <row r="1252" spans="1:1">
      <c r="A1252" s="16"/>
    </row>
    <row r="1253" spans="1:1">
      <c r="A1253" s="16"/>
    </row>
    <row r="1254" spans="1:1">
      <c r="A1254" s="16"/>
    </row>
    <row r="1255" spans="1:1">
      <c r="A1255" s="16"/>
    </row>
    <row r="1256" spans="1:1">
      <c r="A1256" s="16"/>
    </row>
    <row r="1257" spans="1:1">
      <c r="A1257" s="16"/>
    </row>
    <row r="1258" spans="1:1">
      <c r="A1258" s="16"/>
    </row>
    <row r="1259" spans="1:1">
      <c r="A1259" s="16"/>
    </row>
    <row r="1260" spans="1:1">
      <c r="A1260" s="16"/>
    </row>
    <row r="1261" spans="1:1">
      <c r="A1261" s="16"/>
    </row>
    <row r="1262" spans="1:1">
      <c r="A1262" s="16"/>
    </row>
    <row r="1263" spans="1:1">
      <c r="A1263" s="16"/>
    </row>
    <row r="1264" spans="1:1">
      <c r="A1264" s="16"/>
    </row>
    <row r="1265" spans="1:1">
      <c r="A1265" s="16"/>
    </row>
    <row r="1266" spans="1:1">
      <c r="A1266" s="16"/>
    </row>
    <row r="1267" spans="1:1">
      <c r="A1267" s="16"/>
    </row>
    <row r="1268" spans="1:1">
      <c r="A1268" s="16"/>
    </row>
    <row r="1269" spans="1:1">
      <c r="A1269" s="16"/>
    </row>
    <row r="1270" spans="1:1">
      <c r="A1270" s="16"/>
    </row>
    <row r="1271" spans="1:1">
      <c r="A1271" s="16"/>
    </row>
    <row r="1272" spans="1:1">
      <c r="A1272" s="16"/>
    </row>
    <row r="1273" spans="1:1">
      <c r="A1273" s="16"/>
    </row>
    <row r="1274" spans="1:1">
      <c r="A1274" s="16"/>
    </row>
    <row r="1275" spans="1:1">
      <c r="A1275" s="16"/>
    </row>
    <row r="1276" spans="1:1">
      <c r="A1276" s="16"/>
    </row>
    <row r="1277" spans="1:1">
      <c r="A1277" s="16"/>
    </row>
    <row r="1278" spans="1:1">
      <c r="A1278" s="16"/>
    </row>
    <row r="1279" spans="1:1">
      <c r="A1279" s="16"/>
    </row>
    <row r="1280" spans="1:1">
      <c r="A1280" s="16"/>
    </row>
    <row r="1281" spans="1:1">
      <c r="A1281" s="16"/>
    </row>
    <row r="1282" spans="1:1">
      <c r="A1282" s="16"/>
    </row>
    <row r="1283" spans="1:1">
      <c r="A1283" s="16"/>
    </row>
    <row r="1284" spans="1:1">
      <c r="A1284" s="16"/>
    </row>
    <row r="1285" spans="1:1">
      <c r="A1285" s="16"/>
    </row>
    <row r="1286" spans="1:1">
      <c r="A1286" s="16"/>
    </row>
    <row r="1287" spans="1:1">
      <c r="A1287" s="16"/>
    </row>
    <row r="1288" spans="1:1">
      <c r="A1288" s="16"/>
    </row>
    <row r="1289" spans="1:1">
      <c r="A1289" s="16"/>
    </row>
    <row r="1290" spans="1:1">
      <c r="A1290" s="16"/>
    </row>
    <row r="1291" spans="1:1">
      <c r="A1291" s="16"/>
    </row>
    <row r="1292" spans="1:1">
      <c r="A1292" s="16"/>
    </row>
    <row r="1293" spans="1:1">
      <c r="A1293" s="16"/>
    </row>
    <row r="1294" spans="1:1">
      <c r="A1294" s="16"/>
    </row>
    <row r="1295" spans="1:1">
      <c r="A1295" s="16"/>
    </row>
    <row r="1296" spans="1:1">
      <c r="A1296" s="16"/>
    </row>
    <row r="1297" spans="1:1">
      <c r="A1297" s="16"/>
    </row>
    <row r="1298" spans="1:1">
      <c r="A1298" s="16"/>
    </row>
    <row r="1299" spans="1:1">
      <c r="A1299" s="16"/>
    </row>
    <row r="1300" spans="1:1">
      <c r="A1300" s="16"/>
    </row>
    <row r="1301" spans="1:1">
      <c r="A1301" s="16"/>
    </row>
    <row r="1302" spans="1:1">
      <c r="A1302" s="16"/>
    </row>
    <row r="1303" spans="1:1">
      <c r="A1303" s="16"/>
    </row>
    <row r="1304" spans="1:1">
      <c r="A1304" s="16"/>
    </row>
    <row r="1305" spans="1:1">
      <c r="A1305" s="16"/>
    </row>
    <row r="1306" spans="1:1">
      <c r="A1306" s="16"/>
    </row>
    <row r="1307" spans="1:1">
      <c r="A1307" s="16"/>
    </row>
    <row r="1308" spans="1:1">
      <c r="A1308" s="16"/>
    </row>
    <row r="1309" spans="1:1">
      <c r="A1309" s="16"/>
    </row>
    <row r="1310" spans="1:1">
      <c r="A1310" s="16"/>
    </row>
    <row r="1311" spans="1:1">
      <c r="A1311" s="16"/>
    </row>
    <row r="1312" spans="1:1">
      <c r="A1312" s="16"/>
    </row>
    <row r="1313" spans="1:1">
      <c r="A1313" s="16"/>
    </row>
    <row r="1314" spans="1:1">
      <c r="A1314" s="16"/>
    </row>
    <row r="1315" spans="1:1">
      <c r="A1315" s="16"/>
    </row>
    <row r="1316" spans="1:1">
      <c r="A1316" s="16"/>
    </row>
    <row r="1317" spans="1:1">
      <c r="A1317" s="16"/>
    </row>
    <row r="1318" spans="1:1">
      <c r="A1318" s="16"/>
    </row>
    <row r="1319" spans="1:1">
      <c r="A1319" s="16"/>
    </row>
    <row r="1320" spans="1:1">
      <c r="A1320" s="16"/>
    </row>
    <row r="1321" spans="1:1">
      <c r="A1321" s="16"/>
    </row>
    <row r="1322" spans="1:1">
      <c r="A1322" s="16"/>
    </row>
    <row r="1323" spans="1:1">
      <c r="A1323" s="16"/>
    </row>
    <row r="1324" spans="1:1">
      <c r="A1324" s="16"/>
    </row>
    <row r="1325" spans="1:1">
      <c r="A1325" s="16"/>
    </row>
    <row r="1326" spans="1:1">
      <c r="A1326" s="16"/>
    </row>
    <row r="1327" spans="1:1">
      <c r="A1327" s="16"/>
    </row>
    <row r="1328" spans="1:1">
      <c r="A1328" s="16"/>
    </row>
    <row r="1329" spans="1:1">
      <c r="A1329" s="16"/>
    </row>
    <row r="1330" spans="1:1">
      <c r="A1330" s="16"/>
    </row>
    <row r="1331" spans="1:1">
      <c r="A1331" s="16"/>
    </row>
    <row r="1332" spans="1:1">
      <c r="A1332" s="16"/>
    </row>
    <row r="1333" spans="1:1">
      <c r="A1333" s="16"/>
    </row>
    <row r="1334" spans="1:1">
      <c r="A1334" s="16"/>
    </row>
    <row r="1335" spans="1:1">
      <c r="A1335" s="16"/>
    </row>
    <row r="1336" spans="1:1">
      <c r="A1336" s="16"/>
    </row>
    <row r="1337" spans="1:1">
      <c r="A1337" s="16"/>
    </row>
    <row r="1338" spans="1:1">
      <c r="A1338" s="16"/>
    </row>
    <row r="1339" spans="1:1">
      <c r="A1339" s="16"/>
    </row>
    <row r="1340" spans="1:1">
      <c r="A1340" s="16"/>
    </row>
    <row r="1341" spans="1:1">
      <c r="A1341" s="16"/>
    </row>
    <row r="1342" spans="1:1">
      <c r="A1342" s="16"/>
    </row>
    <row r="1343" spans="1:1">
      <c r="A1343" s="16"/>
    </row>
    <row r="1344" spans="1:1">
      <c r="A1344" s="16"/>
    </row>
    <row r="1345" spans="1:1">
      <c r="A1345" s="16"/>
    </row>
    <row r="1346" spans="1:1">
      <c r="A1346" s="16"/>
    </row>
    <row r="1347" spans="1:1">
      <c r="A1347" s="16"/>
    </row>
    <row r="1348" spans="1:1">
      <c r="A1348" s="16"/>
    </row>
    <row r="1349" spans="1:1">
      <c r="A1349" s="16"/>
    </row>
    <row r="1350" spans="1:1">
      <c r="A1350" s="16"/>
    </row>
    <row r="1351" spans="1:1">
      <c r="A1351" s="16"/>
    </row>
    <row r="1352" spans="1:1">
      <c r="A1352" s="16"/>
    </row>
    <row r="1353" spans="1:1">
      <c r="A1353" s="16"/>
    </row>
    <row r="1354" spans="1:1">
      <c r="A1354" s="16"/>
    </row>
    <row r="1355" spans="1:1">
      <c r="A1355" s="16"/>
    </row>
    <row r="1356" spans="1:1">
      <c r="A1356" s="16"/>
    </row>
    <row r="1357" spans="1:1">
      <c r="A1357" s="16"/>
    </row>
    <row r="1358" spans="1:1">
      <c r="A1358" s="16"/>
    </row>
    <row r="1359" spans="1:1">
      <c r="A1359" s="16"/>
    </row>
    <row r="1360" spans="1:1">
      <c r="A1360" s="16"/>
    </row>
    <row r="1361" spans="1:1">
      <c r="A1361" s="16"/>
    </row>
    <row r="1362" spans="1:1">
      <c r="A1362" s="16"/>
    </row>
    <row r="1363" spans="1:1">
      <c r="A1363" s="16"/>
    </row>
    <row r="1364" spans="1:1">
      <c r="A1364" s="16"/>
    </row>
    <row r="1365" spans="1:1">
      <c r="A1365" s="16"/>
    </row>
    <row r="1366" spans="1:1">
      <c r="A1366" s="16"/>
    </row>
    <row r="1367" spans="1:1">
      <c r="A1367" s="16"/>
    </row>
    <row r="1368" spans="1:1">
      <c r="A1368" s="16"/>
    </row>
    <row r="1369" spans="1:1">
      <c r="A1369" s="16"/>
    </row>
    <row r="1370" spans="1:1">
      <c r="A1370" s="16"/>
    </row>
    <row r="1371" spans="1:1">
      <c r="A1371" s="16"/>
    </row>
    <row r="1372" spans="1:1">
      <c r="A1372" s="16"/>
    </row>
    <row r="1373" spans="1:1">
      <c r="A1373" s="16"/>
    </row>
    <row r="1374" spans="1:1">
      <c r="A1374" s="16"/>
    </row>
    <row r="1375" spans="1:1">
      <c r="A1375" s="16"/>
    </row>
    <row r="1376" spans="1:1">
      <c r="A1376" s="16"/>
    </row>
    <row r="1377" spans="1:1">
      <c r="A1377" s="16"/>
    </row>
    <row r="1378" spans="1:1">
      <c r="A1378" s="16"/>
    </row>
    <row r="1379" spans="1:1">
      <c r="A1379" s="16"/>
    </row>
    <row r="1380" spans="1:1">
      <c r="A1380" s="16"/>
    </row>
    <row r="1381" spans="1:1">
      <c r="A1381" s="16"/>
    </row>
    <row r="1382" spans="1:1">
      <c r="A1382" s="16"/>
    </row>
    <row r="1383" spans="1:1">
      <c r="A1383" s="16"/>
    </row>
    <row r="1384" spans="1:1">
      <c r="A1384" s="16"/>
    </row>
    <row r="1385" spans="1:1">
      <c r="A1385" s="16"/>
    </row>
    <row r="1386" spans="1:1">
      <c r="A1386" s="16"/>
    </row>
    <row r="1387" spans="1:1">
      <c r="A1387" s="16"/>
    </row>
    <row r="1388" spans="1:1">
      <c r="A1388" s="16"/>
    </row>
    <row r="1389" spans="1:1">
      <c r="A1389" s="16"/>
    </row>
    <row r="1390" spans="1:1">
      <c r="A1390" s="16"/>
    </row>
    <row r="1391" spans="1:1">
      <c r="A1391" s="16"/>
    </row>
    <row r="1392" spans="1:1">
      <c r="A1392" s="16"/>
    </row>
    <row r="1393" spans="1:1">
      <c r="A1393" s="16"/>
    </row>
    <row r="1394" spans="1:1">
      <c r="A1394" s="16"/>
    </row>
    <row r="1395" spans="1:1">
      <c r="A1395" s="16"/>
    </row>
    <row r="1396" spans="1:1">
      <c r="A1396" s="16"/>
    </row>
    <row r="1397" spans="1:1">
      <c r="A1397" s="16"/>
    </row>
    <row r="1398" spans="1:1">
      <c r="A1398" s="16"/>
    </row>
    <row r="1399" spans="1:1">
      <c r="A1399" s="16"/>
    </row>
    <row r="1400" spans="1:1">
      <c r="A1400" s="16"/>
    </row>
    <row r="1401" spans="1:1">
      <c r="A1401" s="16"/>
    </row>
    <row r="1402" spans="1:1">
      <c r="A1402" s="16"/>
    </row>
    <row r="1403" spans="1:1">
      <c r="A1403" s="16"/>
    </row>
    <row r="1404" spans="1:1">
      <c r="A1404" s="16"/>
    </row>
    <row r="1405" spans="1:1">
      <c r="A1405" s="16"/>
    </row>
    <row r="1406" spans="1:1">
      <c r="A1406" s="16"/>
    </row>
    <row r="1407" spans="1:1">
      <c r="A1407" s="16"/>
    </row>
    <row r="1408" spans="1:1">
      <c r="A1408" s="16"/>
    </row>
    <row r="1409" spans="1:1">
      <c r="A1409" s="16"/>
    </row>
    <row r="1410" spans="1:1">
      <c r="A1410" s="16"/>
    </row>
    <row r="1411" spans="1:1">
      <c r="A1411" s="16"/>
    </row>
    <row r="1412" spans="1:1">
      <c r="A1412" s="16"/>
    </row>
    <row r="1413" spans="1:1">
      <c r="A1413" s="16"/>
    </row>
    <row r="1414" spans="1:1">
      <c r="A1414" s="16"/>
    </row>
    <row r="1415" spans="1:1">
      <c r="A1415" s="16"/>
    </row>
    <row r="1416" spans="1:1">
      <c r="A1416" s="16"/>
    </row>
    <row r="1417" spans="1:1">
      <c r="A1417" s="16"/>
    </row>
    <row r="1418" spans="1:1">
      <c r="A1418" s="16"/>
    </row>
    <row r="1419" spans="1:1">
      <c r="A1419" s="16"/>
    </row>
    <row r="1420" spans="1:1">
      <c r="A1420" s="16"/>
    </row>
    <row r="1421" spans="1:1">
      <c r="A1421" s="16"/>
    </row>
    <row r="1422" spans="1:1">
      <c r="A1422" s="16"/>
    </row>
    <row r="1423" spans="1:1">
      <c r="A1423" s="16"/>
    </row>
    <row r="1424" spans="1:1">
      <c r="A1424" s="16"/>
    </row>
    <row r="1425" spans="1:1">
      <c r="A1425" s="16"/>
    </row>
    <row r="1426" spans="1:1">
      <c r="A1426" s="16"/>
    </row>
    <row r="1427" spans="1:1">
      <c r="A1427" s="16"/>
    </row>
    <row r="1428" spans="1:1">
      <c r="A1428" s="16"/>
    </row>
    <row r="1429" spans="1:1">
      <c r="A1429" s="16"/>
    </row>
    <row r="1430" spans="1:1">
      <c r="A1430" s="16"/>
    </row>
    <row r="1431" spans="1:1">
      <c r="A1431" s="16"/>
    </row>
    <row r="1432" spans="1:1">
      <c r="A1432" s="16"/>
    </row>
    <row r="1433" spans="1:1">
      <c r="A1433" s="16"/>
    </row>
    <row r="1434" spans="1:1">
      <c r="A1434" s="16"/>
    </row>
    <row r="1435" spans="1:1">
      <c r="A1435" s="16"/>
    </row>
    <row r="1436" spans="1:1">
      <c r="A1436" s="16"/>
    </row>
    <row r="1437" spans="1:1">
      <c r="A1437" s="16"/>
    </row>
    <row r="1438" spans="1:1">
      <c r="A1438" s="16"/>
    </row>
    <row r="1439" spans="1:1">
      <c r="A1439" s="16"/>
    </row>
    <row r="1440" spans="1:1">
      <c r="A1440" s="16"/>
    </row>
    <row r="1441" spans="1:1">
      <c r="A1441" s="16"/>
    </row>
    <row r="1442" spans="1:1">
      <c r="A1442" s="16"/>
    </row>
    <row r="1443" spans="1:1">
      <c r="A1443" s="16"/>
    </row>
    <row r="1444" spans="1:1">
      <c r="A1444" s="16"/>
    </row>
    <row r="1445" spans="1:1">
      <c r="A1445" s="16"/>
    </row>
    <row r="1446" spans="1:1">
      <c r="A1446" s="16"/>
    </row>
    <row r="1447" spans="1:1">
      <c r="A1447" s="16"/>
    </row>
    <row r="1448" spans="1:1">
      <c r="A1448" s="16"/>
    </row>
    <row r="1449" spans="1:1">
      <c r="A1449" s="16"/>
    </row>
    <row r="1450" spans="1:1">
      <c r="A1450" s="16"/>
    </row>
    <row r="1451" spans="1:1">
      <c r="A1451" s="16"/>
    </row>
    <row r="1452" spans="1:1">
      <c r="A1452" s="16"/>
    </row>
    <row r="1453" spans="1:1">
      <c r="A1453" s="16"/>
    </row>
    <row r="1454" spans="1:1">
      <c r="A1454" s="16"/>
    </row>
    <row r="1455" spans="1:1">
      <c r="A1455" s="16"/>
    </row>
    <row r="1456" spans="1:1">
      <c r="A1456" s="16"/>
    </row>
    <row r="1457" spans="1:1">
      <c r="A1457" s="16"/>
    </row>
    <row r="1458" spans="1:1">
      <c r="A1458" s="16"/>
    </row>
    <row r="1459" spans="1:1">
      <c r="A1459" s="16"/>
    </row>
    <row r="1460" spans="1:1">
      <c r="A1460" s="16"/>
    </row>
    <row r="1461" spans="1:1">
      <c r="A1461" s="16"/>
    </row>
    <row r="1462" spans="1:1">
      <c r="A1462" s="16"/>
    </row>
    <row r="1463" spans="1:1">
      <c r="A1463" s="16"/>
    </row>
    <row r="1464" spans="1:1">
      <c r="A1464" s="16"/>
    </row>
    <row r="1465" spans="1:1">
      <c r="A1465" s="16"/>
    </row>
    <row r="1466" spans="1:1">
      <c r="A1466" s="16"/>
    </row>
    <row r="1467" spans="1:1">
      <c r="A1467" s="16"/>
    </row>
    <row r="1468" spans="1:1">
      <c r="A1468" s="16"/>
    </row>
    <row r="1469" spans="1:1">
      <c r="A1469" s="16"/>
    </row>
    <row r="1470" spans="1:1">
      <c r="A1470" s="16"/>
    </row>
    <row r="1471" spans="1:1">
      <c r="A1471" s="16"/>
    </row>
    <row r="1472" spans="1:1">
      <c r="A1472" s="16"/>
    </row>
    <row r="1473" spans="1:1">
      <c r="A1473" s="16"/>
    </row>
    <row r="1474" spans="1:1">
      <c r="A1474" s="16"/>
    </row>
    <row r="1475" spans="1:1">
      <c r="A1475" s="16"/>
    </row>
    <row r="1476" spans="1:1">
      <c r="A1476" s="16"/>
    </row>
    <row r="1477" spans="1:1">
      <c r="A1477" s="16"/>
    </row>
    <row r="1478" spans="1:1">
      <c r="A1478" s="16"/>
    </row>
    <row r="1479" spans="1:1">
      <c r="A1479" s="16"/>
    </row>
    <row r="1480" spans="1:1">
      <c r="A1480" s="16"/>
    </row>
    <row r="1481" spans="1:1">
      <c r="A1481" s="16"/>
    </row>
    <row r="1482" spans="1:1">
      <c r="A1482" s="16"/>
    </row>
    <row r="1483" spans="1:1">
      <c r="A1483" s="16"/>
    </row>
    <row r="1484" spans="1:1">
      <c r="A1484" s="16"/>
    </row>
    <row r="1485" spans="1:1">
      <c r="A1485" s="16"/>
    </row>
    <row r="1486" spans="1:1">
      <c r="A1486" s="16"/>
    </row>
    <row r="1487" spans="1:1">
      <c r="A1487" s="16"/>
    </row>
    <row r="1488" spans="1:1">
      <c r="A1488" s="16"/>
    </row>
    <row r="1489" spans="1:1">
      <c r="A1489" s="16"/>
    </row>
    <row r="1490" spans="1:1">
      <c r="A1490" s="16"/>
    </row>
    <row r="1491" spans="1:1">
      <c r="A1491" s="16"/>
    </row>
    <row r="1492" spans="1:1">
      <c r="A1492" s="16"/>
    </row>
    <row r="1493" spans="1:1">
      <c r="A1493" s="16"/>
    </row>
    <row r="1494" spans="1:1">
      <c r="A1494" s="16"/>
    </row>
    <row r="1495" spans="1:1">
      <c r="A1495" s="16"/>
    </row>
    <row r="1496" spans="1:1">
      <c r="A1496" s="16"/>
    </row>
    <row r="1497" spans="1:1">
      <c r="A1497" s="16"/>
    </row>
    <row r="1498" spans="1:1">
      <c r="A1498" s="16"/>
    </row>
    <row r="1499" spans="1:1">
      <c r="A1499" s="16"/>
    </row>
    <row r="1500" spans="1:1">
      <c r="A1500" s="16"/>
    </row>
    <row r="1501" spans="1:1">
      <c r="A1501" s="16"/>
    </row>
    <row r="1502" spans="1:1">
      <c r="A1502" s="16"/>
    </row>
    <row r="1503" spans="1:1">
      <c r="A1503" s="16"/>
    </row>
    <row r="1504" spans="1:1">
      <c r="A1504" s="16"/>
    </row>
    <row r="1505" spans="1:1">
      <c r="A1505" s="16"/>
    </row>
    <row r="1506" spans="1:1">
      <c r="A1506" s="16"/>
    </row>
    <row r="1507" spans="1:1">
      <c r="A1507" s="16"/>
    </row>
    <row r="1508" spans="1:1">
      <c r="A1508" s="16"/>
    </row>
    <row r="1509" spans="1:1">
      <c r="A1509" s="16"/>
    </row>
    <row r="1510" spans="1:1">
      <c r="A1510" s="16"/>
    </row>
    <row r="1511" spans="1:1">
      <c r="A1511" s="16"/>
    </row>
    <row r="1512" spans="1:1">
      <c r="A1512" s="16"/>
    </row>
    <row r="1513" spans="1:1">
      <c r="A1513" s="16"/>
    </row>
    <row r="1514" spans="1:1">
      <c r="A1514" s="16"/>
    </row>
    <row r="1515" spans="1:1">
      <c r="A1515" s="16"/>
    </row>
    <row r="1516" spans="1:1">
      <c r="A1516" s="16"/>
    </row>
    <row r="1517" spans="1:1">
      <c r="A1517" s="16"/>
    </row>
    <row r="1518" spans="1:1">
      <c r="A1518" s="16"/>
    </row>
    <row r="1519" spans="1:1">
      <c r="A1519" s="16"/>
    </row>
    <row r="1520" spans="1:1">
      <c r="A1520" s="16"/>
    </row>
    <row r="1521" spans="1:1">
      <c r="A1521" s="16"/>
    </row>
    <row r="1522" spans="1:1">
      <c r="A1522" s="16"/>
    </row>
    <row r="1523" spans="1:1">
      <c r="A1523" s="16"/>
    </row>
    <row r="1524" spans="1:1">
      <c r="A1524" s="16"/>
    </row>
    <row r="1525" spans="1:1">
      <c r="A1525" s="16"/>
    </row>
    <row r="1526" spans="1:1">
      <c r="A1526" s="16"/>
    </row>
    <row r="1527" spans="1:1">
      <c r="A1527" s="16"/>
    </row>
    <row r="1528" spans="1:1">
      <c r="A1528" s="16"/>
    </row>
    <row r="1529" spans="1:1">
      <c r="A1529" s="16"/>
    </row>
    <row r="1530" spans="1:1">
      <c r="A1530" s="16"/>
    </row>
    <row r="1531" spans="1:1">
      <c r="A1531" s="16"/>
    </row>
    <row r="1532" spans="1:1">
      <c r="A1532" s="16"/>
    </row>
    <row r="1533" spans="1:1">
      <c r="A1533" s="16"/>
    </row>
    <row r="1534" spans="1:1">
      <c r="A1534" s="16"/>
    </row>
    <row r="1535" spans="1:1">
      <c r="A1535" s="16"/>
    </row>
    <row r="1536" spans="1:1">
      <c r="A1536" s="16"/>
    </row>
    <row r="1537" spans="1:1">
      <c r="A1537" s="16"/>
    </row>
    <row r="1538" spans="1:1">
      <c r="A1538" s="16"/>
    </row>
    <row r="1539" spans="1:1">
      <c r="A1539" s="16"/>
    </row>
    <row r="1540" spans="1:1">
      <c r="A1540" s="16"/>
    </row>
    <row r="1541" spans="1:1">
      <c r="A1541" s="16"/>
    </row>
    <row r="1542" spans="1:1">
      <c r="A1542" s="16"/>
    </row>
    <row r="1543" spans="1:1">
      <c r="A1543" s="16"/>
    </row>
    <row r="1544" spans="1:1">
      <c r="A1544" s="16"/>
    </row>
    <row r="1545" spans="1:1">
      <c r="A1545" s="16"/>
    </row>
    <row r="1546" spans="1:1">
      <c r="A1546" s="16"/>
    </row>
    <row r="1547" spans="1:1">
      <c r="A1547" s="16"/>
    </row>
    <row r="1548" spans="1:1">
      <c r="A1548" s="16"/>
    </row>
    <row r="1549" spans="1:1">
      <c r="A1549" s="16"/>
    </row>
    <row r="1550" spans="1:1">
      <c r="A1550" s="16"/>
    </row>
    <row r="1551" spans="1:1">
      <c r="A1551" s="16"/>
    </row>
    <row r="1552" spans="1:1">
      <c r="A1552" s="16"/>
    </row>
    <row r="1553" spans="1:1">
      <c r="A1553" s="16"/>
    </row>
    <row r="1554" spans="1:1">
      <c r="A1554" s="16"/>
    </row>
    <row r="1555" spans="1:1">
      <c r="A1555" s="16"/>
    </row>
    <row r="1556" spans="1:1">
      <c r="A1556" s="16"/>
    </row>
    <row r="1557" spans="1:1">
      <c r="A1557" s="16"/>
    </row>
    <row r="1558" spans="1:1">
      <c r="A1558" s="16"/>
    </row>
    <row r="1559" spans="1:1">
      <c r="A1559" s="16"/>
    </row>
    <row r="1560" spans="1:1">
      <c r="A1560" s="16"/>
    </row>
    <row r="1561" spans="1:1">
      <c r="A1561" s="16"/>
    </row>
    <row r="1562" spans="1:1">
      <c r="A1562" s="16"/>
    </row>
    <row r="1563" spans="1:1">
      <c r="A1563" s="16"/>
    </row>
    <row r="1564" spans="1:1">
      <c r="A1564" s="16"/>
    </row>
    <row r="1565" spans="1:1">
      <c r="A1565" s="16"/>
    </row>
    <row r="1566" spans="1:1">
      <c r="A1566" s="16"/>
    </row>
    <row r="1567" spans="1:1">
      <c r="A1567" s="16"/>
    </row>
    <row r="1568" spans="1:1">
      <c r="A1568" s="16"/>
    </row>
    <row r="1569" spans="1:1">
      <c r="A1569" s="16"/>
    </row>
    <row r="1570" spans="1:1">
      <c r="A1570" s="16"/>
    </row>
    <row r="1571" spans="1:1">
      <c r="A1571" s="16"/>
    </row>
    <row r="1572" spans="1:1">
      <c r="A1572" s="16"/>
    </row>
    <row r="1573" spans="1:1">
      <c r="A1573" s="16"/>
    </row>
    <row r="1574" spans="1:1">
      <c r="A1574" s="16"/>
    </row>
    <row r="1575" spans="1:1">
      <c r="A1575" s="16"/>
    </row>
    <row r="1576" spans="1:1">
      <c r="A1576" s="16"/>
    </row>
    <row r="1577" spans="1:1">
      <c r="A1577" s="16"/>
    </row>
    <row r="1578" spans="1:1">
      <c r="A1578" s="16"/>
    </row>
    <row r="1579" spans="1:1">
      <c r="A1579" s="16"/>
    </row>
    <row r="1580" spans="1:1">
      <c r="A1580" s="16"/>
    </row>
    <row r="1581" spans="1:1">
      <c r="A1581" s="16"/>
    </row>
    <row r="1582" spans="1:1">
      <c r="A1582" s="16"/>
    </row>
    <row r="1583" spans="1:1">
      <c r="A1583" s="16"/>
    </row>
    <row r="1584" spans="1:1">
      <c r="A1584" s="16"/>
    </row>
    <row r="1585" spans="1:1">
      <c r="A1585" s="16"/>
    </row>
    <row r="1586" spans="1:1">
      <c r="A1586" s="16"/>
    </row>
    <row r="1587" spans="1:1">
      <c r="A1587" s="16"/>
    </row>
    <row r="1588" spans="1:1">
      <c r="A1588" s="16"/>
    </row>
    <row r="1589" spans="1:1">
      <c r="A1589" s="16"/>
    </row>
    <row r="1590" spans="1:1">
      <c r="A1590" s="16"/>
    </row>
    <row r="1591" spans="1:1">
      <c r="A1591" s="16"/>
    </row>
    <row r="1592" spans="1:1">
      <c r="A1592" s="16"/>
    </row>
    <row r="1593" spans="1:1">
      <c r="A1593" s="16"/>
    </row>
    <row r="1594" spans="1:1">
      <c r="A1594" s="16"/>
    </row>
    <row r="1595" spans="1:1">
      <c r="A1595" s="16"/>
    </row>
    <row r="1596" spans="1:1">
      <c r="A1596" s="16"/>
    </row>
    <row r="1597" spans="1:1">
      <c r="A1597" s="16"/>
    </row>
    <row r="1598" spans="1:1">
      <c r="A1598" s="16"/>
    </row>
    <row r="1599" spans="1:1">
      <c r="A1599" s="16"/>
    </row>
    <row r="1600" spans="1:1">
      <c r="A1600" s="16"/>
    </row>
    <row r="1601" spans="1:1">
      <c r="A1601" s="16"/>
    </row>
    <row r="1602" spans="1:1">
      <c r="A1602" s="16"/>
    </row>
    <row r="1603" spans="1:1">
      <c r="A1603" s="16"/>
    </row>
    <row r="1604" spans="1:1">
      <c r="A1604" s="16"/>
    </row>
    <row r="1605" spans="1:1">
      <c r="A1605" s="16"/>
    </row>
  </sheetData>
  <protectedRanges>
    <protectedRange sqref="A153:D153" name="Range1"/>
  </protectedRanges>
  <sortState xmlns:xlrd2="http://schemas.microsoft.com/office/spreadsheetml/2017/richdata2" ref="A21:U158">
    <sortCondition ref="C21:C158"/>
  </sortState>
  <phoneticPr fontId="7" type="noConversion"/>
  <hyperlinks>
    <hyperlink ref="H64433" r:id="rId1" display="http://vsolj.cetus-net.org/bulletin.html" xr:uid="{00000000-0004-0000-0000-000000000000}"/>
    <hyperlink ref="H64426" r:id="rId2" display="https://www.aavso.org/ejaavso" xr:uid="{00000000-0004-0000-0000-000001000000}"/>
    <hyperlink ref="I64433" r:id="rId3" display="http://vsolj.cetus-net.org/bulletin.html" xr:uid="{00000000-0004-0000-0000-000002000000}"/>
    <hyperlink ref="AQ58084" r:id="rId4" display="http://cdsbib.u-strasbg.fr/cgi-bin/cdsbib?1990RMxAA..21..381G" xr:uid="{00000000-0004-0000-0000-000003000000}"/>
    <hyperlink ref="H64430" r:id="rId5" display="https://www.aavso.org/ejaavso" xr:uid="{00000000-0004-0000-0000-000004000000}"/>
    <hyperlink ref="AP5448" r:id="rId6" display="http://cdsbib.u-strasbg.fr/cgi-bin/cdsbib?1990RMxAA..21..381G" xr:uid="{00000000-0004-0000-0000-000005000000}"/>
    <hyperlink ref="AP5451" r:id="rId7" display="http://cdsbib.u-strasbg.fr/cgi-bin/cdsbib?1990RMxAA..21..381G" xr:uid="{00000000-0004-0000-0000-000006000000}"/>
    <hyperlink ref="AP5449" r:id="rId8" display="http://cdsbib.u-strasbg.fr/cgi-bin/cdsbib?1990RMxAA..21..381G" xr:uid="{00000000-0004-0000-0000-000007000000}"/>
    <hyperlink ref="AP5433" r:id="rId9" display="http://cdsbib.u-strasbg.fr/cgi-bin/cdsbib?1990RMxAA..21..381G" xr:uid="{00000000-0004-0000-0000-000008000000}"/>
    <hyperlink ref="AQ5662" r:id="rId10" display="http://cdsbib.u-strasbg.fr/cgi-bin/cdsbib?1990RMxAA..21..381G" xr:uid="{00000000-0004-0000-0000-000009000000}"/>
    <hyperlink ref="AQ5666" r:id="rId11" display="http://cdsbib.u-strasbg.fr/cgi-bin/cdsbib?1990RMxAA..21..381G" xr:uid="{00000000-0004-0000-0000-00000A000000}"/>
    <hyperlink ref="AQ65346" r:id="rId12" display="http://cdsbib.u-strasbg.fr/cgi-bin/cdsbib?1990RMxAA..21..381G" xr:uid="{00000000-0004-0000-0000-00000B000000}"/>
    <hyperlink ref="I2554" r:id="rId13" display="http://vsolj.cetus-net.org/bulletin.html" xr:uid="{00000000-0004-0000-0000-00000C000000}"/>
    <hyperlink ref="H2554" r:id="rId14" display="http://vsolj.cetus-net.org/bulletin.html" xr:uid="{00000000-0004-0000-0000-00000D000000}"/>
    <hyperlink ref="AQ471" r:id="rId15" display="http://cdsbib.u-strasbg.fr/cgi-bin/cdsbib?1990RMxAA..21..381G" xr:uid="{00000000-0004-0000-0000-00000E000000}"/>
    <hyperlink ref="AQ470" r:id="rId16" display="http://cdsbib.u-strasbg.fr/cgi-bin/cdsbib?1990RMxAA..21..381G" xr:uid="{00000000-0004-0000-0000-00000F000000}"/>
    <hyperlink ref="AP3724" r:id="rId17" display="http://cdsbib.u-strasbg.fr/cgi-bin/cdsbib?1990RMxAA..21..381G" xr:uid="{00000000-0004-0000-0000-000010000000}"/>
    <hyperlink ref="AP3742" r:id="rId18" display="http://cdsbib.u-strasbg.fr/cgi-bin/cdsbib?1990RMxAA..21..381G" xr:uid="{00000000-0004-0000-0000-000011000000}"/>
    <hyperlink ref="AP3743" r:id="rId19" display="http://cdsbib.u-strasbg.fr/cgi-bin/cdsbib?1990RMxAA..21..381G" xr:uid="{00000000-0004-0000-0000-000012000000}"/>
    <hyperlink ref="AP3739" r:id="rId20" display="http://cdsbib.u-strasbg.fr/cgi-bin/cdsbib?1990RMxAA..21..381G" xr:uid="{00000000-0004-0000-0000-000013000000}"/>
  </hyperlinks>
  <pageMargins left="0.75" right="0.75" top="1" bottom="1" header="0.5" footer="0.5"/>
  <pageSetup orientation="portrait" verticalDpi="0" r:id="rId21"/>
  <headerFooter alignWithMargins="0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Q162"/>
  <sheetViews>
    <sheetView workbookViewId="0">
      <selection activeCell="B8" sqref="B8"/>
    </sheetView>
  </sheetViews>
  <sheetFormatPr defaultColWidth="10.28515625" defaultRowHeight="12.75"/>
  <cols>
    <col min="1" max="1" width="14.42578125" customWidth="1"/>
    <col min="2" max="2" width="5.140625" style="5" customWidth="1"/>
    <col min="3" max="3" width="11.85546875" customWidth="1"/>
    <col min="4" max="4" width="9.42578125" customWidth="1"/>
    <col min="5" max="6" width="9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>
      <c r="A1" s="13" t="s">
        <v>34</v>
      </c>
      <c r="B1" s="51"/>
      <c r="C1" s="11"/>
      <c r="D1" s="14" t="s">
        <v>36</v>
      </c>
      <c r="E1" s="11"/>
      <c r="F1" s="11"/>
    </row>
    <row r="2" spans="1:6">
      <c r="A2" s="12" t="s">
        <v>27</v>
      </c>
      <c r="B2" s="5" t="s">
        <v>35</v>
      </c>
      <c r="C2" s="11"/>
      <c r="D2" s="14" t="s">
        <v>37</v>
      </c>
      <c r="E2" s="11"/>
      <c r="F2" s="11"/>
    </row>
    <row r="3" spans="1:6" ht="13.5" thickBot="1">
      <c r="A3" s="15" t="s">
        <v>38</v>
      </c>
    </row>
    <row r="4" spans="1:6" ht="14.25" thickTop="1" thickBot="1">
      <c r="A4" s="7" t="s">
        <v>2</v>
      </c>
      <c r="C4" s="3">
        <v>42572.538</v>
      </c>
      <c r="D4" s="4">
        <v>0.29216710000000001</v>
      </c>
    </row>
    <row r="5" spans="1:6" ht="13.5" thickTop="1"/>
    <row r="6" spans="1:6">
      <c r="A6" s="7" t="s">
        <v>3</v>
      </c>
    </row>
    <row r="7" spans="1:6">
      <c r="A7" t="s">
        <v>4</v>
      </c>
      <c r="C7" s="11">
        <f>C4</f>
        <v>42572.538</v>
      </c>
    </row>
    <row r="8" spans="1:6">
      <c r="A8" t="s">
        <v>5</v>
      </c>
      <c r="C8" s="11">
        <f>D4</f>
        <v>0.29216710000000001</v>
      </c>
    </row>
    <row r="10" spans="1:6" ht="13.5" thickBot="1">
      <c r="C10" s="6" t="s">
        <v>22</v>
      </c>
      <c r="D10" s="6" t="s">
        <v>23</v>
      </c>
    </row>
    <row r="11" spans="1:6">
      <c r="A11" t="s">
        <v>17</v>
      </c>
      <c r="C11">
        <f>INTERCEPT(G21:G992,$F21:$F992)</f>
        <v>1.2365791326292218E-2</v>
      </c>
      <c r="D11" s="5"/>
    </row>
    <row r="12" spans="1:6">
      <c r="A12" t="s">
        <v>18</v>
      </c>
      <c r="C12">
        <f>SLOPE(G21:G992,$F21:$F992)</f>
        <v>-9.4470023899069508E-7</v>
      </c>
      <c r="D12" s="5"/>
    </row>
    <row r="13" spans="1:6">
      <c r="A13" t="s">
        <v>21</v>
      </c>
      <c r="C13" s="5" t="s">
        <v>15</v>
      </c>
      <c r="D13" s="5"/>
    </row>
    <row r="14" spans="1:6">
      <c r="A14" t="s">
        <v>26</v>
      </c>
    </row>
    <row r="15" spans="1:6">
      <c r="A15" s="2" t="s">
        <v>19</v>
      </c>
      <c r="C15" s="10">
        <v>44444</v>
      </c>
    </row>
    <row r="16" spans="1:6">
      <c r="A16" s="7" t="s">
        <v>6</v>
      </c>
      <c r="C16">
        <f>+$C8+C12</f>
        <v>0.29216615529976103</v>
      </c>
    </row>
    <row r="17" spans="1:17" ht="13.5" thickBot="1"/>
    <row r="18" spans="1:17">
      <c r="A18" s="7" t="s">
        <v>7</v>
      </c>
      <c r="C18" s="3">
        <f>+C$15</f>
        <v>44444</v>
      </c>
      <c r="D18" s="4">
        <f>+C$16</f>
        <v>0.29216615529976103</v>
      </c>
    </row>
    <row r="19" spans="1:17" ht="13.5" thickTop="1"/>
    <row r="20" spans="1:17" ht="13.5" thickBot="1">
      <c r="A20" s="6" t="s">
        <v>8</v>
      </c>
      <c r="B20" s="6" t="s">
        <v>9</v>
      </c>
      <c r="C20" s="6" t="s">
        <v>10</v>
      </c>
      <c r="D20" s="6" t="s">
        <v>14</v>
      </c>
      <c r="E20" s="6" t="s">
        <v>11</v>
      </c>
      <c r="F20" s="6" t="s">
        <v>12</v>
      </c>
      <c r="G20" s="6" t="s">
        <v>13</v>
      </c>
      <c r="H20" s="9" t="s">
        <v>33</v>
      </c>
      <c r="I20" s="9" t="s">
        <v>31</v>
      </c>
      <c r="J20" s="9" t="s">
        <v>50</v>
      </c>
      <c r="K20" s="9" t="s">
        <v>20</v>
      </c>
      <c r="L20" s="9" t="s">
        <v>28</v>
      </c>
      <c r="M20" s="9" t="s">
        <v>29</v>
      </c>
      <c r="N20" s="9" t="s">
        <v>30</v>
      </c>
      <c r="O20" s="9" t="s">
        <v>25</v>
      </c>
      <c r="P20" s="8" t="s">
        <v>24</v>
      </c>
      <c r="Q20" s="6" t="s">
        <v>16</v>
      </c>
    </row>
    <row r="21" spans="1:17">
      <c r="A21" s="16" t="s">
        <v>32</v>
      </c>
      <c r="B21" s="52"/>
      <c r="C21" s="45">
        <v>42572.538</v>
      </c>
      <c r="D21" s="45" t="s">
        <v>15</v>
      </c>
      <c r="E21">
        <f t="shared" ref="E21:E52" si="0">+(C21-C$7)/C$8</f>
        <v>0</v>
      </c>
      <c r="F21">
        <f t="shared" ref="F21:F52" si="1">ROUND(2*E21,0)/2</f>
        <v>0</v>
      </c>
      <c r="G21">
        <f>C21-($C$7+$C$8*$F21)</f>
        <v>0</v>
      </c>
      <c r="H21">
        <f>+G21</f>
        <v>0</v>
      </c>
      <c r="O21">
        <f t="shared" ref="O21:O52" si="2">+C$11+C$12*$F21</f>
        <v>1.2365791326292218E-2</v>
      </c>
      <c r="Q21" s="1">
        <f t="shared" ref="Q21:Q52" si="3">+C21-15018.5</f>
        <v>27554.038</v>
      </c>
    </row>
    <row r="22" spans="1:17">
      <c r="A22" s="16" t="s">
        <v>39</v>
      </c>
      <c r="B22" s="52"/>
      <c r="C22" s="45">
        <v>42858.277670000003</v>
      </c>
      <c r="D22" s="45" t="s">
        <v>15</v>
      </c>
      <c r="E22">
        <f t="shared" si="0"/>
        <v>978.00084266846829</v>
      </c>
      <c r="F22">
        <f t="shared" si="1"/>
        <v>978</v>
      </c>
      <c r="G22">
        <f>C22-($C$7+$C$8*$F22)</f>
        <v>2.4620000476716086E-4</v>
      </c>
      <c r="I22">
        <f>+G22</f>
        <v>2.4620000476716086E-4</v>
      </c>
      <c r="O22">
        <f t="shared" si="2"/>
        <v>1.1441874492559319E-2</v>
      </c>
      <c r="Q22" s="1">
        <f t="shared" si="3"/>
        <v>27839.777670000003</v>
      </c>
    </row>
    <row r="23" spans="1:17">
      <c r="A23" s="16" t="s">
        <v>40</v>
      </c>
      <c r="B23" s="53" t="s">
        <v>41</v>
      </c>
      <c r="C23" s="50">
        <v>44728.425799999997</v>
      </c>
      <c r="D23" s="45" t="s">
        <v>15</v>
      </c>
      <c r="E23">
        <f t="shared" si="0"/>
        <v>7378.9547146136465</v>
      </c>
      <c r="F23">
        <f t="shared" si="1"/>
        <v>7379</v>
      </c>
      <c r="I23" s="14">
        <v>-1.3230900003691204E-2</v>
      </c>
      <c r="O23">
        <f t="shared" si="2"/>
        <v>5.3948482627798793E-3</v>
      </c>
      <c r="Q23" s="1">
        <f t="shared" si="3"/>
        <v>29709.925799999997</v>
      </c>
    </row>
    <row r="24" spans="1:17">
      <c r="A24" s="16" t="s">
        <v>40</v>
      </c>
      <c r="B24" s="53" t="s">
        <v>42</v>
      </c>
      <c r="C24" s="50">
        <v>44732.373399999997</v>
      </c>
      <c r="D24" s="45" t="s">
        <v>15</v>
      </c>
      <c r="E24">
        <f t="shared" si="0"/>
        <v>7392.466160632036</v>
      </c>
      <c r="F24">
        <f t="shared" si="1"/>
        <v>7392.5</v>
      </c>
      <c r="G24">
        <f t="shared" ref="G24:G33" si="4">C24-($C$7+$C$8*$F24)</f>
        <v>-9.8867500055348501E-3</v>
      </c>
      <c r="I24">
        <f t="shared" ref="I24:I33" si="5">+G24</f>
        <v>-9.8867500055348501E-3</v>
      </c>
      <c r="O24">
        <f t="shared" si="2"/>
        <v>5.3820948095535046E-3</v>
      </c>
      <c r="Q24" s="1">
        <f t="shared" si="3"/>
        <v>29713.873399999997</v>
      </c>
    </row>
    <row r="25" spans="1:17">
      <c r="A25" s="16" t="s">
        <v>40</v>
      </c>
      <c r="B25" s="53" t="s">
        <v>41</v>
      </c>
      <c r="C25" s="50">
        <v>44732.519500000002</v>
      </c>
      <c r="D25" s="45" t="s">
        <v>15</v>
      </c>
      <c r="E25">
        <f t="shared" si="0"/>
        <v>7392.9662169354506</v>
      </c>
      <c r="F25">
        <f t="shared" si="1"/>
        <v>7393</v>
      </c>
      <c r="G25">
        <f t="shared" si="4"/>
        <v>-9.870299996691756E-3</v>
      </c>
      <c r="I25">
        <f t="shared" si="5"/>
        <v>-9.870299996691756E-3</v>
      </c>
      <c r="O25">
        <f t="shared" si="2"/>
        <v>5.381622459434009E-3</v>
      </c>
      <c r="Q25" s="1">
        <f t="shared" si="3"/>
        <v>29714.019500000002</v>
      </c>
    </row>
    <row r="26" spans="1:17">
      <c r="A26" s="16" t="s">
        <v>40</v>
      </c>
      <c r="B26" s="53" t="s">
        <v>41</v>
      </c>
      <c r="C26" s="50">
        <v>44754.441700000003</v>
      </c>
      <c r="D26" s="45" t="s">
        <v>15</v>
      </c>
      <c r="E26">
        <f t="shared" si="0"/>
        <v>7467.9993058766795</v>
      </c>
      <c r="F26">
        <f t="shared" si="1"/>
        <v>7468</v>
      </c>
      <c r="G26">
        <f t="shared" si="4"/>
        <v>-2.0279999444028363E-4</v>
      </c>
      <c r="I26">
        <f t="shared" si="5"/>
        <v>-2.0279999444028363E-4</v>
      </c>
      <c r="O26">
        <f t="shared" si="2"/>
        <v>5.3107699415097069E-3</v>
      </c>
      <c r="Q26" s="1">
        <f t="shared" si="3"/>
        <v>29735.941700000003</v>
      </c>
    </row>
    <row r="27" spans="1:17">
      <c r="A27" s="16" t="s">
        <v>40</v>
      </c>
      <c r="B27" s="53" t="s">
        <v>42</v>
      </c>
      <c r="C27" s="50">
        <v>44754.585899999998</v>
      </c>
      <c r="D27" s="45" t="s">
        <v>15</v>
      </c>
      <c r="E27">
        <f t="shared" si="0"/>
        <v>7468.4928590522259</v>
      </c>
      <c r="F27">
        <f t="shared" si="1"/>
        <v>7468.5</v>
      </c>
      <c r="G27">
        <f t="shared" si="4"/>
        <v>-2.0863500030827709E-3</v>
      </c>
      <c r="I27">
        <f t="shared" si="5"/>
        <v>-2.0863500030827709E-3</v>
      </c>
      <c r="O27">
        <f t="shared" si="2"/>
        <v>5.3102975913902123E-3</v>
      </c>
      <c r="Q27" s="1">
        <f t="shared" si="3"/>
        <v>29736.085899999998</v>
      </c>
    </row>
    <row r="28" spans="1:17">
      <c r="A28" s="16" t="s">
        <v>40</v>
      </c>
      <c r="B28" s="53" t="s">
        <v>41</v>
      </c>
      <c r="C28" s="50">
        <v>44755.318700000003</v>
      </c>
      <c r="D28" s="45"/>
      <c r="E28">
        <f t="shared" si="0"/>
        <v>7471.0010127766027</v>
      </c>
      <c r="F28">
        <f t="shared" si="1"/>
        <v>7471</v>
      </c>
      <c r="G28">
        <f t="shared" si="4"/>
        <v>2.9590000485768542E-4</v>
      </c>
      <c r="I28">
        <f t="shared" si="5"/>
        <v>2.9590000485768542E-4</v>
      </c>
      <c r="O28">
        <f t="shared" si="2"/>
        <v>5.3079358407927355E-3</v>
      </c>
      <c r="Q28" s="1">
        <f t="shared" si="3"/>
        <v>29736.818700000003</v>
      </c>
    </row>
    <row r="29" spans="1:17">
      <c r="A29" s="16" t="s">
        <v>40</v>
      </c>
      <c r="B29" s="53" t="s">
        <v>42</v>
      </c>
      <c r="C29" s="50">
        <v>44755.464999999997</v>
      </c>
      <c r="D29" s="45"/>
      <c r="E29">
        <f t="shared" si="0"/>
        <v>7471.5017536197465</v>
      </c>
      <c r="F29">
        <f t="shared" si="1"/>
        <v>7471.5</v>
      </c>
      <c r="G29">
        <f t="shared" si="4"/>
        <v>5.1234999409643933E-4</v>
      </c>
      <c r="I29">
        <f t="shared" si="5"/>
        <v>5.1234999409643933E-4</v>
      </c>
      <c r="O29">
        <f t="shared" si="2"/>
        <v>5.30746349067324E-3</v>
      </c>
      <c r="Q29" s="1">
        <f t="shared" si="3"/>
        <v>29736.964999999997</v>
      </c>
    </row>
    <row r="30" spans="1:17">
      <c r="A30" s="16" t="s">
        <v>40</v>
      </c>
      <c r="B30" s="53" t="s">
        <v>42</v>
      </c>
      <c r="C30" s="50">
        <v>44756.341500000002</v>
      </c>
      <c r="D30" s="45"/>
      <c r="E30">
        <f t="shared" si="0"/>
        <v>7474.5017491702583</v>
      </c>
      <c r="F30">
        <f t="shared" si="1"/>
        <v>7474.5</v>
      </c>
      <c r="G30">
        <f t="shared" si="4"/>
        <v>5.1104999874951318E-4</v>
      </c>
      <c r="I30">
        <f t="shared" si="5"/>
        <v>5.1104999874951318E-4</v>
      </c>
      <c r="O30">
        <f t="shared" si="2"/>
        <v>5.3046293899562677E-3</v>
      </c>
      <c r="Q30" s="1">
        <f t="shared" si="3"/>
        <v>29737.841500000002</v>
      </c>
    </row>
    <row r="31" spans="1:17">
      <c r="A31" s="16" t="s">
        <v>40</v>
      </c>
      <c r="B31" s="53" t="s">
        <v>41</v>
      </c>
      <c r="C31" s="50">
        <v>44756.4876</v>
      </c>
      <c r="D31" s="45"/>
      <c r="E31">
        <f t="shared" si="0"/>
        <v>7475.0018054736474</v>
      </c>
      <c r="F31">
        <f t="shared" si="1"/>
        <v>7475</v>
      </c>
      <c r="G31">
        <f t="shared" si="4"/>
        <v>5.2750000031664968E-4</v>
      </c>
      <c r="I31">
        <f t="shared" si="5"/>
        <v>5.2750000031664968E-4</v>
      </c>
      <c r="O31">
        <f t="shared" si="2"/>
        <v>5.3041570398367722E-3</v>
      </c>
      <c r="Q31" s="1">
        <f t="shared" si="3"/>
        <v>29737.9876</v>
      </c>
    </row>
    <row r="32" spans="1:17">
      <c r="A32" s="16" t="s">
        <v>40</v>
      </c>
      <c r="B32" s="53" t="s">
        <v>41</v>
      </c>
      <c r="C32" s="50">
        <v>44759.409399999997</v>
      </c>
      <c r="D32" s="45"/>
      <c r="E32">
        <f t="shared" si="0"/>
        <v>7485.0022470017884</v>
      </c>
      <c r="F32">
        <f t="shared" si="1"/>
        <v>7485</v>
      </c>
      <c r="G32">
        <f t="shared" si="4"/>
        <v>6.5649999305605888E-4</v>
      </c>
      <c r="I32">
        <f t="shared" si="5"/>
        <v>6.5649999305605888E-4</v>
      </c>
      <c r="O32">
        <f t="shared" si="2"/>
        <v>5.2947100374468653E-3</v>
      </c>
      <c r="Q32" s="1">
        <f t="shared" si="3"/>
        <v>29740.909399999997</v>
      </c>
    </row>
    <row r="33" spans="1:17">
      <c r="A33" s="16" t="s">
        <v>40</v>
      </c>
      <c r="B33" s="53" t="s">
        <v>42</v>
      </c>
      <c r="C33" s="50">
        <v>44760.431900000003</v>
      </c>
      <c r="D33" s="45"/>
      <c r="E33">
        <f t="shared" si="0"/>
        <v>7488.501956585812</v>
      </c>
      <c r="F33">
        <f t="shared" si="1"/>
        <v>7488.5</v>
      </c>
      <c r="G33">
        <f t="shared" si="4"/>
        <v>5.7165000180248171E-4</v>
      </c>
      <c r="I33">
        <f t="shared" si="5"/>
        <v>5.7165000180248171E-4</v>
      </c>
      <c r="O33">
        <f t="shared" si="2"/>
        <v>5.2914035866103984E-3</v>
      </c>
      <c r="Q33" s="1">
        <f t="shared" si="3"/>
        <v>29741.931900000003</v>
      </c>
    </row>
    <row r="34" spans="1:17">
      <c r="A34" s="16" t="s">
        <v>40</v>
      </c>
      <c r="B34" s="53" t="s">
        <v>43</v>
      </c>
      <c r="C34" s="50">
        <v>44791.455099999999</v>
      </c>
      <c r="D34" s="45"/>
      <c r="E34">
        <f t="shared" si="0"/>
        <v>7594.6850278487846</v>
      </c>
      <c r="F34">
        <f t="shared" si="1"/>
        <v>7594.5</v>
      </c>
      <c r="I34" s="14">
        <v>5.4059049994975794E-2</v>
      </c>
      <c r="O34">
        <f t="shared" si="2"/>
        <v>5.1912653612773843E-3</v>
      </c>
      <c r="Q34" s="1">
        <f t="shared" si="3"/>
        <v>29772.955099999999</v>
      </c>
    </row>
    <row r="35" spans="1:17">
      <c r="A35" s="16" t="s">
        <v>44</v>
      </c>
      <c r="B35" s="53" t="s">
        <v>42</v>
      </c>
      <c r="C35" s="44">
        <v>45740.362099999998</v>
      </c>
      <c r="D35" s="45"/>
      <c r="E35">
        <f t="shared" si="0"/>
        <v>10842.507934671625</v>
      </c>
      <c r="F35">
        <f t="shared" si="1"/>
        <v>10842.5</v>
      </c>
      <c r="G35">
        <f t="shared" ref="G35:G67" si="6">C35-($C$7+$C$8*$F35)</f>
        <v>2.3182500008260831E-3</v>
      </c>
      <c r="I35">
        <f t="shared" ref="I35:I67" si="7">+G35</f>
        <v>2.3182500008260831E-3</v>
      </c>
      <c r="O35">
        <f t="shared" si="2"/>
        <v>2.1228789850356068E-3</v>
      </c>
      <c r="Q35" s="1">
        <f t="shared" si="3"/>
        <v>30721.862099999998</v>
      </c>
    </row>
    <row r="36" spans="1:17">
      <c r="A36" s="16" t="s">
        <v>44</v>
      </c>
      <c r="B36" s="53" t="s">
        <v>41</v>
      </c>
      <c r="C36" s="44">
        <v>45740.5052</v>
      </c>
      <c r="D36" s="45"/>
      <c r="E36">
        <f t="shared" si="0"/>
        <v>10842.997722878445</v>
      </c>
      <c r="F36">
        <f t="shared" si="1"/>
        <v>10843</v>
      </c>
      <c r="G36">
        <f t="shared" si="6"/>
        <v>-6.6530000185593963E-4</v>
      </c>
      <c r="I36">
        <f t="shared" si="7"/>
        <v>-6.6530000185593963E-4</v>
      </c>
      <c r="O36">
        <f t="shared" si="2"/>
        <v>2.1224066349161113E-3</v>
      </c>
      <c r="Q36" s="1">
        <f t="shared" si="3"/>
        <v>30722.0052</v>
      </c>
    </row>
    <row r="37" spans="1:17">
      <c r="A37" s="16" t="s">
        <v>44</v>
      </c>
      <c r="B37" s="53" t="s">
        <v>41</v>
      </c>
      <c r="C37" s="44">
        <v>45753.361499999999</v>
      </c>
      <c r="D37" s="45"/>
      <c r="E37">
        <f t="shared" si="0"/>
        <v>10887.000966227883</v>
      </c>
      <c r="F37">
        <f t="shared" si="1"/>
        <v>10887</v>
      </c>
      <c r="G37">
        <f t="shared" si="6"/>
        <v>2.8229999588802457E-4</v>
      </c>
      <c r="I37">
        <f t="shared" si="7"/>
        <v>2.8229999588802457E-4</v>
      </c>
      <c r="O37">
        <f t="shared" si="2"/>
        <v>2.0808398244005211E-3</v>
      </c>
      <c r="Q37" s="1">
        <f t="shared" si="3"/>
        <v>30734.861499999999</v>
      </c>
    </row>
    <row r="38" spans="1:17">
      <c r="A38" s="16" t="s">
        <v>44</v>
      </c>
      <c r="B38" s="53" t="s">
        <v>41</v>
      </c>
      <c r="C38" s="44">
        <v>45761.25</v>
      </c>
      <c r="D38" s="45"/>
      <c r="E38">
        <f t="shared" si="0"/>
        <v>10914.000926182309</v>
      </c>
      <c r="F38">
        <f t="shared" si="1"/>
        <v>10914</v>
      </c>
      <c r="G38">
        <f t="shared" si="6"/>
        <v>2.7060000138590112E-4</v>
      </c>
      <c r="I38">
        <f t="shared" si="7"/>
        <v>2.7060000138590112E-4</v>
      </c>
      <c r="O38">
        <f t="shared" si="2"/>
        <v>2.0553329179477716E-3</v>
      </c>
      <c r="Q38" s="1">
        <f t="shared" si="3"/>
        <v>30742.75</v>
      </c>
    </row>
    <row r="39" spans="1:17">
      <c r="A39" s="16" t="s">
        <v>44</v>
      </c>
      <c r="B39" s="53" t="s">
        <v>42</v>
      </c>
      <c r="C39" s="44">
        <v>45762.272599999997</v>
      </c>
      <c r="D39" s="45"/>
      <c r="E39">
        <f t="shared" si="0"/>
        <v>10917.500978036185</v>
      </c>
      <c r="F39">
        <f t="shared" si="1"/>
        <v>10917.5</v>
      </c>
      <c r="G39">
        <f t="shared" si="6"/>
        <v>2.8574999305419624E-4</v>
      </c>
      <c r="I39">
        <f t="shared" si="7"/>
        <v>2.8574999305419624E-4</v>
      </c>
      <c r="O39">
        <f t="shared" si="2"/>
        <v>2.0520264671113047E-3</v>
      </c>
      <c r="Q39" s="1">
        <f t="shared" si="3"/>
        <v>30743.772599999997</v>
      </c>
    </row>
    <row r="40" spans="1:17">
      <c r="A40" s="16" t="s">
        <v>44</v>
      </c>
      <c r="B40" s="53" t="s">
        <v>41</v>
      </c>
      <c r="C40" s="44">
        <v>45762.419000000002</v>
      </c>
      <c r="D40" s="45"/>
      <c r="E40">
        <f t="shared" si="0"/>
        <v>10918.002061149256</v>
      </c>
      <c r="F40">
        <f t="shared" si="1"/>
        <v>10918</v>
      </c>
      <c r="G40">
        <f t="shared" si="6"/>
        <v>6.0220000159461051E-4</v>
      </c>
      <c r="I40">
        <f t="shared" si="7"/>
        <v>6.0220000159461051E-4</v>
      </c>
      <c r="O40">
        <f t="shared" si="2"/>
        <v>2.0515541169918092E-3</v>
      </c>
      <c r="Q40" s="1">
        <f t="shared" si="3"/>
        <v>30743.919000000002</v>
      </c>
    </row>
    <row r="41" spans="1:17">
      <c r="A41" s="16" t="s">
        <v>44</v>
      </c>
      <c r="B41" s="53" t="s">
        <v>41</v>
      </c>
      <c r="C41" s="44">
        <v>45763.295599999998</v>
      </c>
      <c r="D41" s="45"/>
      <c r="E41">
        <f t="shared" si="0"/>
        <v>10921.00239896962</v>
      </c>
      <c r="F41">
        <f t="shared" si="1"/>
        <v>10921</v>
      </c>
      <c r="G41">
        <f t="shared" si="6"/>
        <v>7.0089999644551426E-4</v>
      </c>
      <c r="I41">
        <f t="shared" si="7"/>
        <v>7.0089999644551426E-4</v>
      </c>
      <c r="O41">
        <f t="shared" si="2"/>
        <v>2.0487200162748378E-3</v>
      </c>
      <c r="Q41" s="1">
        <f t="shared" si="3"/>
        <v>30744.795599999998</v>
      </c>
    </row>
    <row r="42" spans="1:17">
      <c r="A42" s="16" t="s">
        <v>44</v>
      </c>
      <c r="B42" s="53" t="s">
        <v>42</v>
      </c>
      <c r="C42" s="44">
        <v>45782.433199999999</v>
      </c>
      <c r="D42" s="45"/>
      <c r="E42">
        <f t="shared" si="0"/>
        <v>10986.504640666246</v>
      </c>
      <c r="F42">
        <f t="shared" si="1"/>
        <v>10986.5</v>
      </c>
      <c r="G42">
        <f t="shared" si="6"/>
        <v>1.3558499995269813E-3</v>
      </c>
      <c r="I42">
        <f t="shared" si="7"/>
        <v>1.3558499995269813E-3</v>
      </c>
      <c r="O42">
        <f t="shared" si="2"/>
        <v>1.9868421506209471E-3</v>
      </c>
      <c r="Q42" s="1">
        <f t="shared" si="3"/>
        <v>30763.933199999999</v>
      </c>
    </row>
    <row r="43" spans="1:17">
      <c r="A43" s="16" t="s">
        <v>44</v>
      </c>
      <c r="B43" s="53" t="s">
        <v>42</v>
      </c>
      <c r="C43" s="44">
        <v>45802.3007</v>
      </c>
      <c r="D43" s="45"/>
      <c r="E43">
        <f t="shared" si="0"/>
        <v>11054.50511026053</v>
      </c>
      <c r="F43">
        <f t="shared" si="1"/>
        <v>11054.5</v>
      </c>
      <c r="G43">
        <f t="shared" si="6"/>
        <v>1.4930499964975752E-3</v>
      </c>
      <c r="I43">
        <f t="shared" si="7"/>
        <v>1.4930499964975752E-3</v>
      </c>
      <c r="O43">
        <f t="shared" si="2"/>
        <v>1.9226025343695788E-3</v>
      </c>
      <c r="Q43" s="1">
        <f t="shared" si="3"/>
        <v>30783.8007</v>
      </c>
    </row>
    <row r="44" spans="1:17">
      <c r="A44" s="16" t="s">
        <v>44</v>
      </c>
      <c r="B44" s="53" t="s">
        <v>42</v>
      </c>
      <c r="C44" s="44">
        <v>45814.278200000001</v>
      </c>
      <c r="D44" s="45"/>
      <c r="E44">
        <f t="shared" si="0"/>
        <v>11095.500485852102</v>
      </c>
      <c r="F44">
        <f t="shared" si="1"/>
        <v>11095.5</v>
      </c>
      <c r="G44">
        <f t="shared" si="6"/>
        <v>1.4194999675964937E-4</v>
      </c>
      <c r="I44">
        <f t="shared" si="7"/>
        <v>1.4194999675964937E-4</v>
      </c>
      <c r="O44">
        <f t="shared" si="2"/>
        <v>1.8838698245709617E-3</v>
      </c>
      <c r="Q44" s="1">
        <f t="shared" si="3"/>
        <v>30795.778200000001</v>
      </c>
    </row>
    <row r="45" spans="1:17">
      <c r="A45" s="16" t="s">
        <v>44</v>
      </c>
      <c r="B45" s="53" t="s">
        <v>41</v>
      </c>
      <c r="C45" s="44">
        <v>45814.4234</v>
      </c>
      <c r="D45" s="45"/>
      <c r="E45">
        <f t="shared" si="0"/>
        <v>11095.997461726522</v>
      </c>
      <c r="F45">
        <f t="shared" si="1"/>
        <v>11096</v>
      </c>
      <c r="G45">
        <f t="shared" si="6"/>
        <v>-7.4160000076517463E-4</v>
      </c>
      <c r="I45">
        <f t="shared" si="7"/>
        <v>-7.4160000076517463E-4</v>
      </c>
      <c r="O45">
        <f t="shared" si="2"/>
        <v>1.8833974744514662E-3</v>
      </c>
      <c r="Q45" s="1">
        <f t="shared" si="3"/>
        <v>30795.9234</v>
      </c>
    </row>
    <row r="46" spans="1:17">
      <c r="A46" s="16" t="s">
        <v>39</v>
      </c>
      <c r="B46" s="52"/>
      <c r="C46" s="45">
        <v>45857.370600000002</v>
      </c>
      <c r="D46" s="45"/>
      <c r="E46">
        <f t="shared" si="0"/>
        <v>11242.992794192096</v>
      </c>
      <c r="F46">
        <f t="shared" si="1"/>
        <v>11243</v>
      </c>
      <c r="G46">
        <f t="shared" si="6"/>
        <v>-2.1053000018582679E-3</v>
      </c>
      <c r="I46">
        <f t="shared" si="7"/>
        <v>-2.1053000018582679E-3</v>
      </c>
      <c r="O46">
        <f t="shared" si="2"/>
        <v>1.7445265393198333E-3</v>
      </c>
      <c r="Q46" s="1">
        <f t="shared" si="3"/>
        <v>30838.870600000002</v>
      </c>
    </row>
    <row r="47" spans="1:17">
      <c r="A47" s="16" t="s">
        <v>39</v>
      </c>
      <c r="B47" s="52"/>
      <c r="C47" s="45">
        <v>45860.294600000001</v>
      </c>
      <c r="D47" s="45"/>
      <c r="E47">
        <f t="shared" si="0"/>
        <v>11253.000765657736</v>
      </c>
      <c r="F47">
        <f t="shared" si="1"/>
        <v>11253</v>
      </c>
      <c r="G47">
        <f t="shared" si="6"/>
        <v>2.2370000078808516E-4</v>
      </c>
      <c r="I47">
        <f t="shared" si="7"/>
        <v>2.2370000078808516E-4</v>
      </c>
      <c r="O47">
        <f t="shared" si="2"/>
        <v>1.7350795369299263E-3</v>
      </c>
      <c r="Q47" s="1">
        <f t="shared" si="3"/>
        <v>30841.794600000001</v>
      </c>
    </row>
    <row r="48" spans="1:17">
      <c r="A48" s="16" t="s">
        <v>39</v>
      </c>
      <c r="B48" s="52"/>
      <c r="C48" s="45">
        <v>45860.2958</v>
      </c>
      <c r="D48" s="45"/>
      <c r="E48">
        <f t="shared" si="0"/>
        <v>11253.004872896365</v>
      </c>
      <c r="F48">
        <f t="shared" si="1"/>
        <v>11253</v>
      </c>
      <c r="G48">
        <f t="shared" si="6"/>
        <v>1.4236999995773658E-3</v>
      </c>
      <c r="I48">
        <f t="shared" si="7"/>
        <v>1.4236999995773658E-3</v>
      </c>
      <c r="O48">
        <f t="shared" si="2"/>
        <v>1.7350795369299263E-3</v>
      </c>
      <c r="Q48" s="1">
        <f t="shared" si="3"/>
        <v>30841.7958</v>
      </c>
    </row>
    <row r="49" spans="1:17">
      <c r="A49" s="16" t="s">
        <v>45</v>
      </c>
      <c r="B49" s="54" t="s">
        <v>41</v>
      </c>
      <c r="C49" s="44">
        <v>47667.3488</v>
      </c>
      <c r="D49" s="44">
        <v>-4.0000000000000002E-4</v>
      </c>
      <c r="E49">
        <f t="shared" si="0"/>
        <v>17438.0031153405</v>
      </c>
      <c r="F49">
        <f t="shared" si="1"/>
        <v>17438</v>
      </c>
      <c r="G49">
        <f t="shared" si="6"/>
        <v>9.1019999672425911E-4</v>
      </c>
      <c r="I49">
        <f t="shared" si="7"/>
        <v>9.1019999672425911E-4</v>
      </c>
      <c r="O49">
        <f t="shared" si="2"/>
        <v>-4.1078914412275239E-3</v>
      </c>
      <c r="Q49" s="1">
        <f t="shared" si="3"/>
        <v>32648.8488</v>
      </c>
    </row>
    <row r="50" spans="1:17">
      <c r="A50" s="16" t="s">
        <v>45</v>
      </c>
      <c r="B50" s="54" t="s">
        <v>41</v>
      </c>
      <c r="C50" s="44">
        <v>47667.349800000004</v>
      </c>
      <c r="D50" s="44">
        <v>-6.9999999999999999E-4</v>
      </c>
      <c r="E50">
        <f t="shared" si="0"/>
        <v>17438.006538039372</v>
      </c>
      <c r="F50">
        <f t="shared" si="1"/>
        <v>17438</v>
      </c>
      <c r="G50">
        <f t="shared" si="6"/>
        <v>1.9102000005659647E-3</v>
      </c>
      <c r="I50">
        <f t="shared" si="7"/>
        <v>1.9102000005659647E-3</v>
      </c>
      <c r="O50">
        <f t="shared" si="2"/>
        <v>-4.1078914412275239E-3</v>
      </c>
      <c r="Q50" s="1">
        <f t="shared" si="3"/>
        <v>32648.849800000004</v>
      </c>
    </row>
    <row r="51" spans="1:17">
      <c r="A51" s="16" t="s">
        <v>45</v>
      </c>
      <c r="B51" s="53" t="s">
        <v>42</v>
      </c>
      <c r="C51" s="44">
        <v>47667.496800000001</v>
      </c>
      <c r="D51" s="44">
        <v>-4.0000000000000002E-4</v>
      </c>
      <c r="E51">
        <f t="shared" si="0"/>
        <v>17438.509674771733</v>
      </c>
      <c r="F51">
        <f t="shared" si="1"/>
        <v>17438.5</v>
      </c>
      <c r="G51">
        <f t="shared" si="6"/>
        <v>2.8266500012250617E-3</v>
      </c>
      <c r="I51">
        <f t="shared" si="7"/>
        <v>2.8266500012250617E-3</v>
      </c>
      <c r="O51">
        <f t="shared" si="2"/>
        <v>-4.1083637913470177E-3</v>
      </c>
      <c r="Q51" s="1">
        <f t="shared" si="3"/>
        <v>32648.996800000001</v>
      </c>
    </row>
    <row r="52" spans="1:17">
      <c r="A52" s="16" t="s">
        <v>45</v>
      </c>
      <c r="B52" s="53" t="s">
        <v>42</v>
      </c>
      <c r="C52" s="44">
        <v>47667.498800000001</v>
      </c>
      <c r="D52" s="44">
        <v>-1E-3</v>
      </c>
      <c r="E52">
        <f t="shared" si="0"/>
        <v>17438.516520169454</v>
      </c>
      <c r="F52">
        <f t="shared" si="1"/>
        <v>17438.5</v>
      </c>
      <c r="G52">
        <f t="shared" si="6"/>
        <v>4.8266500016325153E-3</v>
      </c>
      <c r="I52">
        <f t="shared" si="7"/>
        <v>4.8266500016325153E-3</v>
      </c>
      <c r="O52">
        <f t="shared" si="2"/>
        <v>-4.1083637913470177E-3</v>
      </c>
      <c r="Q52" s="1">
        <f t="shared" si="3"/>
        <v>32648.998800000001</v>
      </c>
    </row>
    <row r="53" spans="1:17">
      <c r="A53" s="16" t="s">
        <v>45</v>
      </c>
      <c r="B53" s="53" t="s">
        <v>41</v>
      </c>
      <c r="C53" s="44">
        <v>47668.517500000002</v>
      </c>
      <c r="D53" s="44">
        <v>-4.0000000000000002E-4</v>
      </c>
      <c r="E53">
        <f t="shared" ref="E53:E67" si="8">+(C53-C$7)/C$8</f>
        <v>17442.003223497788</v>
      </c>
      <c r="F53">
        <f t="shared" ref="F53:F67" si="9">ROUND(2*E53,0)/2</f>
        <v>17442</v>
      </c>
      <c r="G53">
        <f t="shared" si="6"/>
        <v>9.4179999723564833E-4</v>
      </c>
      <c r="I53">
        <f t="shared" si="7"/>
        <v>9.4179999723564833E-4</v>
      </c>
      <c r="O53">
        <f t="shared" ref="O53:O67" si="10">+C$11+C$12*$F53</f>
        <v>-4.1116702421834846E-3</v>
      </c>
      <c r="Q53" s="1">
        <f t="shared" ref="Q53:Q67" si="11">+C53-15018.5</f>
        <v>32650.017500000002</v>
      </c>
    </row>
    <row r="54" spans="1:17">
      <c r="A54" s="16" t="s">
        <v>45</v>
      </c>
      <c r="B54" s="53" t="s">
        <v>41</v>
      </c>
      <c r="C54" s="44">
        <v>47668.517999999996</v>
      </c>
      <c r="D54" s="44">
        <v>-2.0000000000000001E-4</v>
      </c>
      <c r="E54">
        <f t="shared" si="8"/>
        <v>17442.004934847202</v>
      </c>
      <c r="F54">
        <f t="shared" si="9"/>
        <v>17442</v>
      </c>
      <c r="G54">
        <f t="shared" si="6"/>
        <v>1.4417999918805435E-3</v>
      </c>
      <c r="I54">
        <f t="shared" si="7"/>
        <v>1.4417999918805435E-3</v>
      </c>
      <c r="O54">
        <f t="shared" si="10"/>
        <v>-4.1116702421834846E-3</v>
      </c>
      <c r="Q54" s="1">
        <f t="shared" si="11"/>
        <v>32650.017999999996</v>
      </c>
    </row>
    <row r="55" spans="1:17">
      <c r="A55" s="16" t="s">
        <v>45</v>
      </c>
      <c r="B55" s="53" t="s">
        <v>41</v>
      </c>
      <c r="C55" s="44">
        <v>47672.316200000001</v>
      </c>
      <c r="D55" s="44">
        <v>-2.9999999999999997E-4</v>
      </c>
      <c r="E55">
        <f t="shared" si="8"/>
        <v>17455.005029655975</v>
      </c>
      <c r="F55">
        <f t="shared" si="9"/>
        <v>17455</v>
      </c>
      <c r="G55">
        <f t="shared" si="6"/>
        <v>1.4694999990751967E-3</v>
      </c>
      <c r="I55">
        <f t="shared" si="7"/>
        <v>1.4694999990751967E-3</v>
      </c>
      <c r="O55">
        <f t="shared" si="10"/>
        <v>-4.1239513452903647E-3</v>
      </c>
      <c r="Q55" s="1">
        <f t="shared" si="11"/>
        <v>32653.816200000001</v>
      </c>
    </row>
    <row r="56" spans="1:17">
      <c r="A56" s="16" t="s">
        <v>45</v>
      </c>
      <c r="B56" s="53" t="s">
        <v>41</v>
      </c>
      <c r="C56" s="44">
        <v>47672.3171</v>
      </c>
      <c r="D56" s="44">
        <v>-4.0000000000000002E-4</v>
      </c>
      <c r="E56">
        <f t="shared" si="8"/>
        <v>17455.008110084946</v>
      </c>
      <c r="F56">
        <f t="shared" si="9"/>
        <v>17455</v>
      </c>
      <c r="G56">
        <f t="shared" si="6"/>
        <v>2.3694999981671572E-3</v>
      </c>
      <c r="I56">
        <f t="shared" si="7"/>
        <v>2.3694999981671572E-3</v>
      </c>
      <c r="O56">
        <f t="shared" si="10"/>
        <v>-4.1239513452903647E-3</v>
      </c>
      <c r="Q56" s="1">
        <f t="shared" si="11"/>
        <v>32653.8171</v>
      </c>
    </row>
    <row r="57" spans="1:17">
      <c r="A57" s="16" t="s">
        <v>45</v>
      </c>
      <c r="B57" s="53" t="s">
        <v>42</v>
      </c>
      <c r="C57" s="44">
        <v>47672.460899999998</v>
      </c>
      <c r="D57" s="44">
        <v>-4.0000000000000002E-4</v>
      </c>
      <c r="E57">
        <f t="shared" si="8"/>
        <v>17455.500294180958</v>
      </c>
      <c r="F57">
        <f t="shared" si="9"/>
        <v>17455.5</v>
      </c>
      <c r="G57">
        <f t="shared" si="6"/>
        <v>8.594999962951988E-5</v>
      </c>
      <c r="I57">
        <f t="shared" si="7"/>
        <v>8.594999962951988E-5</v>
      </c>
      <c r="O57">
        <f t="shared" si="10"/>
        <v>-4.1244236954098585E-3</v>
      </c>
      <c r="Q57" s="1">
        <f t="shared" si="11"/>
        <v>32653.960899999998</v>
      </c>
    </row>
    <row r="58" spans="1:17">
      <c r="A58" s="16" t="s">
        <v>45</v>
      </c>
      <c r="B58" s="53" t="s">
        <v>42</v>
      </c>
      <c r="C58" s="44">
        <v>47672.4611</v>
      </c>
      <c r="D58" s="44">
        <v>-2.0000000000000001E-4</v>
      </c>
      <c r="E58">
        <f t="shared" si="8"/>
        <v>17455.500978720738</v>
      </c>
      <c r="F58">
        <f t="shared" si="9"/>
        <v>17455.5</v>
      </c>
      <c r="G58">
        <f t="shared" si="6"/>
        <v>2.8595000185305253E-4</v>
      </c>
      <c r="I58">
        <f t="shared" si="7"/>
        <v>2.8595000185305253E-4</v>
      </c>
      <c r="O58">
        <f t="shared" si="10"/>
        <v>-4.1244236954098585E-3</v>
      </c>
      <c r="Q58" s="1">
        <f t="shared" si="11"/>
        <v>32653.9611</v>
      </c>
    </row>
    <row r="59" spans="1:17">
      <c r="A59" s="16" t="s">
        <v>46</v>
      </c>
      <c r="B59" s="53" t="s">
        <v>42</v>
      </c>
      <c r="C59" s="44">
        <v>48028.3249</v>
      </c>
      <c r="D59" s="45">
        <v>2.9999999999999997E-4</v>
      </c>
      <c r="E59">
        <f t="shared" si="8"/>
        <v>18673.515601174804</v>
      </c>
      <c r="F59">
        <f t="shared" si="9"/>
        <v>18673.5</v>
      </c>
      <c r="G59">
        <f t="shared" si="6"/>
        <v>4.5581500016851351E-3</v>
      </c>
      <c r="I59">
        <f t="shared" si="7"/>
        <v>4.5581500016851351E-3</v>
      </c>
      <c r="O59">
        <f t="shared" si="10"/>
        <v>-5.2750685865005278E-3</v>
      </c>
      <c r="Q59" s="1">
        <f t="shared" si="11"/>
        <v>33009.8249</v>
      </c>
    </row>
    <row r="60" spans="1:17">
      <c r="A60" s="16" t="s">
        <v>46</v>
      </c>
      <c r="B60" s="53" t="s">
        <v>42</v>
      </c>
      <c r="C60" s="44">
        <v>48028.325100000002</v>
      </c>
      <c r="D60" s="45">
        <v>2.9999999999999997E-4</v>
      </c>
      <c r="E60">
        <f t="shared" si="8"/>
        <v>18673.516285714584</v>
      </c>
      <c r="F60">
        <f t="shared" si="9"/>
        <v>18673.5</v>
      </c>
      <c r="G60">
        <f t="shared" si="6"/>
        <v>4.7581500039086677E-3</v>
      </c>
      <c r="I60">
        <f t="shared" si="7"/>
        <v>4.7581500039086677E-3</v>
      </c>
      <c r="O60">
        <f t="shared" si="10"/>
        <v>-5.2750685865005278E-3</v>
      </c>
      <c r="Q60" s="1">
        <f t="shared" si="11"/>
        <v>33009.825100000002</v>
      </c>
    </row>
    <row r="61" spans="1:17">
      <c r="A61" s="16" t="s">
        <v>46</v>
      </c>
      <c r="B61" s="53" t="s">
        <v>41</v>
      </c>
      <c r="C61" s="44">
        <v>48028.468500000003</v>
      </c>
      <c r="D61" s="45">
        <v>2.0000000000000001E-4</v>
      </c>
      <c r="E61">
        <f t="shared" si="8"/>
        <v>18674.007100731062</v>
      </c>
      <c r="F61">
        <f t="shared" si="9"/>
        <v>18674</v>
      </c>
      <c r="G61">
        <f t="shared" si="6"/>
        <v>2.0746000009239651E-3</v>
      </c>
      <c r="I61">
        <f t="shared" si="7"/>
        <v>2.0746000009239651E-3</v>
      </c>
      <c r="O61">
        <f t="shared" si="10"/>
        <v>-5.2755409366200216E-3</v>
      </c>
      <c r="Q61" s="1">
        <f t="shared" si="11"/>
        <v>33009.968500000003</v>
      </c>
    </row>
    <row r="62" spans="1:17">
      <c r="A62" s="16" t="s">
        <v>46</v>
      </c>
      <c r="B62" s="53" t="s">
        <v>41</v>
      </c>
      <c r="C62" s="44">
        <v>48028.468800000002</v>
      </c>
      <c r="D62" s="45">
        <v>1E-4</v>
      </c>
      <c r="E62">
        <f t="shared" si="8"/>
        <v>18674.008127540717</v>
      </c>
      <c r="F62">
        <f t="shared" si="9"/>
        <v>18674</v>
      </c>
      <c r="G62">
        <f t="shared" si="6"/>
        <v>2.3746000006212853E-3</v>
      </c>
      <c r="I62">
        <f t="shared" si="7"/>
        <v>2.3746000006212853E-3</v>
      </c>
      <c r="O62">
        <f t="shared" si="10"/>
        <v>-5.2755409366200216E-3</v>
      </c>
      <c r="Q62" s="1">
        <f t="shared" si="11"/>
        <v>33009.968800000002</v>
      </c>
    </row>
    <row r="63" spans="1:17">
      <c r="A63" s="16" t="s">
        <v>46</v>
      </c>
      <c r="B63" s="53" t="s">
        <v>42</v>
      </c>
      <c r="C63" s="44">
        <v>48030.37</v>
      </c>
      <c r="D63" s="45">
        <v>2.0000000000000001E-4</v>
      </c>
      <c r="E63">
        <f t="shared" si="8"/>
        <v>18680.515362612703</v>
      </c>
      <c r="F63">
        <f t="shared" si="9"/>
        <v>18680.5</v>
      </c>
      <c r="G63">
        <f t="shared" si="6"/>
        <v>4.488450002099853E-3</v>
      </c>
      <c r="I63">
        <f t="shared" si="7"/>
        <v>4.488450002099853E-3</v>
      </c>
      <c r="O63">
        <f t="shared" si="10"/>
        <v>-5.2816814881734616E-3</v>
      </c>
      <c r="Q63" s="1">
        <f t="shared" si="11"/>
        <v>33011.870000000003</v>
      </c>
    </row>
    <row r="64" spans="1:17">
      <c r="A64" s="16" t="s">
        <v>46</v>
      </c>
      <c r="B64" s="53" t="s">
        <v>42</v>
      </c>
      <c r="C64" s="44">
        <v>48030.370499999997</v>
      </c>
      <c r="D64" s="45">
        <v>5.0000000000000001E-4</v>
      </c>
      <c r="E64">
        <f t="shared" si="8"/>
        <v>18680.517073962113</v>
      </c>
      <c r="F64">
        <f t="shared" si="9"/>
        <v>18680.5</v>
      </c>
      <c r="G64">
        <f t="shared" si="6"/>
        <v>4.9884499967447482E-3</v>
      </c>
      <c r="I64">
        <f t="shared" si="7"/>
        <v>4.9884499967447482E-3</v>
      </c>
      <c r="O64">
        <f t="shared" si="10"/>
        <v>-5.2816814881734616E-3</v>
      </c>
      <c r="Q64" s="1">
        <f t="shared" si="11"/>
        <v>33011.870499999997</v>
      </c>
    </row>
    <row r="65" spans="1:17">
      <c r="A65" s="16" t="s">
        <v>46</v>
      </c>
      <c r="B65" s="53" t="s">
        <v>41</v>
      </c>
      <c r="C65" s="44">
        <v>48030.481200000002</v>
      </c>
      <c r="D65" s="45">
        <v>2.9999999999999997E-4</v>
      </c>
      <c r="E65">
        <f t="shared" si="8"/>
        <v>18680.895966725897</v>
      </c>
      <c r="F65">
        <f t="shared" si="9"/>
        <v>18681</v>
      </c>
      <c r="G65">
        <f t="shared" si="6"/>
        <v>-3.0395100002351683E-2</v>
      </c>
      <c r="I65">
        <f t="shared" si="7"/>
        <v>-3.0395100002351683E-2</v>
      </c>
      <c r="O65">
        <f t="shared" si="10"/>
        <v>-5.2821538382929554E-3</v>
      </c>
      <c r="Q65" s="1">
        <f t="shared" si="11"/>
        <v>33011.981200000002</v>
      </c>
    </row>
    <row r="66" spans="1:17">
      <c r="A66" s="16" t="s">
        <v>46</v>
      </c>
      <c r="B66" s="53" t="s">
        <v>41</v>
      </c>
      <c r="C66" s="44">
        <v>48030.513700000003</v>
      </c>
      <c r="D66" s="45">
        <v>2.9999999999999997E-4</v>
      </c>
      <c r="E66">
        <f t="shared" si="8"/>
        <v>18681.00720443884</v>
      </c>
      <c r="F66">
        <f t="shared" si="9"/>
        <v>18681</v>
      </c>
      <c r="G66">
        <f t="shared" si="6"/>
        <v>2.1048999988124706E-3</v>
      </c>
      <c r="I66">
        <f t="shared" si="7"/>
        <v>2.1048999988124706E-3</v>
      </c>
      <c r="O66">
        <f t="shared" si="10"/>
        <v>-5.2821538382929554E-3</v>
      </c>
      <c r="Q66" s="1">
        <f t="shared" si="11"/>
        <v>33012.013700000003</v>
      </c>
    </row>
    <row r="67" spans="1:17">
      <c r="A67" s="16" t="s">
        <v>46</v>
      </c>
      <c r="B67" s="53" t="s">
        <v>41</v>
      </c>
      <c r="C67" s="44">
        <v>48030.513800000001</v>
      </c>
      <c r="D67" s="45">
        <v>2.0000000000000001E-4</v>
      </c>
      <c r="E67">
        <f t="shared" si="8"/>
        <v>18681.007546708715</v>
      </c>
      <c r="F67">
        <f t="shared" si="9"/>
        <v>18681</v>
      </c>
      <c r="G67">
        <f t="shared" si="6"/>
        <v>2.2048999962862581E-3</v>
      </c>
      <c r="I67">
        <f t="shared" si="7"/>
        <v>2.2048999962862581E-3</v>
      </c>
      <c r="O67">
        <f t="shared" si="10"/>
        <v>-5.2821538382929554E-3</v>
      </c>
      <c r="Q67" s="1">
        <f t="shared" si="11"/>
        <v>33012.013800000001</v>
      </c>
    </row>
    <row r="68" spans="1:17">
      <c r="A68" s="16" t="s">
        <v>46</v>
      </c>
      <c r="B68" s="53" t="s">
        <v>42</v>
      </c>
      <c r="C68" s="44">
        <v>48035.338400000001</v>
      </c>
      <c r="D68" s="45">
        <v>5.0000000000000001E-4</v>
      </c>
      <c r="E68">
        <f t="shared" ref="E68:E80" si="12">+(C68-C$7)/C$8</f>
        <v>18697.520699627028</v>
      </c>
      <c r="F68">
        <f t="shared" ref="F68:F80" si="13">ROUND(2*E68,0)/2</f>
        <v>18697.5</v>
      </c>
      <c r="G68">
        <f t="shared" ref="G68:G80" si="14">C68-($C$7+$C$8*$F68)</f>
        <v>6.0477500010165386E-3</v>
      </c>
      <c r="I68">
        <f t="shared" ref="I68:I78" si="15">+G68</f>
        <v>6.0477500010165386E-3</v>
      </c>
      <c r="O68">
        <f t="shared" ref="O68:O80" si="16">+C$11+C$12*$F68</f>
        <v>-5.2977413922363024E-3</v>
      </c>
      <c r="Q68" s="1">
        <f t="shared" ref="Q68:Q80" si="17">+C68-15018.5</f>
        <v>33016.838400000001</v>
      </c>
    </row>
    <row r="69" spans="1:17">
      <c r="A69" s="16" t="s">
        <v>46</v>
      </c>
      <c r="B69" s="53" t="s">
        <v>42</v>
      </c>
      <c r="C69" s="44">
        <v>48035.339</v>
      </c>
      <c r="D69" s="45">
        <v>5.0000000000000001E-4</v>
      </c>
      <c r="E69">
        <f t="shared" si="12"/>
        <v>18697.522753246343</v>
      </c>
      <c r="F69">
        <f t="shared" si="13"/>
        <v>18697.5</v>
      </c>
      <c r="G69">
        <f t="shared" si="14"/>
        <v>6.6477500004111789E-3</v>
      </c>
      <c r="I69">
        <f t="shared" si="15"/>
        <v>6.6477500004111789E-3</v>
      </c>
      <c r="O69">
        <f t="shared" si="16"/>
        <v>-5.2977413922363024E-3</v>
      </c>
      <c r="Q69" s="1">
        <f t="shared" si="17"/>
        <v>33016.839</v>
      </c>
    </row>
    <row r="70" spans="1:17">
      <c r="A70" s="16" t="s">
        <v>46</v>
      </c>
      <c r="B70" s="53" t="s">
        <v>41</v>
      </c>
      <c r="C70" s="44">
        <v>48035.481</v>
      </c>
      <c r="D70" s="45">
        <v>2.9999999999999997E-4</v>
      </c>
      <c r="E70">
        <f t="shared" si="12"/>
        <v>18698.008776484414</v>
      </c>
      <c r="F70">
        <f t="shared" si="13"/>
        <v>18698</v>
      </c>
      <c r="G70">
        <f t="shared" si="14"/>
        <v>2.564199996413663E-3</v>
      </c>
      <c r="I70">
        <f t="shared" si="15"/>
        <v>2.564199996413663E-3</v>
      </c>
      <c r="O70">
        <f t="shared" si="16"/>
        <v>-5.2982137423557996E-3</v>
      </c>
      <c r="Q70" s="1">
        <f t="shared" si="17"/>
        <v>33016.981</v>
      </c>
    </row>
    <row r="71" spans="1:17">
      <c r="A71" t="s">
        <v>47</v>
      </c>
      <c r="B71" s="55" t="s">
        <v>42</v>
      </c>
      <c r="C71" s="18">
        <v>48396.454100000003</v>
      </c>
      <c r="D71" s="17">
        <v>2.9999999999999997E-4</v>
      </c>
      <c r="E71">
        <f t="shared" si="12"/>
        <v>19933.51099422215</v>
      </c>
      <c r="F71">
        <f t="shared" si="13"/>
        <v>19933.5</v>
      </c>
      <c r="G71">
        <f t="shared" si="14"/>
        <v>3.2121500044013374E-3</v>
      </c>
      <c r="I71">
        <f t="shared" si="15"/>
        <v>3.2121500044013374E-3</v>
      </c>
      <c r="O71">
        <f t="shared" si="16"/>
        <v>-6.4653908876288035E-3</v>
      </c>
      <c r="Q71" s="1">
        <f t="shared" si="17"/>
        <v>33377.954100000003</v>
      </c>
    </row>
    <row r="72" spans="1:17">
      <c r="A72" t="s">
        <v>47</v>
      </c>
      <c r="B72" s="55" t="s">
        <v>42</v>
      </c>
      <c r="C72" s="18">
        <v>48396.455199999997</v>
      </c>
      <c r="D72" s="17">
        <v>6.9999999999999999E-4</v>
      </c>
      <c r="E72">
        <f t="shared" si="12"/>
        <v>19933.514759190875</v>
      </c>
      <c r="F72">
        <f t="shared" si="13"/>
        <v>19933.5</v>
      </c>
      <c r="G72">
        <f t="shared" si="14"/>
        <v>4.3121499984408729E-3</v>
      </c>
      <c r="I72">
        <f t="shared" si="15"/>
        <v>4.3121499984408729E-3</v>
      </c>
      <c r="O72">
        <f t="shared" si="16"/>
        <v>-6.4653908876288035E-3</v>
      </c>
      <c r="Q72" s="1">
        <f t="shared" si="17"/>
        <v>33377.955199999997</v>
      </c>
    </row>
    <row r="73" spans="1:17">
      <c r="A73" s="16" t="s">
        <v>47</v>
      </c>
      <c r="B73" s="53" t="s">
        <v>41</v>
      </c>
      <c r="C73" s="44">
        <v>48397.4781</v>
      </c>
      <c r="D73" s="45">
        <v>2.0000000000000001E-4</v>
      </c>
      <c r="E73">
        <f t="shared" si="12"/>
        <v>19937.015837854433</v>
      </c>
      <c r="F73">
        <f t="shared" si="13"/>
        <v>19937</v>
      </c>
      <c r="G73">
        <f t="shared" si="14"/>
        <v>4.6272999970824458E-3</v>
      </c>
      <c r="I73">
        <f t="shared" si="15"/>
        <v>4.6272999970824458E-3</v>
      </c>
      <c r="O73">
        <f t="shared" si="16"/>
        <v>-6.4686973384652704E-3</v>
      </c>
      <c r="Q73" s="1">
        <f t="shared" si="17"/>
        <v>33378.9781</v>
      </c>
    </row>
    <row r="74" spans="1:17">
      <c r="A74" s="16" t="s">
        <v>47</v>
      </c>
      <c r="B74" s="53" t="s">
        <v>41</v>
      </c>
      <c r="C74" s="44">
        <v>48397.478199999998</v>
      </c>
      <c r="D74" s="45">
        <v>6.9999999999999999E-4</v>
      </c>
      <c r="E74">
        <f t="shared" si="12"/>
        <v>19937.016180124308</v>
      </c>
      <c r="F74">
        <f t="shared" si="13"/>
        <v>19937</v>
      </c>
      <c r="G74">
        <f t="shared" si="14"/>
        <v>4.7272999945562333E-3</v>
      </c>
      <c r="I74">
        <f t="shared" si="15"/>
        <v>4.7272999945562333E-3</v>
      </c>
      <c r="O74">
        <f t="shared" si="16"/>
        <v>-6.4686973384652704E-3</v>
      </c>
      <c r="Q74" s="1">
        <f t="shared" si="17"/>
        <v>33378.978199999998</v>
      </c>
    </row>
    <row r="75" spans="1:17">
      <c r="A75" s="16" t="s">
        <v>47</v>
      </c>
      <c r="B75" s="53" t="s">
        <v>42</v>
      </c>
      <c r="C75" s="44">
        <v>48398.4997</v>
      </c>
      <c r="D75" s="45">
        <v>1E-3</v>
      </c>
      <c r="E75">
        <f t="shared" si="12"/>
        <v>19940.512467009459</v>
      </c>
      <c r="F75">
        <f t="shared" si="13"/>
        <v>19940.5</v>
      </c>
      <c r="G75">
        <f t="shared" si="14"/>
        <v>3.6424499994609505E-3</v>
      </c>
      <c r="I75">
        <f t="shared" si="15"/>
        <v>3.6424499994609505E-3</v>
      </c>
      <c r="O75">
        <f t="shared" si="16"/>
        <v>-6.4720037893017373E-3</v>
      </c>
      <c r="Q75" s="1">
        <f t="shared" si="17"/>
        <v>33379.9997</v>
      </c>
    </row>
    <row r="76" spans="1:17">
      <c r="A76" s="16" t="s">
        <v>47</v>
      </c>
      <c r="B76" s="53" t="s">
        <v>42</v>
      </c>
      <c r="C76" s="44">
        <v>48398.500200000002</v>
      </c>
      <c r="D76" s="45">
        <v>2.0000000000000001E-4</v>
      </c>
      <c r="E76">
        <f t="shared" si="12"/>
        <v>19940.514178358895</v>
      </c>
      <c r="F76">
        <f t="shared" si="13"/>
        <v>19940.5</v>
      </c>
      <c r="G76">
        <f t="shared" si="14"/>
        <v>4.1424500013818033E-3</v>
      </c>
      <c r="I76">
        <f t="shared" si="15"/>
        <v>4.1424500013818033E-3</v>
      </c>
      <c r="O76">
        <f t="shared" si="16"/>
        <v>-6.4720037893017373E-3</v>
      </c>
      <c r="Q76" s="1">
        <f t="shared" si="17"/>
        <v>33380.000200000002</v>
      </c>
    </row>
    <row r="77" spans="1:17">
      <c r="A77" s="46" t="s">
        <v>60</v>
      </c>
      <c r="B77" s="47" t="s">
        <v>41</v>
      </c>
      <c r="C77" s="48">
        <v>52717.130899999996</v>
      </c>
      <c r="D77" s="49">
        <v>1E-4</v>
      </c>
      <c r="E77">
        <f t="shared" si="12"/>
        <v>34721.886550539042</v>
      </c>
      <c r="F77">
        <f t="shared" si="13"/>
        <v>34722</v>
      </c>
      <c r="G77">
        <f t="shared" si="14"/>
        <v>-3.3146200003102422E-2</v>
      </c>
      <c r="I77">
        <f t="shared" si="15"/>
        <v>-3.3146200003102422E-2</v>
      </c>
      <c r="O77">
        <f t="shared" si="16"/>
        <v>-2.0436090371942696E-2</v>
      </c>
      <c r="Q77" s="1">
        <f t="shared" si="17"/>
        <v>37698.630899999996</v>
      </c>
    </row>
    <row r="78" spans="1:17">
      <c r="A78" s="16" t="s">
        <v>48</v>
      </c>
      <c r="B78" s="53" t="s">
        <v>41</v>
      </c>
      <c r="C78" s="49">
        <v>52729.694300000003</v>
      </c>
      <c r="D78" s="45" t="s">
        <v>49</v>
      </c>
      <c r="E78">
        <f t="shared" si="12"/>
        <v>34764.887285392513</v>
      </c>
      <c r="F78">
        <f t="shared" si="13"/>
        <v>34765</v>
      </c>
      <c r="G78">
        <f t="shared" si="14"/>
        <v>-3.2931499998085201E-2</v>
      </c>
      <c r="I78">
        <f t="shared" si="15"/>
        <v>-3.2931499998085201E-2</v>
      </c>
      <c r="O78">
        <f t="shared" si="16"/>
        <v>-2.04767124822193E-2</v>
      </c>
      <c r="Q78" s="1">
        <f t="shared" si="17"/>
        <v>37711.194300000003</v>
      </c>
    </row>
    <row r="79" spans="1:17">
      <c r="A79" s="16" t="s">
        <v>50</v>
      </c>
      <c r="B79" s="53"/>
      <c r="C79" s="45">
        <v>53099.423600000002</v>
      </c>
      <c r="D79" s="45">
        <v>2.0000000000000001E-4</v>
      </c>
      <c r="E79">
        <f t="shared" si="12"/>
        <v>36030.35933888518</v>
      </c>
      <c r="F79">
        <f t="shared" si="13"/>
        <v>36030.5</v>
      </c>
      <c r="G79">
        <f t="shared" si="14"/>
        <v>-4.1096549997746479E-2</v>
      </c>
      <c r="J79">
        <f>+G79</f>
        <v>-4.1096549997746479E-2</v>
      </c>
      <c r="O79">
        <f t="shared" si="16"/>
        <v>-2.1672230634662025E-2</v>
      </c>
      <c r="Q79" s="1">
        <f t="shared" si="17"/>
        <v>38080.923600000002</v>
      </c>
    </row>
    <row r="80" spans="1:17">
      <c r="A80" s="43" t="s">
        <v>61</v>
      </c>
      <c r="B80" s="47" t="s">
        <v>41</v>
      </c>
      <c r="C80" s="48">
        <v>53601.495199999998</v>
      </c>
      <c r="D80" s="48">
        <v>2.9999999999999997E-4</v>
      </c>
      <c r="E80">
        <f t="shared" si="12"/>
        <v>37748.79923167255</v>
      </c>
      <c r="F80">
        <f t="shared" si="13"/>
        <v>37749</v>
      </c>
      <c r="G80">
        <f t="shared" si="14"/>
        <v>-5.865790000098059E-2</v>
      </c>
      <c r="I80">
        <f>+G80</f>
        <v>-5.865790000098059E-2</v>
      </c>
      <c r="O80">
        <f t="shared" si="16"/>
        <v>-2.3295697995367536E-2</v>
      </c>
      <c r="Q80" s="1">
        <f t="shared" si="17"/>
        <v>38582.995199999998</v>
      </c>
    </row>
    <row r="81" spans="1:4">
      <c r="A81" s="14" t="s">
        <v>106</v>
      </c>
      <c r="B81" s="56" t="s">
        <v>41</v>
      </c>
      <c r="C81" s="42">
        <v>40362.875</v>
      </c>
      <c r="D81" s="42" t="s">
        <v>78</v>
      </c>
    </row>
    <row r="82" spans="1:4">
      <c r="A82" s="14" t="s">
        <v>111</v>
      </c>
      <c r="B82" s="56" t="s">
        <v>42</v>
      </c>
      <c r="C82" s="42">
        <v>42147.581700000002</v>
      </c>
      <c r="D82" s="42" t="s">
        <v>78</v>
      </c>
    </row>
    <row r="83" spans="1:4">
      <c r="A83" s="14" t="s">
        <v>116</v>
      </c>
      <c r="B83" s="56" t="s">
        <v>41</v>
      </c>
      <c r="C83" s="42">
        <v>42470.866000000002</v>
      </c>
      <c r="D83" s="42" t="s">
        <v>78</v>
      </c>
    </row>
    <row r="84" spans="1:4">
      <c r="A84" s="14" t="s">
        <v>116</v>
      </c>
      <c r="B84" s="56" t="s">
        <v>42</v>
      </c>
      <c r="C84" s="42">
        <v>42471.887000000002</v>
      </c>
      <c r="D84" s="42" t="s">
        <v>78</v>
      </c>
    </row>
    <row r="85" spans="1:4">
      <c r="A85" s="14" t="s">
        <v>116</v>
      </c>
      <c r="B85" s="56" t="s">
        <v>41</v>
      </c>
      <c r="C85" s="42">
        <v>42472.909200000002</v>
      </c>
      <c r="D85" s="42" t="s">
        <v>78</v>
      </c>
    </row>
    <row r="86" spans="1:4">
      <c r="A86" s="14" t="s">
        <v>111</v>
      </c>
      <c r="B86" s="56" t="s">
        <v>42</v>
      </c>
      <c r="C86" s="14">
        <v>42571.517</v>
      </c>
      <c r="D86" s="14" t="s">
        <v>78</v>
      </c>
    </row>
    <row r="87" spans="1:4">
      <c r="A87" s="14" t="s">
        <v>111</v>
      </c>
      <c r="B87" s="56" t="s">
        <v>42</v>
      </c>
      <c r="C87" s="14">
        <v>42600.442999999999</v>
      </c>
      <c r="D87" s="14" t="s">
        <v>78</v>
      </c>
    </row>
    <row r="88" spans="1:4">
      <c r="A88" s="14" t="s">
        <v>111</v>
      </c>
      <c r="B88" s="56" t="s">
        <v>42</v>
      </c>
      <c r="C88" s="14">
        <v>42848.491000000002</v>
      </c>
      <c r="D88" s="14" t="s">
        <v>78</v>
      </c>
    </row>
    <row r="89" spans="1:4">
      <c r="A89" s="14" t="s">
        <v>139</v>
      </c>
      <c r="B89" s="56" t="s">
        <v>42</v>
      </c>
      <c r="C89" s="14">
        <v>42858.131600000001</v>
      </c>
      <c r="D89" s="14" t="s">
        <v>78</v>
      </c>
    </row>
    <row r="90" spans="1:4">
      <c r="A90" s="14" t="s">
        <v>145</v>
      </c>
      <c r="B90" s="56" t="s">
        <v>42</v>
      </c>
      <c r="C90" s="14">
        <v>42898.453999999998</v>
      </c>
      <c r="D90" s="14" t="s">
        <v>78</v>
      </c>
    </row>
    <row r="91" spans="1:4">
      <c r="A91" s="14" t="s">
        <v>145</v>
      </c>
      <c r="B91" s="56" t="s">
        <v>42</v>
      </c>
      <c r="C91" s="14">
        <v>42912.468000000001</v>
      </c>
      <c r="D91" s="14" t="s">
        <v>78</v>
      </c>
    </row>
    <row r="92" spans="1:4">
      <c r="A92" s="14" t="s">
        <v>145</v>
      </c>
      <c r="B92" s="56" t="s">
        <v>42</v>
      </c>
      <c r="C92" s="14">
        <v>42926.461000000003</v>
      </c>
      <c r="D92" s="14" t="s">
        <v>78</v>
      </c>
    </row>
    <row r="93" spans="1:4">
      <c r="A93" s="14" t="s">
        <v>145</v>
      </c>
      <c r="B93" s="56" t="s">
        <v>41</v>
      </c>
      <c r="C93" s="14">
        <v>42935.406000000003</v>
      </c>
      <c r="D93" s="14" t="s">
        <v>78</v>
      </c>
    </row>
    <row r="94" spans="1:4">
      <c r="A94" s="14" t="s">
        <v>145</v>
      </c>
      <c r="B94" s="56" t="s">
        <v>42</v>
      </c>
      <c r="C94" s="14">
        <v>42936.423999999999</v>
      </c>
      <c r="D94" s="14" t="s">
        <v>78</v>
      </c>
    </row>
    <row r="95" spans="1:4">
      <c r="A95" s="14" t="s">
        <v>145</v>
      </c>
      <c r="B95" s="56" t="s">
        <v>41</v>
      </c>
      <c r="C95" s="14">
        <v>43014.35</v>
      </c>
      <c r="D95" s="14" t="s">
        <v>78</v>
      </c>
    </row>
    <row r="96" spans="1:4">
      <c r="A96" s="14" t="s">
        <v>139</v>
      </c>
      <c r="B96" s="56" t="s">
        <v>41</v>
      </c>
      <c r="C96" s="14">
        <v>43187.256300000001</v>
      </c>
      <c r="D96" s="14" t="s">
        <v>78</v>
      </c>
    </row>
    <row r="97" spans="1:4">
      <c r="A97" s="14" t="s">
        <v>145</v>
      </c>
      <c r="B97" s="56" t="s">
        <v>41</v>
      </c>
      <c r="C97" s="14">
        <v>43201.578000000001</v>
      </c>
      <c r="D97" s="14" t="s">
        <v>78</v>
      </c>
    </row>
    <row r="98" spans="1:4">
      <c r="A98" s="14" t="s">
        <v>139</v>
      </c>
      <c r="B98" s="56" t="s">
        <v>41</v>
      </c>
      <c r="C98" s="14">
        <v>43213.259100000003</v>
      </c>
      <c r="D98" s="14" t="s">
        <v>78</v>
      </c>
    </row>
    <row r="99" spans="1:4">
      <c r="A99" s="14" t="s">
        <v>145</v>
      </c>
      <c r="B99" s="56" t="s">
        <v>41</v>
      </c>
      <c r="C99" s="14">
        <v>43233.423000000003</v>
      </c>
      <c r="D99" s="14" t="s">
        <v>78</v>
      </c>
    </row>
    <row r="100" spans="1:4">
      <c r="A100" s="14" t="s">
        <v>139</v>
      </c>
      <c r="B100" s="56" t="s">
        <v>41</v>
      </c>
      <c r="C100" s="14">
        <v>43244.228499999997</v>
      </c>
      <c r="D100" s="14" t="s">
        <v>78</v>
      </c>
    </row>
    <row r="101" spans="1:4">
      <c r="A101" s="14" t="s">
        <v>145</v>
      </c>
      <c r="B101" s="56" t="s">
        <v>41</v>
      </c>
      <c r="C101" s="14">
        <v>43248.338000000003</v>
      </c>
      <c r="D101" s="14" t="s">
        <v>78</v>
      </c>
    </row>
    <row r="102" spans="1:4">
      <c r="A102" s="14" t="s">
        <v>139</v>
      </c>
      <c r="B102" s="56" t="s">
        <v>42</v>
      </c>
      <c r="C102" s="14">
        <v>43277.096700000002</v>
      </c>
      <c r="D102" s="14" t="s">
        <v>78</v>
      </c>
    </row>
    <row r="103" spans="1:4">
      <c r="A103" s="14" t="s">
        <v>139</v>
      </c>
      <c r="B103" s="56" t="s">
        <v>41</v>
      </c>
      <c r="C103" s="14">
        <v>43280.1659</v>
      </c>
      <c r="D103" s="14" t="s">
        <v>78</v>
      </c>
    </row>
    <row r="104" spans="1:4">
      <c r="A104" s="14" t="s">
        <v>145</v>
      </c>
      <c r="B104" s="56" t="s">
        <v>41</v>
      </c>
      <c r="C104" s="14">
        <v>43292.442000000003</v>
      </c>
      <c r="D104" s="14" t="s">
        <v>78</v>
      </c>
    </row>
    <row r="105" spans="1:4">
      <c r="A105" s="14" t="s">
        <v>145</v>
      </c>
      <c r="B105" s="56" t="s">
        <v>42</v>
      </c>
      <c r="C105" s="14">
        <v>43292.58</v>
      </c>
      <c r="D105" s="14" t="s">
        <v>78</v>
      </c>
    </row>
    <row r="106" spans="1:4">
      <c r="A106" s="14" t="s">
        <v>145</v>
      </c>
      <c r="B106" s="56" t="s">
        <v>41</v>
      </c>
      <c r="C106" s="14">
        <v>43294.481</v>
      </c>
      <c r="D106" s="14" t="s">
        <v>78</v>
      </c>
    </row>
    <row r="107" spans="1:4">
      <c r="A107" s="14" t="s">
        <v>145</v>
      </c>
      <c r="B107" s="56" t="s">
        <v>41</v>
      </c>
      <c r="C107" s="14">
        <v>43296.519</v>
      </c>
      <c r="D107" s="14" t="s">
        <v>78</v>
      </c>
    </row>
    <row r="108" spans="1:4">
      <c r="A108" s="14" t="s">
        <v>145</v>
      </c>
      <c r="B108" s="56" t="s">
        <v>41</v>
      </c>
      <c r="C108" s="14">
        <v>43306.457999999999</v>
      </c>
      <c r="D108" s="14" t="s">
        <v>78</v>
      </c>
    </row>
    <row r="109" spans="1:4">
      <c r="A109" s="14" t="s">
        <v>111</v>
      </c>
      <c r="B109" s="56" t="s">
        <v>42</v>
      </c>
      <c r="C109" s="14">
        <v>43740.4755</v>
      </c>
      <c r="D109" s="14" t="s">
        <v>78</v>
      </c>
    </row>
    <row r="110" spans="1:4">
      <c r="A110" s="14" t="s">
        <v>111</v>
      </c>
      <c r="B110" s="56" t="s">
        <v>41</v>
      </c>
      <c r="C110" s="14">
        <v>43932.575299999997</v>
      </c>
      <c r="D110" s="14" t="s">
        <v>78</v>
      </c>
    </row>
    <row r="111" spans="1:4">
      <c r="A111" s="14" t="s">
        <v>111</v>
      </c>
      <c r="B111" s="56" t="s">
        <v>42</v>
      </c>
      <c r="C111" s="14">
        <v>44000.504699999998</v>
      </c>
      <c r="D111" s="14" t="s">
        <v>78</v>
      </c>
    </row>
    <row r="112" spans="1:4">
      <c r="A112" s="14" t="s">
        <v>111</v>
      </c>
      <c r="B112" s="56" t="s">
        <v>42</v>
      </c>
      <c r="C112" s="14">
        <v>44001.381600000001</v>
      </c>
      <c r="D112" s="14" t="s">
        <v>78</v>
      </c>
    </row>
    <row r="113" spans="1:4">
      <c r="A113" s="14" t="s">
        <v>111</v>
      </c>
      <c r="B113" s="56" t="s">
        <v>41</v>
      </c>
      <c r="C113" s="14">
        <v>44001.527099999999</v>
      </c>
      <c r="D113" s="14" t="s">
        <v>78</v>
      </c>
    </row>
    <row r="114" spans="1:4">
      <c r="A114" s="14" t="s">
        <v>217</v>
      </c>
      <c r="B114" s="56" t="s">
        <v>41</v>
      </c>
      <c r="C114" s="14">
        <v>44761.455099999999</v>
      </c>
      <c r="D114" s="14" t="s">
        <v>78</v>
      </c>
    </row>
    <row r="115" spans="1:4">
      <c r="A115" s="14" t="s">
        <v>275</v>
      </c>
      <c r="B115" s="56" t="s">
        <v>41</v>
      </c>
      <c r="C115" s="14">
        <v>45860.2952</v>
      </c>
      <c r="D115" s="14" t="s">
        <v>78</v>
      </c>
    </row>
    <row r="116" spans="1:4">
      <c r="A116" s="14" t="s">
        <v>282</v>
      </c>
      <c r="B116" s="56" t="s">
        <v>41</v>
      </c>
      <c r="C116" s="14">
        <v>47667.349300000002</v>
      </c>
      <c r="D116" s="14" t="s">
        <v>78</v>
      </c>
    </row>
    <row r="117" spans="1:4">
      <c r="A117" s="14" t="s">
        <v>282</v>
      </c>
      <c r="B117" s="56" t="s">
        <v>42</v>
      </c>
      <c r="C117" s="14">
        <v>47667.497799999997</v>
      </c>
      <c r="D117" s="14" t="s">
        <v>78</v>
      </c>
    </row>
    <row r="118" spans="1:4">
      <c r="A118" s="14" t="s">
        <v>282</v>
      </c>
      <c r="B118" s="56" t="s">
        <v>41</v>
      </c>
      <c r="C118" s="14">
        <v>47668.517800000001</v>
      </c>
      <c r="D118" s="14" t="s">
        <v>78</v>
      </c>
    </row>
    <row r="119" spans="1:4">
      <c r="A119" s="14" t="s">
        <v>282</v>
      </c>
      <c r="B119" s="56" t="s">
        <v>41</v>
      </c>
      <c r="C119" s="14">
        <v>47672.316599999998</v>
      </c>
      <c r="D119" s="14" t="s">
        <v>78</v>
      </c>
    </row>
    <row r="120" spans="1:4">
      <c r="A120" s="14" t="s">
        <v>282</v>
      </c>
      <c r="B120" s="56" t="s">
        <v>42</v>
      </c>
      <c r="C120" s="14">
        <v>47672.461000000003</v>
      </c>
      <c r="D120" s="14" t="s">
        <v>78</v>
      </c>
    </row>
    <row r="121" spans="1:4">
      <c r="A121" s="14" t="s">
        <v>296</v>
      </c>
      <c r="B121" s="56" t="s">
        <v>42</v>
      </c>
      <c r="C121" s="14">
        <v>48028.324999999997</v>
      </c>
      <c r="D121" s="14" t="s">
        <v>78</v>
      </c>
    </row>
    <row r="122" spans="1:4">
      <c r="A122" s="14" t="s">
        <v>296</v>
      </c>
      <c r="B122" s="56" t="s">
        <v>41</v>
      </c>
      <c r="C122" s="14">
        <v>48028.468699999998</v>
      </c>
      <c r="D122" s="14" t="s">
        <v>78</v>
      </c>
    </row>
    <row r="123" spans="1:4">
      <c r="A123" s="14" t="s">
        <v>296</v>
      </c>
      <c r="B123" s="56" t="s">
        <v>42</v>
      </c>
      <c r="C123" s="14">
        <v>48030.370300000002</v>
      </c>
      <c r="D123" s="14" t="s">
        <v>78</v>
      </c>
    </row>
    <row r="124" spans="1:4">
      <c r="A124" s="14" t="s">
        <v>296</v>
      </c>
      <c r="B124" s="56" t="s">
        <v>42</v>
      </c>
      <c r="C124" s="14">
        <v>48035.3387</v>
      </c>
      <c r="D124" s="14" t="s">
        <v>94</v>
      </c>
    </row>
    <row r="125" spans="1:4">
      <c r="A125" s="14" t="s">
        <v>296</v>
      </c>
      <c r="B125" s="56" t="s">
        <v>41</v>
      </c>
      <c r="C125" s="14">
        <v>48035.481099999997</v>
      </c>
      <c r="D125" s="14" t="s">
        <v>94</v>
      </c>
    </row>
    <row r="126" spans="1:4">
      <c r="A126" s="14" t="s">
        <v>333</v>
      </c>
      <c r="B126" s="56" t="s">
        <v>42</v>
      </c>
      <c r="C126" s="14">
        <v>50590.631000000001</v>
      </c>
      <c r="D126" s="14" t="s">
        <v>78</v>
      </c>
    </row>
    <row r="127" spans="1:4">
      <c r="A127" s="14" t="s">
        <v>349</v>
      </c>
      <c r="B127" s="56" t="s">
        <v>41</v>
      </c>
      <c r="C127" s="14">
        <v>53065.673699999999</v>
      </c>
      <c r="D127" s="14" t="s">
        <v>78</v>
      </c>
    </row>
    <row r="128" spans="1:4">
      <c r="A128" s="14" t="s">
        <v>361</v>
      </c>
      <c r="B128" s="56" t="s">
        <v>42</v>
      </c>
      <c r="C128" s="14">
        <v>53425.180899999999</v>
      </c>
      <c r="D128" s="14" t="s">
        <v>78</v>
      </c>
    </row>
    <row r="129" spans="1:4">
      <c r="A129" s="14" t="s">
        <v>361</v>
      </c>
      <c r="B129" s="56" t="s">
        <v>41</v>
      </c>
      <c r="C129" s="14">
        <v>53425.329299999998</v>
      </c>
      <c r="D129" s="14" t="s">
        <v>78</v>
      </c>
    </row>
    <row r="130" spans="1:4">
      <c r="A130" s="14" t="s">
        <v>379</v>
      </c>
      <c r="B130" s="56" t="s">
        <v>42</v>
      </c>
      <c r="C130" s="14">
        <v>53813.414400000001</v>
      </c>
      <c r="D130" s="14" t="s">
        <v>78</v>
      </c>
    </row>
    <row r="131" spans="1:4">
      <c r="A131" s="14" t="s">
        <v>379</v>
      </c>
      <c r="B131" s="56" t="s">
        <v>41</v>
      </c>
      <c r="C131" s="14">
        <v>53813.590499999998</v>
      </c>
      <c r="D131" s="14" t="s">
        <v>78</v>
      </c>
    </row>
    <row r="132" spans="1:4">
      <c r="A132" s="14" t="s">
        <v>389</v>
      </c>
      <c r="B132" s="56" t="s">
        <v>42</v>
      </c>
      <c r="C132" s="14">
        <v>54220.7163</v>
      </c>
      <c r="D132" s="14" t="s">
        <v>78</v>
      </c>
    </row>
    <row r="133" spans="1:4">
      <c r="A133" s="14" t="s">
        <v>396</v>
      </c>
      <c r="B133" s="56" t="s">
        <v>41</v>
      </c>
      <c r="C133" s="14">
        <v>54558.329299999998</v>
      </c>
      <c r="D133" s="14" t="s">
        <v>78</v>
      </c>
    </row>
    <row r="134" spans="1:4">
      <c r="A134" s="14" t="s">
        <v>402</v>
      </c>
      <c r="B134" s="56" t="s">
        <v>41</v>
      </c>
      <c r="C134" s="14">
        <v>54597.479299999999</v>
      </c>
      <c r="D134" s="14" t="s">
        <v>78</v>
      </c>
    </row>
    <row r="135" spans="1:4">
      <c r="A135" s="14" t="s">
        <v>407</v>
      </c>
      <c r="B135" s="56" t="s">
        <v>41</v>
      </c>
      <c r="C135" s="14">
        <v>54897.818700000003</v>
      </c>
      <c r="D135" s="14" t="s">
        <v>78</v>
      </c>
    </row>
    <row r="136" spans="1:4">
      <c r="A136" s="14" t="s">
        <v>413</v>
      </c>
      <c r="B136" s="56" t="s">
        <v>42</v>
      </c>
      <c r="C136" s="14">
        <v>54925.4303</v>
      </c>
      <c r="D136" s="14" t="s">
        <v>78</v>
      </c>
    </row>
    <row r="137" spans="1:4">
      <c r="A137" s="14" t="s">
        <v>413</v>
      </c>
      <c r="B137" s="56" t="s">
        <v>42</v>
      </c>
      <c r="C137" s="14">
        <v>54925.4306</v>
      </c>
      <c r="D137" s="14" t="s">
        <v>78</v>
      </c>
    </row>
    <row r="138" spans="1:4">
      <c r="A138" s="14" t="s">
        <v>413</v>
      </c>
      <c r="B138" s="56" t="s">
        <v>42</v>
      </c>
      <c r="C138" s="14">
        <v>54925.430800000002</v>
      </c>
      <c r="D138" s="14" t="s">
        <v>78</v>
      </c>
    </row>
    <row r="139" spans="1:4">
      <c r="A139" s="14" t="s">
        <v>424</v>
      </c>
      <c r="B139" s="56" t="s">
        <v>41</v>
      </c>
      <c r="C139" s="14">
        <v>55000.366199999997</v>
      </c>
      <c r="D139" s="14" t="s">
        <v>78</v>
      </c>
    </row>
    <row r="140" spans="1:4">
      <c r="A140" s="14" t="s">
        <v>424</v>
      </c>
      <c r="B140" s="56" t="s">
        <v>41</v>
      </c>
      <c r="C140" s="14">
        <v>55000.366499999996</v>
      </c>
      <c r="D140" s="14" t="s">
        <v>78</v>
      </c>
    </row>
    <row r="141" spans="1:4">
      <c r="A141" s="14" t="s">
        <v>424</v>
      </c>
      <c r="B141" s="56" t="s">
        <v>41</v>
      </c>
      <c r="C141" s="14">
        <v>55000.366699999999</v>
      </c>
      <c r="D141" s="14" t="s">
        <v>78</v>
      </c>
    </row>
    <row r="142" spans="1:4">
      <c r="A142" s="14" t="s">
        <v>434</v>
      </c>
      <c r="B142" s="56" t="s">
        <v>41</v>
      </c>
      <c r="C142" s="14">
        <v>55238.769399999997</v>
      </c>
      <c r="D142" s="14" t="s">
        <v>78</v>
      </c>
    </row>
    <row r="143" spans="1:4">
      <c r="A143" s="14" t="s">
        <v>434</v>
      </c>
      <c r="B143" s="56" t="s">
        <v>42</v>
      </c>
      <c r="C143" s="14">
        <v>55238.917000000001</v>
      </c>
      <c r="D143" s="14" t="s">
        <v>78</v>
      </c>
    </row>
    <row r="144" spans="1:4">
      <c r="A144" s="14" t="s">
        <v>424</v>
      </c>
      <c r="B144" s="56" t="s">
        <v>41</v>
      </c>
      <c r="C144" s="14">
        <v>55304.506300000001</v>
      </c>
      <c r="D144" s="14" t="s">
        <v>78</v>
      </c>
    </row>
    <row r="145" spans="1:4">
      <c r="A145" s="14" t="s">
        <v>449</v>
      </c>
      <c r="B145" s="56" t="s">
        <v>41</v>
      </c>
      <c r="C145" s="14">
        <v>55481.264000000003</v>
      </c>
      <c r="D145" s="14" t="s">
        <v>78</v>
      </c>
    </row>
    <row r="146" spans="1:4">
      <c r="A146" s="14" t="s">
        <v>449</v>
      </c>
      <c r="B146" s="56" t="s">
        <v>42</v>
      </c>
      <c r="C146" s="14">
        <v>55496.309699999998</v>
      </c>
      <c r="D146" s="14" t="s">
        <v>78</v>
      </c>
    </row>
    <row r="147" spans="1:4">
      <c r="A147" s="14" t="s">
        <v>424</v>
      </c>
      <c r="B147" s="56" t="s">
        <v>41</v>
      </c>
      <c r="C147" s="14">
        <v>55619.455000000002</v>
      </c>
      <c r="D147" s="14" t="s">
        <v>78</v>
      </c>
    </row>
    <row r="148" spans="1:4">
      <c r="A148" s="14" t="s">
        <v>463</v>
      </c>
      <c r="B148" s="56" t="s">
        <v>42</v>
      </c>
      <c r="C148" s="14">
        <v>55960.55517</v>
      </c>
      <c r="D148" s="14" t="s">
        <v>78</v>
      </c>
    </row>
    <row r="149" spans="1:4">
      <c r="A149" s="14" t="s">
        <v>463</v>
      </c>
      <c r="B149" s="56" t="s">
        <v>42</v>
      </c>
      <c r="C149" s="14">
        <v>55960.555469999999</v>
      </c>
      <c r="D149" s="14" t="s">
        <v>78</v>
      </c>
    </row>
    <row r="150" spans="1:4">
      <c r="A150" s="14" t="s">
        <v>463</v>
      </c>
      <c r="B150" s="56" t="s">
        <v>42</v>
      </c>
      <c r="C150" s="14">
        <v>55960.555569999997</v>
      </c>
      <c r="D150" s="14" t="s">
        <v>78</v>
      </c>
    </row>
    <row r="151" spans="1:4">
      <c r="A151" s="14" t="s">
        <v>463</v>
      </c>
      <c r="B151" s="56" t="s">
        <v>42</v>
      </c>
      <c r="C151" s="14">
        <v>55960.555769999999</v>
      </c>
      <c r="D151" s="14" t="s">
        <v>78</v>
      </c>
    </row>
    <row r="152" spans="1:4">
      <c r="A152" s="14" t="s">
        <v>463</v>
      </c>
      <c r="B152" s="56" t="s">
        <v>41</v>
      </c>
      <c r="C152" s="14">
        <v>55960.70177</v>
      </c>
      <c r="D152" s="14" t="s">
        <v>78</v>
      </c>
    </row>
    <row r="153" spans="1:4">
      <c r="A153" s="14" t="s">
        <v>463</v>
      </c>
      <c r="B153" s="56" t="s">
        <v>41</v>
      </c>
      <c r="C153" s="14">
        <v>55960.702069999999</v>
      </c>
      <c r="D153" s="14" t="s">
        <v>78</v>
      </c>
    </row>
    <row r="154" spans="1:4">
      <c r="A154" s="14" t="s">
        <v>463</v>
      </c>
      <c r="B154" s="56" t="s">
        <v>41</v>
      </c>
      <c r="C154" s="14">
        <v>55960.702169999997</v>
      </c>
      <c r="D154" s="14" t="s">
        <v>78</v>
      </c>
    </row>
    <row r="155" spans="1:4">
      <c r="A155" s="14" t="s">
        <v>463</v>
      </c>
      <c r="B155" s="56" t="s">
        <v>41</v>
      </c>
      <c r="C155" s="14">
        <v>55960.702270000002</v>
      </c>
      <c r="D155" s="14" t="s">
        <v>78</v>
      </c>
    </row>
    <row r="156" spans="1:4">
      <c r="A156" s="14" t="s">
        <v>487</v>
      </c>
      <c r="B156" s="56" t="s">
        <v>41</v>
      </c>
      <c r="C156" s="14">
        <v>55992.54855</v>
      </c>
      <c r="D156" s="14" t="s">
        <v>78</v>
      </c>
    </row>
    <row r="157" spans="1:4">
      <c r="A157" s="14" t="s">
        <v>487</v>
      </c>
      <c r="B157" s="56" t="s">
        <v>42</v>
      </c>
      <c r="C157" s="14">
        <v>55992.693899999998</v>
      </c>
      <c r="D157" s="14" t="s">
        <v>78</v>
      </c>
    </row>
    <row r="158" spans="1:4">
      <c r="A158" s="14" t="s">
        <v>496</v>
      </c>
      <c r="B158" s="56" t="s">
        <v>41</v>
      </c>
      <c r="C158" s="14">
        <v>56007.448600000003</v>
      </c>
      <c r="D158" s="14" t="s">
        <v>78</v>
      </c>
    </row>
    <row r="159" spans="1:4">
      <c r="A159" s="14" t="s">
        <v>496</v>
      </c>
      <c r="B159" s="56" t="s">
        <v>42</v>
      </c>
      <c r="C159" s="14">
        <v>56007.593699999998</v>
      </c>
      <c r="D159" s="14" t="s">
        <v>78</v>
      </c>
    </row>
    <row r="160" spans="1:4">
      <c r="A160" s="14" t="s">
        <v>487</v>
      </c>
      <c r="B160" s="56" t="s">
        <v>41</v>
      </c>
      <c r="C160" s="14">
        <v>56390.464489999998</v>
      </c>
      <c r="D160" s="14" t="s">
        <v>78</v>
      </c>
    </row>
    <row r="161" spans="1:4">
      <c r="A161" s="14" t="s">
        <v>487</v>
      </c>
      <c r="B161" s="56" t="s">
        <v>42</v>
      </c>
      <c r="C161" s="14">
        <v>56390.614509999999</v>
      </c>
      <c r="D161" s="14" t="s">
        <v>78</v>
      </c>
    </row>
    <row r="162" spans="1:4">
      <c r="A162" s="14" t="s">
        <v>487</v>
      </c>
      <c r="B162" s="56" t="s">
        <v>42</v>
      </c>
      <c r="C162" s="14">
        <v>56650.64198</v>
      </c>
      <c r="D162" s="14" t="s">
        <v>78</v>
      </c>
    </row>
  </sheetData>
  <sheetProtection sheet="1"/>
  <phoneticPr fontId="7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86"/>
  <sheetViews>
    <sheetView topLeftCell="A82" workbookViewId="0">
      <selection activeCell="A46" sqref="A46:D127"/>
    </sheetView>
  </sheetViews>
  <sheetFormatPr defaultRowHeight="12.75"/>
  <cols>
    <col min="1" max="1" width="19.7109375" style="29" customWidth="1"/>
    <col min="2" max="2" width="4.42578125" style="12" customWidth="1"/>
    <col min="3" max="3" width="12.7109375" style="29" customWidth="1"/>
    <col min="4" max="4" width="5.42578125" style="12" customWidth="1"/>
    <col min="5" max="5" width="14.85546875" style="12" customWidth="1"/>
    <col min="6" max="6" width="9.140625" style="12"/>
    <col min="7" max="7" width="12" style="12" customWidth="1"/>
    <col min="8" max="8" width="14.140625" style="29" customWidth="1"/>
    <col min="9" max="9" width="22.570312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03125" style="12" customWidth="1"/>
    <col min="14" max="14" width="14.140625" style="12" customWidth="1"/>
    <col min="15" max="15" width="23.42578125" style="12" customWidth="1"/>
    <col min="16" max="16" width="16.5703125" style="12" customWidth="1"/>
    <col min="17" max="17" width="41" style="12" customWidth="1"/>
    <col min="18" max="16384" width="9.140625" style="12"/>
  </cols>
  <sheetData>
    <row r="1" spans="1:16" ht="15.75">
      <c r="A1" s="28" t="s">
        <v>90</v>
      </c>
      <c r="I1" s="30" t="s">
        <v>91</v>
      </c>
      <c r="J1" s="31" t="s">
        <v>92</v>
      </c>
    </row>
    <row r="2" spans="1:16">
      <c r="I2" s="32" t="s">
        <v>93</v>
      </c>
      <c r="J2" s="33" t="s">
        <v>94</v>
      </c>
    </row>
    <row r="3" spans="1:16">
      <c r="A3" s="34" t="s">
        <v>95</v>
      </c>
      <c r="I3" s="32" t="s">
        <v>96</v>
      </c>
      <c r="J3" s="33" t="s">
        <v>97</v>
      </c>
    </row>
    <row r="4" spans="1:16">
      <c r="I4" s="32" t="s">
        <v>98</v>
      </c>
      <c r="J4" s="33" t="s">
        <v>97</v>
      </c>
    </row>
    <row r="5" spans="1:16" ht="13.5" thickBot="1">
      <c r="I5" s="35" t="s">
        <v>99</v>
      </c>
      <c r="J5" s="36" t="s">
        <v>78</v>
      </c>
    </row>
    <row r="10" spans="1:16" ht="13.5" thickBot="1"/>
    <row r="11" spans="1:16" ht="12.75" customHeight="1" thickBot="1">
      <c r="A11" s="29" t="str">
        <f t="shared" ref="A11:A42" si="0">P11</f>
        <v> AAPS 48.85 </v>
      </c>
      <c r="B11" s="5" t="str">
        <f t="shared" ref="B11:B42" si="1">IF(H11=INT(H11),"I","II")</f>
        <v>I</v>
      </c>
      <c r="C11" s="29">
        <f t="shared" ref="C11:C42" si="2">1*G11</f>
        <v>42572.538</v>
      </c>
      <c r="D11" s="12" t="str">
        <f t="shared" ref="D11:D42" si="3">VLOOKUP(F11,I$1:J$5,2,FALSE)</f>
        <v>vis</v>
      </c>
      <c r="E11" s="37">
        <f>VLOOKUP(C11,A!C$21:E$973,3,FALSE)</f>
        <v>0</v>
      </c>
      <c r="F11" s="5" t="s">
        <v>99</v>
      </c>
      <c r="G11" s="12" t="str">
        <f t="shared" ref="G11:G42" si="4">MID(I11,3,LEN(I11)-3)</f>
        <v>42572.5380</v>
      </c>
      <c r="H11" s="29">
        <f t="shared" ref="H11:H42" si="5">1*K11</f>
        <v>0</v>
      </c>
      <c r="I11" s="38" t="s">
        <v>126</v>
      </c>
      <c r="J11" s="39" t="s">
        <v>127</v>
      </c>
      <c r="K11" s="38">
        <v>0</v>
      </c>
      <c r="L11" s="38" t="s">
        <v>128</v>
      </c>
      <c r="M11" s="39" t="s">
        <v>103</v>
      </c>
      <c r="N11" s="39" t="s">
        <v>104</v>
      </c>
      <c r="O11" s="40" t="s">
        <v>110</v>
      </c>
      <c r="P11" s="40" t="s">
        <v>111</v>
      </c>
    </row>
    <row r="12" spans="1:16" ht="12.75" customHeight="1" thickBot="1">
      <c r="A12" s="29" t="str">
        <f t="shared" si="0"/>
        <v>IBVS 2137 </v>
      </c>
      <c r="B12" s="5" t="str">
        <f t="shared" si="1"/>
        <v>I</v>
      </c>
      <c r="C12" s="29">
        <f t="shared" si="2"/>
        <v>44728.425799999997</v>
      </c>
      <c r="D12" s="12" t="str">
        <f t="shared" si="3"/>
        <v>vis</v>
      </c>
      <c r="E12" s="37">
        <f>VLOOKUP(C12,A!C$21:E$973,3,FALSE)</f>
        <v>7378.9547146136465</v>
      </c>
      <c r="F12" s="5" t="s">
        <v>99</v>
      </c>
      <c r="G12" s="12" t="str">
        <f t="shared" si="4"/>
        <v>44728.4258</v>
      </c>
      <c r="H12" s="29">
        <f t="shared" si="5"/>
        <v>7379</v>
      </c>
      <c r="I12" s="38" t="s">
        <v>213</v>
      </c>
      <c r="J12" s="39" t="s">
        <v>214</v>
      </c>
      <c r="K12" s="38">
        <v>7379</v>
      </c>
      <c r="L12" s="38" t="s">
        <v>215</v>
      </c>
      <c r="M12" s="39" t="s">
        <v>103</v>
      </c>
      <c r="N12" s="39" t="s">
        <v>104</v>
      </c>
      <c r="O12" s="40" t="s">
        <v>216</v>
      </c>
      <c r="P12" s="41" t="s">
        <v>217</v>
      </c>
    </row>
    <row r="13" spans="1:16" ht="12.75" customHeight="1" thickBot="1">
      <c r="A13" s="29" t="str">
        <f t="shared" si="0"/>
        <v>IBVS 2137 </v>
      </c>
      <c r="B13" s="5" t="str">
        <f t="shared" si="1"/>
        <v>II</v>
      </c>
      <c r="C13" s="29">
        <f t="shared" si="2"/>
        <v>44732.373399999997</v>
      </c>
      <c r="D13" s="12" t="str">
        <f t="shared" si="3"/>
        <v>vis</v>
      </c>
      <c r="E13" s="37">
        <f>VLOOKUP(C13,A!C$21:E$973,3,FALSE)</f>
        <v>7392.466160632036</v>
      </c>
      <c r="F13" s="5" t="s">
        <v>99</v>
      </c>
      <c r="G13" s="12" t="str">
        <f t="shared" si="4"/>
        <v>44732.3734</v>
      </c>
      <c r="H13" s="29">
        <f t="shared" si="5"/>
        <v>7392.5</v>
      </c>
      <c r="I13" s="38" t="s">
        <v>218</v>
      </c>
      <c r="J13" s="39" t="s">
        <v>219</v>
      </c>
      <c r="K13" s="38">
        <v>7392.5</v>
      </c>
      <c r="L13" s="38" t="s">
        <v>220</v>
      </c>
      <c r="M13" s="39" t="s">
        <v>103</v>
      </c>
      <c r="N13" s="39" t="s">
        <v>104</v>
      </c>
      <c r="O13" s="40" t="s">
        <v>216</v>
      </c>
      <c r="P13" s="41" t="s">
        <v>217</v>
      </c>
    </row>
    <row r="14" spans="1:16" ht="12.75" customHeight="1" thickBot="1">
      <c r="A14" s="29" t="str">
        <f t="shared" si="0"/>
        <v>IBVS 2137 </v>
      </c>
      <c r="B14" s="5" t="str">
        <f t="shared" si="1"/>
        <v>I</v>
      </c>
      <c r="C14" s="29">
        <f t="shared" si="2"/>
        <v>44732.519500000002</v>
      </c>
      <c r="D14" s="12" t="str">
        <f t="shared" si="3"/>
        <v>vis</v>
      </c>
      <c r="E14" s="37">
        <f>VLOOKUP(C14,A!C$21:E$973,3,FALSE)</f>
        <v>7392.9662169354506</v>
      </c>
      <c r="F14" s="5" t="s">
        <v>99</v>
      </c>
      <c r="G14" s="12" t="str">
        <f t="shared" si="4"/>
        <v>44732.5195</v>
      </c>
      <c r="H14" s="29">
        <f t="shared" si="5"/>
        <v>7393</v>
      </c>
      <c r="I14" s="38" t="s">
        <v>221</v>
      </c>
      <c r="J14" s="39" t="s">
        <v>222</v>
      </c>
      <c r="K14" s="38">
        <v>7393</v>
      </c>
      <c r="L14" s="38" t="s">
        <v>220</v>
      </c>
      <c r="M14" s="39" t="s">
        <v>103</v>
      </c>
      <c r="N14" s="39" t="s">
        <v>104</v>
      </c>
      <c r="O14" s="40" t="s">
        <v>216</v>
      </c>
      <c r="P14" s="41" t="s">
        <v>217</v>
      </c>
    </row>
    <row r="15" spans="1:16" ht="12.75" customHeight="1" thickBot="1">
      <c r="A15" s="29" t="str">
        <f t="shared" si="0"/>
        <v>IBVS 2137 </v>
      </c>
      <c r="B15" s="5" t="str">
        <f t="shared" si="1"/>
        <v>I</v>
      </c>
      <c r="C15" s="29">
        <f t="shared" si="2"/>
        <v>44754.441700000003</v>
      </c>
      <c r="D15" s="12" t="str">
        <f t="shared" si="3"/>
        <v>vis</v>
      </c>
      <c r="E15" s="37">
        <f>VLOOKUP(C15,A!C$21:E$973,3,FALSE)</f>
        <v>7467.9993058766795</v>
      </c>
      <c r="F15" s="5" t="s">
        <v>99</v>
      </c>
      <c r="G15" s="12" t="str">
        <f t="shared" si="4"/>
        <v>44754.4417</v>
      </c>
      <c r="H15" s="29">
        <f t="shared" si="5"/>
        <v>7468</v>
      </c>
      <c r="I15" s="38" t="s">
        <v>223</v>
      </c>
      <c r="J15" s="39" t="s">
        <v>224</v>
      </c>
      <c r="K15" s="38">
        <v>7468</v>
      </c>
      <c r="L15" s="38" t="s">
        <v>212</v>
      </c>
      <c r="M15" s="39" t="s">
        <v>103</v>
      </c>
      <c r="N15" s="39" t="s">
        <v>104</v>
      </c>
      <c r="O15" s="40" t="s">
        <v>216</v>
      </c>
      <c r="P15" s="41" t="s">
        <v>217</v>
      </c>
    </row>
    <row r="16" spans="1:16" ht="12.75" customHeight="1" thickBot="1">
      <c r="A16" s="29" t="str">
        <f t="shared" si="0"/>
        <v>IBVS 2137 </v>
      </c>
      <c r="B16" s="5" t="str">
        <f t="shared" si="1"/>
        <v>II</v>
      </c>
      <c r="C16" s="29">
        <f t="shared" si="2"/>
        <v>44754.585899999998</v>
      </c>
      <c r="D16" s="12" t="str">
        <f t="shared" si="3"/>
        <v>vis</v>
      </c>
      <c r="E16" s="37">
        <f>VLOOKUP(C16,A!C$21:E$973,3,FALSE)</f>
        <v>7468.4928590522259</v>
      </c>
      <c r="F16" s="5" t="s">
        <v>99</v>
      </c>
      <c r="G16" s="12" t="str">
        <f t="shared" si="4"/>
        <v>44754.5859</v>
      </c>
      <c r="H16" s="29">
        <f t="shared" si="5"/>
        <v>7468.5</v>
      </c>
      <c r="I16" s="38" t="s">
        <v>225</v>
      </c>
      <c r="J16" s="39" t="s">
        <v>226</v>
      </c>
      <c r="K16" s="38">
        <v>7468.5</v>
      </c>
      <c r="L16" s="38" t="s">
        <v>227</v>
      </c>
      <c r="M16" s="39" t="s">
        <v>103</v>
      </c>
      <c r="N16" s="39" t="s">
        <v>104</v>
      </c>
      <c r="O16" s="40" t="s">
        <v>216</v>
      </c>
      <c r="P16" s="41" t="s">
        <v>217</v>
      </c>
    </row>
    <row r="17" spans="1:16" ht="12.75" customHeight="1" thickBot="1">
      <c r="A17" s="29" t="str">
        <f t="shared" si="0"/>
        <v>IBVS 2137 </v>
      </c>
      <c r="B17" s="5" t="str">
        <f t="shared" si="1"/>
        <v>I</v>
      </c>
      <c r="C17" s="29">
        <f t="shared" si="2"/>
        <v>44755.318700000003</v>
      </c>
      <c r="D17" s="12" t="str">
        <f t="shared" si="3"/>
        <v>vis</v>
      </c>
      <c r="E17" s="37">
        <f>VLOOKUP(C17,A!C$21:E$973,3,FALSE)</f>
        <v>7471.0010127766027</v>
      </c>
      <c r="F17" s="5" t="s">
        <v>99</v>
      </c>
      <c r="G17" s="12" t="str">
        <f t="shared" si="4"/>
        <v>44755.3187</v>
      </c>
      <c r="H17" s="29">
        <f t="shared" si="5"/>
        <v>7471</v>
      </c>
      <c r="I17" s="38" t="s">
        <v>228</v>
      </c>
      <c r="J17" s="39" t="s">
        <v>229</v>
      </c>
      <c r="K17" s="38">
        <v>7471</v>
      </c>
      <c r="L17" s="38" t="s">
        <v>137</v>
      </c>
      <c r="M17" s="39" t="s">
        <v>103</v>
      </c>
      <c r="N17" s="39" t="s">
        <v>104</v>
      </c>
      <c r="O17" s="40" t="s">
        <v>216</v>
      </c>
      <c r="P17" s="41" t="s">
        <v>217</v>
      </c>
    </row>
    <row r="18" spans="1:16" ht="12.75" customHeight="1" thickBot="1">
      <c r="A18" s="29" t="str">
        <f t="shared" si="0"/>
        <v>IBVS 2137 </v>
      </c>
      <c r="B18" s="5" t="str">
        <f t="shared" si="1"/>
        <v>II</v>
      </c>
      <c r="C18" s="29">
        <f t="shared" si="2"/>
        <v>44755.464999999997</v>
      </c>
      <c r="D18" s="12" t="str">
        <f t="shared" si="3"/>
        <v>vis</v>
      </c>
      <c r="E18" s="37">
        <f>VLOOKUP(C18,A!C$21:E$973,3,FALSE)</f>
        <v>7471.5017536197465</v>
      </c>
      <c r="F18" s="5" t="s">
        <v>99</v>
      </c>
      <c r="G18" s="12" t="str">
        <f t="shared" si="4"/>
        <v>44755.4650</v>
      </c>
      <c r="H18" s="29">
        <f t="shared" si="5"/>
        <v>7471.5</v>
      </c>
      <c r="I18" s="38" t="s">
        <v>230</v>
      </c>
      <c r="J18" s="39" t="s">
        <v>231</v>
      </c>
      <c r="K18" s="38">
        <v>7471.5</v>
      </c>
      <c r="L18" s="38" t="s">
        <v>232</v>
      </c>
      <c r="M18" s="39" t="s">
        <v>103</v>
      </c>
      <c r="N18" s="39" t="s">
        <v>104</v>
      </c>
      <c r="O18" s="40" t="s">
        <v>216</v>
      </c>
      <c r="P18" s="41" t="s">
        <v>217</v>
      </c>
    </row>
    <row r="19" spans="1:16" ht="12.75" customHeight="1" thickBot="1">
      <c r="A19" s="29" t="str">
        <f t="shared" si="0"/>
        <v>IBVS 2137 </v>
      </c>
      <c r="B19" s="5" t="str">
        <f t="shared" si="1"/>
        <v>II</v>
      </c>
      <c r="C19" s="29">
        <f t="shared" si="2"/>
        <v>44756.341500000002</v>
      </c>
      <c r="D19" s="12" t="str">
        <f t="shared" si="3"/>
        <v>vis</v>
      </c>
      <c r="E19" s="37">
        <f>VLOOKUP(C19,A!C$21:E$973,3,FALSE)</f>
        <v>7474.5017491702583</v>
      </c>
      <c r="F19" s="5" t="s">
        <v>99</v>
      </c>
      <c r="G19" s="12" t="str">
        <f t="shared" si="4"/>
        <v>44756.3415</v>
      </c>
      <c r="H19" s="29">
        <f t="shared" si="5"/>
        <v>7474.5</v>
      </c>
      <c r="I19" s="38" t="s">
        <v>233</v>
      </c>
      <c r="J19" s="39" t="s">
        <v>234</v>
      </c>
      <c r="K19" s="38">
        <v>7474.5</v>
      </c>
      <c r="L19" s="38" t="s">
        <v>232</v>
      </c>
      <c r="M19" s="39" t="s">
        <v>103</v>
      </c>
      <c r="N19" s="39" t="s">
        <v>104</v>
      </c>
      <c r="O19" s="40" t="s">
        <v>216</v>
      </c>
      <c r="P19" s="41" t="s">
        <v>217</v>
      </c>
    </row>
    <row r="20" spans="1:16" ht="12.75" customHeight="1" thickBot="1">
      <c r="A20" s="29" t="str">
        <f t="shared" si="0"/>
        <v>IBVS 2137 </v>
      </c>
      <c r="B20" s="5" t="str">
        <f t="shared" si="1"/>
        <v>I</v>
      </c>
      <c r="C20" s="29">
        <f t="shared" si="2"/>
        <v>44756.4876</v>
      </c>
      <c r="D20" s="12" t="str">
        <f t="shared" si="3"/>
        <v>vis</v>
      </c>
      <c r="E20" s="37">
        <f>VLOOKUP(C20,A!C$21:E$973,3,FALSE)</f>
        <v>7475.0018054736474</v>
      </c>
      <c r="F20" s="5" t="s">
        <v>99</v>
      </c>
      <c r="G20" s="12" t="str">
        <f t="shared" si="4"/>
        <v>44756.4876</v>
      </c>
      <c r="H20" s="29">
        <f t="shared" si="5"/>
        <v>7475</v>
      </c>
      <c r="I20" s="38" t="s">
        <v>235</v>
      </c>
      <c r="J20" s="39" t="s">
        <v>236</v>
      </c>
      <c r="K20" s="38">
        <v>7475</v>
      </c>
      <c r="L20" s="38" t="s">
        <v>232</v>
      </c>
      <c r="M20" s="39" t="s">
        <v>103</v>
      </c>
      <c r="N20" s="39" t="s">
        <v>104</v>
      </c>
      <c r="O20" s="40" t="s">
        <v>216</v>
      </c>
      <c r="P20" s="41" t="s">
        <v>217</v>
      </c>
    </row>
    <row r="21" spans="1:16" ht="12.75" customHeight="1" thickBot="1">
      <c r="A21" s="29" t="str">
        <f t="shared" si="0"/>
        <v>IBVS 2137 </v>
      </c>
      <c r="B21" s="5" t="str">
        <f t="shared" si="1"/>
        <v>I</v>
      </c>
      <c r="C21" s="29">
        <f t="shared" si="2"/>
        <v>44759.409399999997</v>
      </c>
      <c r="D21" s="12" t="str">
        <f t="shared" si="3"/>
        <v>vis</v>
      </c>
      <c r="E21" s="37">
        <f>VLOOKUP(C21,A!C$21:E$973,3,FALSE)</f>
        <v>7485.0022470017884</v>
      </c>
      <c r="F21" s="5" t="s">
        <v>99</v>
      </c>
      <c r="G21" s="12" t="str">
        <f t="shared" si="4"/>
        <v>44759.4094</v>
      </c>
      <c r="H21" s="29">
        <f t="shared" si="5"/>
        <v>7485</v>
      </c>
      <c r="I21" s="38" t="s">
        <v>237</v>
      </c>
      <c r="J21" s="39" t="s">
        <v>238</v>
      </c>
      <c r="K21" s="38">
        <v>7485</v>
      </c>
      <c r="L21" s="38" t="s">
        <v>109</v>
      </c>
      <c r="M21" s="39" t="s">
        <v>103</v>
      </c>
      <c r="N21" s="39" t="s">
        <v>104</v>
      </c>
      <c r="O21" s="40" t="s">
        <v>216</v>
      </c>
      <c r="P21" s="41" t="s">
        <v>217</v>
      </c>
    </row>
    <row r="22" spans="1:16" ht="12.75" customHeight="1" thickBot="1">
      <c r="A22" s="29" t="str">
        <f t="shared" si="0"/>
        <v>IBVS 2137 </v>
      </c>
      <c r="B22" s="5" t="str">
        <f t="shared" si="1"/>
        <v>II</v>
      </c>
      <c r="C22" s="29">
        <f t="shared" si="2"/>
        <v>44760.431900000003</v>
      </c>
      <c r="D22" s="12" t="str">
        <f t="shared" si="3"/>
        <v>vis</v>
      </c>
      <c r="E22" s="37">
        <f>VLOOKUP(C22,A!C$21:E$973,3,FALSE)</f>
        <v>7488.501956585812</v>
      </c>
      <c r="F22" s="5" t="s">
        <v>99</v>
      </c>
      <c r="G22" s="12" t="str">
        <f t="shared" si="4"/>
        <v>44760.4319</v>
      </c>
      <c r="H22" s="29">
        <f t="shared" si="5"/>
        <v>7488.5</v>
      </c>
      <c r="I22" s="38" t="s">
        <v>239</v>
      </c>
      <c r="J22" s="39" t="s">
        <v>240</v>
      </c>
      <c r="K22" s="38">
        <v>7488.5</v>
      </c>
      <c r="L22" s="38" t="s">
        <v>119</v>
      </c>
      <c r="M22" s="39" t="s">
        <v>103</v>
      </c>
      <c r="N22" s="39" t="s">
        <v>104</v>
      </c>
      <c r="O22" s="40" t="s">
        <v>216</v>
      </c>
      <c r="P22" s="41" t="s">
        <v>217</v>
      </c>
    </row>
    <row r="23" spans="1:16" ht="12.75" customHeight="1" thickBot="1">
      <c r="A23" s="29" t="str">
        <f t="shared" si="0"/>
        <v>IBVS 2906 </v>
      </c>
      <c r="B23" s="5" t="str">
        <f t="shared" si="1"/>
        <v>II</v>
      </c>
      <c r="C23" s="29">
        <f t="shared" si="2"/>
        <v>45740.362099999998</v>
      </c>
      <c r="D23" s="12" t="str">
        <f t="shared" si="3"/>
        <v>vis</v>
      </c>
      <c r="E23" s="37">
        <f>VLOOKUP(C23,A!C$21:E$973,3,FALSE)</f>
        <v>10842.507934671625</v>
      </c>
      <c r="F23" s="5" t="s">
        <v>99</v>
      </c>
      <c r="G23" s="12" t="str">
        <f t="shared" si="4"/>
        <v>45740.3621</v>
      </c>
      <c r="H23" s="29">
        <f t="shared" si="5"/>
        <v>10842.5</v>
      </c>
      <c r="I23" s="38" t="s">
        <v>243</v>
      </c>
      <c r="J23" s="39" t="s">
        <v>244</v>
      </c>
      <c r="K23" s="38">
        <v>10842.5</v>
      </c>
      <c r="L23" s="38" t="s">
        <v>245</v>
      </c>
      <c r="M23" s="39" t="s">
        <v>103</v>
      </c>
      <c r="N23" s="39" t="s">
        <v>104</v>
      </c>
      <c r="O23" s="40" t="s">
        <v>246</v>
      </c>
      <c r="P23" s="41" t="s">
        <v>247</v>
      </c>
    </row>
    <row r="24" spans="1:16" ht="12.75" customHeight="1" thickBot="1">
      <c r="A24" s="29" t="str">
        <f t="shared" si="0"/>
        <v>IBVS 2906 </v>
      </c>
      <c r="B24" s="5" t="str">
        <f t="shared" si="1"/>
        <v>I</v>
      </c>
      <c r="C24" s="29">
        <f t="shared" si="2"/>
        <v>45740.5052</v>
      </c>
      <c r="D24" s="12" t="str">
        <f t="shared" si="3"/>
        <v>vis</v>
      </c>
      <c r="E24" s="37">
        <f>VLOOKUP(C24,A!C$21:E$973,3,FALSE)</f>
        <v>10842.997722878445</v>
      </c>
      <c r="F24" s="5" t="s">
        <v>99</v>
      </c>
      <c r="G24" s="12" t="str">
        <f t="shared" si="4"/>
        <v>45740.5052</v>
      </c>
      <c r="H24" s="29">
        <f t="shared" si="5"/>
        <v>10843</v>
      </c>
      <c r="I24" s="38" t="s">
        <v>248</v>
      </c>
      <c r="J24" s="39" t="s">
        <v>249</v>
      </c>
      <c r="K24" s="38">
        <v>10843</v>
      </c>
      <c r="L24" s="38" t="s">
        <v>250</v>
      </c>
      <c r="M24" s="39" t="s">
        <v>103</v>
      </c>
      <c r="N24" s="39" t="s">
        <v>104</v>
      </c>
      <c r="O24" s="40" t="s">
        <v>246</v>
      </c>
      <c r="P24" s="41" t="s">
        <v>247</v>
      </c>
    </row>
    <row r="25" spans="1:16" ht="12.75" customHeight="1" thickBot="1">
      <c r="A25" s="29" t="str">
        <f t="shared" si="0"/>
        <v>IBVS 2906 </v>
      </c>
      <c r="B25" s="5" t="str">
        <f t="shared" si="1"/>
        <v>I</v>
      </c>
      <c r="C25" s="29">
        <f t="shared" si="2"/>
        <v>45753.361499999999</v>
      </c>
      <c r="D25" s="12" t="str">
        <f t="shared" si="3"/>
        <v>vis</v>
      </c>
      <c r="E25" s="37">
        <f>VLOOKUP(C25,A!C$21:E$973,3,FALSE)</f>
        <v>10887.000966227883</v>
      </c>
      <c r="F25" s="5" t="s">
        <v>99</v>
      </c>
      <c r="G25" s="12" t="str">
        <f t="shared" si="4"/>
        <v>45753.3615</v>
      </c>
      <c r="H25" s="29">
        <f t="shared" si="5"/>
        <v>10887</v>
      </c>
      <c r="I25" s="38" t="s">
        <v>251</v>
      </c>
      <c r="J25" s="39" t="s">
        <v>252</v>
      </c>
      <c r="K25" s="38">
        <v>10887</v>
      </c>
      <c r="L25" s="38" t="s">
        <v>137</v>
      </c>
      <c r="M25" s="39" t="s">
        <v>103</v>
      </c>
      <c r="N25" s="39" t="s">
        <v>104</v>
      </c>
      <c r="O25" s="40" t="s">
        <v>246</v>
      </c>
      <c r="P25" s="41" t="s">
        <v>247</v>
      </c>
    </row>
    <row r="26" spans="1:16" ht="12.75" customHeight="1" thickBot="1">
      <c r="A26" s="29" t="str">
        <f t="shared" si="0"/>
        <v>IBVS 2906 </v>
      </c>
      <c r="B26" s="5" t="str">
        <f t="shared" si="1"/>
        <v>I</v>
      </c>
      <c r="C26" s="29">
        <f t="shared" si="2"/>
        <v>45761.25</v>
      </c>
      <c r="D26" s="12" t="str">
        <f t="shared" si="3"/>
        <v>vis</v>
      </c>
      <c r="E26" s="37">
        <f>VLOOKUP(C26,A!C$21:E$973,3,FALSE)</f>
        <v>10914.000926182309</v>
      </c>
      <c r="F26" s="5" t="s">
        <v>99</v>
      </c>
      <c r="G26" s="12" t="str">
        <f t="shared" si="4"/>
        <v>45761.2500</v>
      </c>
      <c r="H26" s="29">
        <f t="shared" si="5"/>
        <v>10914</v>
      </c>
      <c r="I26" s="38" t="s">
        <v>253</v>
      </c>
      <c r="J26" s="39" t="s">
        <v>254</v>
      </c>
      <c r="K26" s="38">
        <v>10914</v>
      </c>
      <c r="L26" s="38" t="s">
        <v>137</v>
      </c>
      <c r="M26" s="39" t="s">
        <v>103</v>
      </c>
      <c r="N26" s="39" t="s">
        <v>104</v>
      </c>
      <c r="O26" s="40" t="s">
        <v>246</v>
      </c>
      <c r="P26" s="41" t="s">
        <v>247</v>
      </c>
    </row>
    <row r="27" spans="1:16" ht="12.75" customHeight="1" thickBot="1">
      <c r="A27" s="29" t="str">
        <f t="shared" si="0"/>
        <v>IBVS 2906 </v>
      </c>
      <c r="B27" s="5" t="str">
        <f t="shared" si="1"/>
        <v>II</v>
      </c>
      <c r="C27" s="29">
        <f t="shared" si="2"/>
        <v>45762.272599999997</v>
      </c>
      <c r="D27" s="12" t="str">
        <f t="shared" si="3"/>
        <v>vis</v>
      </c>
      <c r="E27" s="37">
        <f>VLOOKUP(C27,A!C$21:E$973,3,FALSE)</f>
        <v>10917.500978036185</v>
      </c>
      <c r="F27" s="5" t="s">
        <v>99</v>
      </c>
      <c r="G27" s="12" t="str">
        <f t="shared" si="4"/>
        <v>45762.2726</v>
      </c>
      <c r="H27" s="29">
        <f t="shared" si="5"/>
        <v>10917.5</v>
      </c>
      <c r="I27" s="38" t="s">
        <v>255</v>
      </c>
      <c r="J27" s="39" t="s">
        <v>256</v>
      </c>
      <c r="K27" s="38">
        <v>10917.5</v>
      </c>
      <c r="L27" s="38" t="s">
        <v>137</v>
      </c>
      <c r="M27" s="39" t="s">
        <v>103</v>
      </c>
      <c r="N27" s="39" t="s">
        <v>104</v>
      </c>
      <c r="O27" s="40" t="s">
        <v>246</v>
      </c>
      <c r="P27" s="41" t="s">
        <v>247</v>
      </c>
    </row>
    <row r="28" spans="1:16" ht="12.75" customHeight="1" thickBot="1">
      <c r="A28" s="29" t="str">
        <f t="shared" si="0"/>
        <v>IBVS 2906 </v>
      </c>
      <c r="B28" s="5" t="str">
        <f t="shared" si="1"/>
        <v>I</v>
      </c>
      <c r="C28" s="29">
        <f t="shared" si="2"/>
        <v>45762.419000000002</v>
      </c>
      <c r="D28" s="12" t="str">
        <f t="shared" si="3"/>
        <v>vis</v>
      </c>
      <c r="E28" s="37">
        <f>VLOOKUP(C28,A!C$21:E$973,3,FALSE)</f>
        <v>10918.002061149256</v>
      </c>
      <c r="F28" s="5" t="s">
        <v>99</v>
      </c>
      <c r="G28" s="12" t="str">
        <f t="shared" si="4"/>
        <v>45762.4190</v>
      </c>
      <c r="H28" s="29">
        <f t="shared" si="5"/>
        <v>10918</v>
      </c>
      <c r="I28" s="38" t="s">
        <v>257</v>
      </c>
      <c r="J28" s="39" t="s">
        <v>258</v>
      </c>
      <c r="K28" s="38">
        <v>10918</v>
      </c>
      <c r="L28" s="38" t="s">
        <v>119</v>
      </c>
      <c r="M28" s="39" t="s">
        <v>103</v>
      </c>
      <c r="N28" s="39" t="s">
        <v>104</v>
      </c>
      <c r="O28" s="40" t="s">
        <v>246</v>
      </c>
      <c r="P28" s="41" t="s">
        <v>247</v>
      </c>
    </row>
    <row r="29" spans="1:16" ht="12.75" customHeight="1" thickBot="1">
      <c r="A29" s="29" t="str">
        <f t="shared" si="0"/>
        <v>IBVS 2906 </v>
      </c>
      <c r="B29" s="5" t="str">
        <f t="shared" si="1"/>
        <v>I</v>
      </c>
      <c r="C29" s="29">
        <f t="shared" si="2"/>
        <v>45763.295599999998</v>
      </c>
      <c r="D29" s="12" t="str">
        <f t="shared" si="3"/>
        <v>vis</v>
      </c>
      <c r="E29" s="37">
        <f>VLOOKUP(C29,A!C$21:E$973,3,FALSE)</f>
        <v>10921.00239896962</v>
      </c>
      <c r="F29" s="5" t="s">
        <v>99</v>
      </c>
      <c r="G29" s="12" t="str">
        <f t="shared" si="4"/>
        <v>45763.2956</v>
      </c>
      <c r="H29" s="29">
        <f t="shared" si="5"/>
        <v>10921</v>
      </c>
      <c r="I29" s="38" t="s">
        <v>259</v>
      </c>
      <c r="J29" s="39" t="s">
        <v>260</v>
      </c>
      <c r="K29" s="38">
        <v>10921</v>
      </c>
      <c r="L29" s="38" t="s">
        <v>109</v>
      </c>
      <c r="M29" s="39" t="s">
        <v>103</v>
      </c>
      <c r="N29" s="39" t="s">
        <v>104</v>
      </c>
      <c r="O29" s="40" t="s">
        <v>246</v>
      </c>
      <c r="P29" s="41" t="s">
        <v>247</v>
      </c>
    </row>
    <row r="30" spans="1:16" ht="12.75" customHeight="1" thickBot="1">
      <c r="A30" s="29" t="str">
        <f t="shared" si="0"/>
        <v>IBVS 2906 </v>
      </c>
      <c r="B30" s="5" t="str">
        <f t="shared" si="1"/>
        <v>II</v>
      </c>
      <c r="C30" s="29">
        <f t="shared" si="2"/>
        <v>45782.433199999999</v>
      </c>
      <c r="D30" s="12" t="str">
        <f t="shared" si="3"/>
        <v>vis</v>
      </c>
      <c r="E30" s="37">
        <f>VLOOKUP(C30,A!C$21:E$973,3,FALSE)</f>
        <v>10986.504640666246</v>
      </c>
      <c r="F30" s="5" t="s">
        <v>99</v>
      </c>
      <c r="G30" s="12" t="str">
        <f t="shared" si="4"/>
        <v>45782.4332</v>
      </c>
      <c r="H30" s="29">
        <f t="shared" si="5"/>
        <v>10986.5</v>
      </c>
      <c r="I30" s="38" t="s">
        <v>261</v>
      </c>
      <c r="J30" s="39" t="s">
        <v>262</v>
      </c>
      <c r="K30" s="38">
        <v>10986.5</v>
      </c>
      <c r="L30" s="38" t="s">
        <v>263</v>
      </c>
      <c r="M30" s="39" t="s">
        <v>103</v>
      </c>
      <c r="N30" s="39" t="s">
        <v>104</v>
      </c>
      <c r="O30" s="40" t="s">
        <v>246</v>
      </c>
      <c r="P30" s="41" t="s">
        <v>247</v>
      </c>
    </row>
    <row r="31" spans="1:16" ht="12.75" customHeight="1" thickBot="1">
      <c r="A31" s="29" t="str">
        <f t="shared" si="0"/>
        <v>IBVS 2906 </v>
      </c>
      <c r="B31" s="5" t="str">
        <f t="shared" si="1"/>
        <v>II</v>
      </c>
      <c r="C31" s="29">
        <f t="shared" si="2"/>
        <v>45802.3007</v>
      </c>
      <c r="D31" s="12" t="str">
        <f t="shared" si="3"/>
        <v>vis</v>
      </c>
      <c r="E31" s="37">
        <f>VLOOKUP(C31,A!C$21:E$973,3,FALSE)</f>
        <v>11054.50511026053</v>
      </c>
      <c r="F31" s="5" t="s">
        <v>99</v>
      </c>
      <c r="G31" s="12" t="str">
        <f t="shared" si="4"/>
        <v>45802.3007</v>
      </c>
      <c r="H31" s="29">
        <f t="shared" si="5"/>
        <v>11054.5</v>
      </c>
      <c r="I31" s="38" t="s">
        <v>264</v>
      </c>
      <c r="J31" s="39" t="s">
        <v>265</v>
      </c>
      <c r="K31" s="38">
        <v>11054.5</v>
      </c>
      <c r="L31" s="38" t="s">
        <v>266</v>
      </c>
      <c r="M31" s="39" t="s">
        <v>103</v>
      </c>
      <c r="N31" s="39" t="s">
        <v>104</v>
      </c>
      <c r="O31" s="40" t="s">
        <v>246</v>
      </c>
      <c r="P31" s="41" t="s">
        <v>247</v>
      </c>
    </row>
    <row r="32" spans="1:16" ht="12.75" customHeight="1" thickBot="1">
      <c r="A32" s="29" t="str">
        <f t="shared" si="0"/>
        <v>IBVS 2906 </v>
      </c>
      <c r="B32" s="5" t="str">
        <f t="shared" si="1"/>
        <v>II</v>
      </c>
      <c r="C32" s="29">
        <f t="shared" si="2"/>
        <v>45814.278200000001</v>
      </c>
      <c r="D32" s="12" t="str">
        <f t="shared" si="3"/>
        <v>vis</v>
      </c>
      <c r="E32" s="37">
        <f>VLOOKUP(C32,A!C$21:E$973,3,FALSE)</f>
        <v>11095.500485852102</v>
      </c>
      <c r="F32" s="5" t="s">
        <v>99</v>
      </c>
      <c r="G32" s="12" t="str">
        <f t="shared" si="4"/>
        <v>45814.2782</v>
      </c>
      <c r="H32" s="29">
        <f t="shared" si="5"/>
        <v>11095.5</v>
      </c>
      <c r="I32" s="38" t="s">
        <v>267</v>
      </c>
      <c r="J32" s="39" t="s">
        <v>268</v>
      </c>
      <c r="K32" s="38">
        <v>11095.5</v>
      </c>
      <c r="L32" s="38" t="s">
        <v>269</v>
      </c>
      <c r="M32" s="39" t="s">
        <v>103</v>
      </c>
      <c r="N32" s="39" t="s">
        <v>104</v>
      </c>
      <c r="O32" s="40" t="s">
        <v>246</v>
      </c>
      <c r="P32" s="41" t="s">
        <v>247</v>
      </c>
    </row>
    <row r="33" spans="1:16" ht="12.75" customHeight="1" thickBot="1">
      <c r="A33" s="29" t="str">
        <f t="shared" si="0"/>
        <v>IBVS 2906 </v>
      </c>
      <c r="B33" s="5" t="str">
        <f t="shared" si="1"/>
        <v>I</v>
      </c>
      <c r="C33" s="29">
        <f t="shared" si="2"/>
        <v>45814.4234</v>
      </c>
      <c r="D33" s="12" t="str">
        <f t="shared" si="3"/>
        <v>vis</v>
      </c>
      <c r="E33" s="37">
        <f>VLOOKUP(C33,A!C$21:E$973,3,FALSE)</f>
        <v>11095.997461726522</v>
      </c>
      <c r="F33" s="5" t="s">
        <v>99</v>
      </c>
      <c r="G33" s="12" t="str">
        <f t="shared" si="4"/>
        <v>45814.4234</v>
      </c>
      <c r="H33" s="29">
        <f t="shared" si="5"/>
        <v>11096</v>
      </c>
      <c r="I33" s="38" t="s">
        <v>270</v>
      </c>
      <c r="J33" s="39" t="s">
        <v>271</v>
      </c>
      <c r="K33" s="38">
        <v>11096</v>
      </c>
      <c r="L33" s="38" t="s">
        <v>250</v>
      </c>
      <c r="M33" s="39" t="s">
        <v>103</v>
      </c>
      <c r="N33" s="39" t="s">
        <v>104</v>
      </c>
      <c r="O33" s="40" t="s">
        <v>246</v>
      </c>
      <c r="P33" s="41" t="s">
        <v>247</v>
      </c>
    </row>
    <row r="34" spans="1:16" ht="12.75" customHeight="1" thickBot="1">
      <c r="A34" s="29" t="str">
        <f t="shared" si="0"/>
        <v>IBVS 2683 </v>
      </c>
      <c r="B34" s="5" t="str">
        <f t="shared" si="1"/>
        <v>I</v>
      </c>
      <c r="C34" s="29">
        <f t="shared" si="2"/>
        <v>45857.370600000002</v>
      </c>
      <c r="D34" s="12" t="str">
        <f t="shared" si="3"/>
        <v>vis</v>
      </c>
      <c r="E34" s="37">
        <f>VLOOKUP(C34,A!C$21:E$973,3,FALSE)</f>
        <v>11242.992794192096</v>
      </c>
      <c r="F34" s="5" t="s">
        <v>99</v>
      </c>
      <c r="G34" s="12" t="str">
        <f t="shared" si="4"/>
        <v>45857.3706</v>
      </c>
      <c r="H34" s="29">
        <f t="shared" si="5"/>
        <v>11243</v>
      </c>
      <c r="I34" s="38" t="s">
        <v>272</v>
      </c>
      <c r="J34" s="39" t="s">
        <v>273</v>
      </c>
      <c r="K34" s="38">
        <v>11243</v>
      </c>
      <c r="L34" s="38" t="s">
        <v>227</v>
      </c>
      <c r="M34" s="39" t="s">
        <v>103</v>
      </c>
      <c r="N34" s="39" t="s">
        <v>104</v>
      </c>
      <c r="O34" s="40" t="s">
        <v>274</v>
      </c>
      <c r="P34" s="41" t="s">
        <v>275</v>
      </c>
    </row>
    <row r="35" spans="1:16" ht="12.75" customHeight="1" thickBot="1">
      <c r="A35" s="29" t="str">
        <f t="shared" si="0"/>
        <v>IBVS 3538 </v>
      </c>
      <c r="B35" s="5" t="str">
        <f t="shared" si="1"/>
        <v>I</v>
      </c>
      <c r="C35" s="29">
        <f t="shared" si="2"/>
        <v>48030.513800000001</v>
      </c>
      <c r="D35" s="12" t="str">
        <f t="shared" si="3"/>
        <v>PE</v>
      </c>
      <c r="E35" s="37">
        <f>VLOOKUP(C35,A!C$21:E$973,3,FALSE)</f>
        <v>18681.007546708715</v>
      </c>
      <c r="F35" s="5" t="str">
        <f>LEFT(M35,1)</f>
        <v>E</v>
      </c>
      <c r="G35" s="12" t="str">
        <f t="shared" si="4"/>
        <v>48030.5138</v>
      </c>
      <c r="H35" s="29">
        <f t="shared" si="5"/>
        <v>18681</v>
      </c>
      <c r="I35" s="38" t="s">
        <v>302</v>
      </c>
      <c r="J35" s="39" t="s">
        <v>303</v>
      </c>
      <c r="K35" s="38">
        <v>18681</v>
      </c>
      <c r="L35" s="38" t="s">
        <v>114</v>
      </c>
      <c r="M35" s="39" t="s">
        <v>103</v>
      </c>
      <c r="N35" s="39" t="s">
        <v>104</v>
      </c>
      <c r="O35" s="40" t="s">
        <v>281</v>
      </c>
      <c r="P35" s="41" t="s">
        <v>296</v>
      </c>
    </row>
    <row r="36" spans="1:16" ht="12.75" customHeight="1" thickBot="1">
      <c r="A36" s="29" t="str">
        <f t="shared" si="0"/>
        <v>IBVS 3714 </v>
      </c>
      <c r="B36" s="5" t="str">
        <f t="shared" si="1"/>
        <v>II</v>
      </c>
      <c r="C36" s="29">
        <f t="shared" si="2"/>
        <v>48396.454100000003</v>
      </c>
      <c r="D36" s="12" t="str">
        <f t="shared" si="3"/>
        <v>PE</v>
      </c>
      <c r="E36" s="37">
        <f>VLOOKUP(C36,A!C$21:E$973,3,FALSE)</f>
        <v>19933.51099422215</v>
      </c>
      <c r="F36" s="5" t="str">
        <f>LEFT(M36,1)</f>
        <v>E</v>
      </c>
      <c r="G36" s="12" t="str">
        <f t="shared" si="4"/>
        <v>48396.4541</v>
      </c>
      <c r="H36" s="29">
        <f t="shared" si="5"/>
        <v>19933.5</v>
      </c>
      <c r="I36" s="38" t="s">
        <v>310</v>
      </c>
      <c r="J36" s="39" t="s">
        <v>311</v>
      </c>
      <c r="K36" s="38">
        <v>19933.5</v>
      </c>
      <c r="L36" s="38" t="s">
        <v>312</v>
      </c>
      <c r="M36" s="39" t="s">
        <v>103</v>
      </c>
      <c r="N36" s="39" t="s">
        <v>313</v>
      </c>
      <c r="O36" s="40" t="s">
        <v>281</v>
      </c>
      <c r="P36" s="41" t="s">
        <v>314</v>
      </c>
    </row>
    <row r="37" spans="1:16" ht="12.75" customHeight="1" thickBot="1">
      <c r="A37" s="29" t="str">
        <f t="shared" si="0"/>
        <v>IBVS 3714 </v>
      </c>
      <c r="B37" s="5" t="str">
        <f t="shared" si="1"/>
        <v>II</v>
      </c>
      <c r="C37" s="29">
        <f t="shared" si="2"/>
        <v>48396.455199999997</v>
      </c>
      <c r="D37" s="12" t="str">
        <f t="shared" si="3"/>
        <v>PE</v>
      </c>
      <c r="E37" s="37">
        <f>VLOOKUP(C37,A!C$21:E$973,3,FALSE)</f>
        <v>19933.514759190875</v>
      </c>
      <c r="F37" s="5" t="str">
        <f>LEFT(M37,1)</f>
        <v>E</v>
      </c>
      <c r="G37" s="12" t="str">
        <f t="shared" si="4"/>
        <v>48396.4552</v>
      </c>
      <c r="H37" s="29">
        <f t="shared" si="5"/>
        <v>19933.5</v>
      </c>
      <c r="I37" s="38" t="s">
        <v>315</v>
      </c>
      <c r="J37" s="39" t="s">
        <v>316</v>
      </c>
      <c r="K37" s="38">
        <v>19933.5</v>
      </c>
      <c r="L37" s="38" t="s">
        <v>317</v>
      </c>
      <c r="M37" s="39" t="s">
        <v>103</v>
      </c>
      <c r="N37" s="39" t="s">
        <v>318</v>
      </c>
      <c r="O37" s="40" t="s">
        <v>281</v>
      </c>
      <c r="P37" s="41" t="s">
        <v>314</v>
      </c>
    </row>
    <row r="38" spans="1:16" ht="12.75" customHeight="1" thickBot="1">
      <c r="A38" s="29" t="str">
        <f t="shared" si="0"/>
        <v>IBVS 3714 </v>
      </c>
      <c r="B38" s="5" t="str">
        <f t="shared" si="1"/>
        <v>I</v>
      </c>
      <c r="C38" s="29">
        <f t="shared" si="2"/>
        <v>48397.4781</v>
      </c>
      <c r="D38" s="12" t="str">
        <f t="shared" si="3"/>
        <v>vis</v>
      </c>
      <c r="E38" s="37">
        <f>VLOOKUP(C38,A!C$21:E$973,3,FALSE)</f>
        <v>19937.015837854433</v>
      </c>
      <c r="F38" s="5" t="s">
        <v>99</v>
      </c>
      <c r="G38" s="12" t="str">
        <f t="shared" si="4"/>
        <v>48397.4781</v>
      </c>
      <c r="H38" s="29">
        <f t="shared" si="5"/>
        <v>19937</v>
      </c>
      <c r="I38" s="38" t="s">
        <v>319</v>
      </c>
      <c r="J38" s="39" t="s">
        <v>320</v>
      </c>
      <c r="K38" s="38">
        <v>19937</v>
      </c>
      <c r="L38" s="38" t="s">
        <v>321</v>
      </c>
      <c r="M38" s="39" t="s">
        <v>103</v>
      </c>
      <c r="N38" s="39" t="s">
        <v>313</v>
      </c>
      <c r="O38" s="40" t="s">
        <v>281</v>
      </c>
      <c r="P38" s="41" t="s">
        <v>314</v>
      </c>
    </row>
    <row r="39" spans="1:16" ht="12.75" customHeight="1" thickBot="1">
      <c r="A39" s="29" t="str">
        <f t="shared" si="0"/>
        <v>IBVS 3714 </v>
      </c>
      <c r="B39" s="5" t="str">
        <f t="shared" si="1"/>
        <v>I</v>
      </c>
      <c r="C39" s="29">
        <f t="shared" si="2"/>
        <v>48397.478199999998</v>
      </c>
      <c r="D39" s="12" t="str">
        <f t="shared" si="3"/>
        <v>vis</v>
      </c>
      <c r="E39" s="37">
        <f>VLOOKUP(C39,A!C$21:E$973,3,FALSE)</f>
        <v>19937.016180124308</v>
      </c>
      <c r="F39" s="5" t="s">
        <v>99</v>
      </c>
      <c r="G39" s="12" t="str">
        <f t="shared" si="4"/>
        <v>48397.4782</v>
      </c>
      <c r="H39" s="29">
        <f t="shared" si="5"/>
        <v>19937</v>
      </c>
      <c r="I39" s="38" t="s">
        <v>322</v>
      </c>
      <c r="J39" s="39" t="s">
        <v>320</v>
      </c>
      <c r="K39" s="38">
        <v>19937</v>
      </c>
      <c r="L39" s="38" t="s">
        <v>295</v>
      </c>
      <c r="M39" s="39" t="s">
        <v>103</v>
      </c>
      <c r="N39" s="39" t="s">
        <v>318</v>
      </c>
      <c r="O39" s="40" t="s">
        <v>281</v>
      </c>
      <c r="P39" s="41" t="s">
        <v>314</v>
      </c>
    </row>
    <row r="40" spans="1:16" ht="12.75" customHeight="1" thickBot="1">
      <c r="A40" s="29" t="str">
        <f t="shared" si="0"/>
        <v>IBVS 3714 </v>
      </c>
      <c r="B40" s="5" t="str">
        <f t="shared" si="1"/>
        <v>II</v>
      </c>
      <c r="C40" s="29">
        <f t="shared" si="2"/>
        <v>48398.4997</v>
      </c>
      <c r="D40" s="12" t="str">
        <f t="shared" si="3"/>
        <v>vis</v>
      </c>
      <c r="E40" s="37">
        <f>VLOOKUP(C40,A!C$21:E$973,3,FALSE)</f>
        <v>19940.512467009459</v>
      </c>
      <c r="F40" s="5" t="s">
        <v>99</v>
      </c>
      <c r="G40" s="12" t="str">
        <f t="shared" si="4"/>
        <v>48398.4997</v>
      </c>
      <c r="H40" s="29">
        <f t="shared" si="5"/>
        <v>19940.5</v>
      </c>
      <c r="I40" s="38" t="s">
        <v>323</v>
      </c>
      <c r="J40" s="39" t="s">
        <v>324</v>
      </c>
      <c r="K40" s="38">
        <v>19940.5</v>
      </c>
      <c r="L40" s="38" t="s">
        <v>325</v>
      </c>
      <c r="M40" s="39" t="s">
        <v>103</v>
      </c>
      <c r="N40" s="39" t="s">
        <v>318</v>
      </c>
      <c r="O40" s="40" t="s">
        <v>281</v>
      </c>
      <c r="P40" s="41" t="s">
        <v>314</v>
      </c>
    </row>
    <row r="41" spans="1:16" ht="12.75" customHeight="1" thickBot="1">
      <c r="A41" s="29" t="str">
        <f t="shared" si="0"/>
        <v>IBVS 3714 </v>
      </c>
      <c r="B41" s="5" t="str">
        <f t="shared" si="1"/>
        <v>II</v>
      </c>
      <c r="C41" s="29">
        <f t="shared" si="2"/>
        <v>48398.500200000002</v>
      </c>
      <c r="D41" s="12" t="str">
        <f t="shared" si="3"/>
        <v>vis</v>
      </c>
      <c r="E41" s="37">
        <f>VLOOKUP(C41,A!C$21:E$973,3,FALSE)</f>
        <v>19940.514178358895</v>
      </c>
      <c r="F41" s="5" t="s">
        <v>99</v>
      </c>
      <c r="G41" s="12" t="str">
        <f t="shared" si="4"/>
        <v>48398.5002</v>
      </c>
      <c r="H41" s="29">
        <f t="shared" si="5"/>
        <v>19940.5</v>
      </c>
      <c r="I41" s="38" t="s">
        <v>326</v>
      </c>
      <c r="J41" s="39" t="s">
        <v>327</v>
      </c>
      <c r="K41" s="38">
        <v>19940.5</v>
      </c>
      <c r="L41" s="38" t="s">
        <v>328</v>
      </c>
      <c r="M41" s="39" t="s">
        <v>103</v>
      </c>
      <c r="N41" s="39" t="s">
        <v>313</v>
      </c>
      <c r="O41" s="40" t="s">
        <v>281</v>
      </c>
      <c r="P41" s="41" t="s">
        <v>314</v>
      </c>
    </row>
    <row r="42" spans="1:16" ht="12.75" customHeight="1" thickBot="1">
      <c r="A42" s="29" t="str">
        <f t="shared" si="0"/>
        <v>IBVS 5694 </v>
      </c>
      <c r="B42" s="5" t="str">
        <f t="shared" si="1"/>
        <v>I</v>
      </c>
      <c r="C42" s="29">
        <f t="shared" si="2"/>
        <v>52717.130899999996</v>
      </c>
      <c r="D42" s="12" t="str">
        <f t="shared" si="3"/>
        <v>vis</v>
      </c>
      <c r="E42" s="37">
        <f>VLOOKUP(C42,A!C$21:E$973,3,FALSE)</f>
        <v>34721.886550539042</v>
      </c>
      <c r="F42" s="5" t="s">
        <v>99</v>
      </c>
      <c r="G42" s="12" t="str">
        <f t="shared" si="4"/>
        <v>52717.1309</v>
      </c>
      <c r="H42" s="29">
        <f t="shared" si="5"/>
        <v>34722</v>
      </c>
      <c r="I42" s="38" t="s">
        <v>334</v>
      </c>
      <c r="J42" s="39" t="s">
        <v>335</v>
      </c>
      <c r="K42" s="38">
        <v>34722</v>
      </c>
      <c r="L42" s="38" t="s">
        <v>336</v>
      </c>
      <c r="M42" s="39" t="s">
        <v>103</v>
      </c>
      <c r="N42" s="39" t="s">
        <v>104</v>
      </c>
      <c r="O42" s="40" t="s">
        <v>337</v>
      </c>
      <c r="P42" s="41" t="s">
        <v>338</v>
      </c>
    </row>
    <row r="43" spans="1:16" ht="12.75" customHeight="1" thickBot="1">
      <c r="A43" s="29" t="str">
        <f t="shared" ref="A43:A74" si="6">P43</f>
        <v>IBVS 5502 </v>
      </c>
      <c r="B43" s="5" t="str">
        <f t="shared" ref="B43:B74" si="7">IF(H43=INT(H43),"I","II")</f>
        <v>I</v>
      </c>
      <c r="C43" s="29">
        <f t="shared" ref="C43:C74" si="8">1*G43</f>
        <v>52729.694300000003</v>
      </c>
      <c r="D43" s="12" t="str">
        <f t="shared" ref="D43:D74" si="9">VLOOKUP(F43,I$1:J$5,2,FALSE)</f>
        <v>vis</v>
      </c>
      <c r="E43" s="37">
        <f>VLOOKUP(C43,A!C$21:E$973,3,FALSE)</f>
        <v>34764.887285392513</v>
      </c>
      <c r="F43" s="5" t="s">
        <v>99</v>
      </c>
      <c r="G43" s="12" t="str">
        <f t="shared" ref="G43:G74" si="10">MID(I43,3,LEN(I43)-3)</f>
        <v>52729.6943</v>
      </c>
      <c r="H43" s="29">
        <f t="shared" ref="H43:H74" si="11">1*K43</f>
        <v>34765</v>
      </c>
      <c r="I43" s="38" t="s">
        <v>339</v>
      </c>
      <c r="J43" s="39" t="s">
        <v>340</v>
      </c>
      <c r="K43" s="38">
        <v>34765</v>
      </c>
      <c r="L43" s="38" t="s">
        <v>341</v>
      </c>
      <c r="M43" s="39" t="s">
        <v>103</v>
      </c>
      <c r="N43" s="39" t="s">
        <v>104</v>
      </c>
      <c r="O43" s="40" t="s">
        <v>342</v>
      </c>
      <c r="P43" s="41" t="s">
        <v>343</v>
      </c>
    </row>
    <row r="44" spans="1:16" ht="12.75" customHeight="1" thickBot="1">
      <c r="A44" s="29" t="str">
        <f t="shared" si="6"/>
        <v>IBVS 5592 </v>
      </c>
      <c r="B44" s="5" t="str">
        <f t="shared" si="7"/>
        <v>II</v>
      </c>
      <c r="C44" s="29">
        <f t="shared" si="8"/>
        <v>53099.423600000002</v>
      </c>
      <c r="D44" s="12" t="str">
        <f t="shared" si="9"/>
        <v>vis</v>
      </c>
      <c r="E44" s="37">
        <f>VLOOKUP(C44,A!C$21:E$973,3,FALSE)</f>
        <v>36030.35933888518</v>
      </c>
      <c r="F44" s="5" t="s">
        <v>99</v>
      </c>
      <c r="G44" s="12" t="str">
        <f t="shared" si="10"/>
        <v>53099.4236</v>
      </c>
      <c r="H44" s="29">
        <f t="shared" si="11"/>
        <v>36030.5</v>
      </c>
      <c r="I44" s="38" t="s">
        <v>350</v>
      </c>
      <c r="J44" s="39" t="s">
        <v>351</v>
      </c>
      <c r="K44" s="38" t="s">
        <v>352</v>
      </c>
      <c r="L44" s="38" t="s">
        <v>353</v>
      </c>
      <c r="M44" s="39" t="s">
        <v>103</v>
      </c>
      <c r="N44" s="39" t="s">
        <v>104</v>
      </c>
      <c r="O44" s="40" t="s">
        <v>354</v>
      </c>
      <c r="P44" s="41" t="s">
        <v>355</v>
      </c>
    </row>
    <row r="45" spans="1:16" ht="12.75" customHeight="1" thickBot="1">
      <c r="A45" s="29" t="str">
        <f t="shared" si="6"/>
        <v>IBVS 5707 </v>
      </c>
      <c r="B45" s="5" t="str">
        <f t="shared" si="7"/>
        <v>I</v>
      </c>
      <c r="C45" s="29">
        <f t="shared" si="8"/>
        <v>53601.495199999998</v>
      </c>
      <c r="D45" s="12" t="str">
        <f t="shared" si="9"/>
        <v>vis</v>
      </c>
      <c r="E45" s="37">
        <f>VLOOKUP(C45,A!C$21:E$973,3,FALSE)</f>
        <v>37748.79923167255</v>
      </c>
      <c r="F45" s="5" t="s">
        <v>99</v>
      </c>
      <c r="G45" s="12" t="str">
        <f t="shared" si="10"/>
        <v>53601.4952</v>
      </c>
      <c r="H45" s="29">
        <f t="shared" si="11"/>
        <v>37749</v>
      </c>
      <c r="I45" s="38" t="s">
        <v>366</v>
      </c>
      <c r="J45" s="39" t="s">
        <v>367</v>
      </c>
      <c r="K45" s="38" t="s">
        <v>368</v>
      </c>
      <c r="L45" s="38" t="s">
        <v>369</v>
      </c>
      <c r="M45" s="39" t="s">
        <v>103</v>
      </c>
      <c r="N45" s="39" t="s">
        <v>104</v>
      </c>
      <c r="O45" s="40" t="s">
        <v>370</v>
      </c>
      <c r="P45" s="41" t="s">
        <v>371</v>
      </c>
    </row>
    <row r="46" spans="1:16" ht="12.75" customHeight="1" thickBot="1">
      <c r="A46" s="29" t="str">
        <f t="shared" si="6"/>
        <v> BAAS 2.357 </v>
      </c>
      <c r="B46" s="5" t="str">
        <f t="shared" si="7"/>
        <v>I</v>
      </c>
      <c r="C46" s="29">
        <f t="shared" si="8"/>
        <v>40362.875</v>
      </c>
      <c r="D46" s="12" t="str">
        <f t="shared" si="9"/>
        <v>vis</v>
      </c>
      <c r="E46" s="37">
        <f>VLOOKUP(C46,A!C$21:E$973,3,FALSE)</f>
        <v>0</v>
      </c>
      <c r="F46" s="5" t="s">
        <v>99</v>
      </c>
      <c r="G46" s="12" t="str">
        <f t="shared" si="10"/>
        <v>40362.8750</v>
      </c>
      <c r="H46" s="29">
        <f t="shared" si="11"/>
        <v>-7563</v>
      </c>
      <c r="I46" s="38" t="s">
        <v>100</v>
      </c>
      <c r="J46" s="39" t="s">
        <v>101</v>
      </c>
      <c r="K46" s="38">
        <v>-7563</v>
      </c>
      <c r="L46" s="38" t="s">
        <v>102</v>
      </c>
      <c r="M46" s="39" t="s">
        <v>103</v>
      </c>
      <c r="N46" s="39" t="s">
        <v>104</v>
      </c>
      <c r="O46" s="40" t="s">
        <v>105</v>
      </c>
      <c r="P46" s="40" t="s">
        <v>106</v>
      </c>
    </row>
    <row r="47" spans="1:16" ht="12.75" customHeight="1" thickBot="1">
      <c r="A47" s="29" t="str">
        <f t="shared" si="6"/>
        <v> AAPS 48.85 </v>
      </c>
      <c r="B47" s="5" t="str">
        <f t="shared" si="7"/>
        <v>II</v>
      </c>
      <c r="C47" s="29">
        <f t="shared" si="8"/>
        <v>42147.581700000002</v>
      </c>
      <c r="D47" s="12" t="str">
        <f t="shared" si="9"/>
        <v>vis</v>
      </c>
      <c r="E47" s="37">
        <f>VLOOKUP(C47,A!C$21:E$973,3,FALSE)</f>
        <v>0</v>
      </c>
      <c r="F47" s="5" t="s">
        <v>99</v>
      </c>
      <c r="G47" s="12" t="str">
        <f t="shared" si="10"/>
        <v>42147.5817</v>
      </c>
      <c r="H47" s="29">
        <f t="shared" si="11"/>
        <v>-1454.5</v>
      </c>
      <c r="I47" s="38" t="s">
        <v>107</v>
      </c>
      <c r="J47" s="39" t="s">
        <v>108</v>
      </c>
      <c r="K47" s="38">
        <v>-1454.5</v>
      </c>
      <c r="L47" s="38" t="s">
        <v>109</v>
      </c>
      <c r="M47" s="39" t="s">
        <v>103</v>
      </c>
      <c r="N47" s="39" t="s">
        <v>104</v>
      </c>
      <c r="O47" s="40" t="s">
        <v>110</v>
      </c>
      <c r="P47" s="40" t="s">
        <v>111</v>
      </c>
    </row>
    <row r="48" spans="1:16" ht="12.75" customHeight="1" thickBot="1">
      <c r="A48" s="29" t="str">
        <f t="shared" si="6"/>
        <v> ASS 88.438 </v>
      </c>
      <c r="B48" s="5" t="str">
        <f t="shared" si="7"/>
        <v>I</v>
      </c>
      <c r="C48" s="29">
        <f t="shared" si="8"/>
        <v>42470.866000000002</v>
      </c>
      <c r="D48" s="12" t="str">
        <f t="shared" si="9"/>
        <v>vis</v>
      </c>
      <c r="E48" s="37">
        <f>VLOOKUP(C48,A!C$21:E$973,3,FALSE)</f>
        <v>0</v>
      </c>
      <c r="F48" s="5" t="s">
        <v>99</v>
      </c>
      <c r="G48" s="12" t="str">
        <f t="shared" si="10"/>
        <v>42470.8660</v>
      </c>
      <c r="H48" s="29">
        <f t="shared" si="11"/>
        <v>-348</v>
      </c>
      <c r="I48" s="38" t="s">
        <v>112</v>
      </c>
      <c r="J48" s="39" t="s">
        <v>113</v>
      </c>
      <c r="K48" s="38">
        <v>-348</v>
      </c>
      <c r="L48" s="38" t="s">
        <v>114</v>
      </c>
      <c r="M48" s="39" t="s">
        <v>103</v>
      </c>
      <c r="N48" s="39" t="s">
        <v>104</v>
      </c>
      <c r="O48" s="40" t="s">
        <v>115</v>
      </c>
      <c r="P48" s="40" t="s">
        <v>116</v>
      </c>
    </row>
    <row r="49" spans="1:16" ht="12.75" customHeight="1" thickBot="1">
      <c r="A49" s="29" t="str">
        <f t="shared" si="6"/>
        <v> ASS 88.438 </v>
      </c>
      <c r="B49" s="5" t="str">
        <f t="shared" si="7"/>
        <v>II</v>
      </c>
      <c r="C49" s="29">
        <f t="shared" si="8"/>
        <v>42471.887000000002</v>
      </c>
      <c r="D49" s="12" t="str">
        <f t="shared" si="9"/>
        <v>vis</v>
      </c>
      <c r="E49" s="37">
        <f>VLOOKUP(C49,A!C$21:E$973,3,FALSE)</f>
        <v>0</v>
      </c>
      <c r="F49" s="5" t="s">
        <v>99</v>
      </c>
      <c r="G49" s="12" t="str">
        <f t="shared" si="10"/>
        <v>42471.8870</v>
      </c>
      <c r="H49" s="29">
        <f t="shared" si="11"/>
        <v>-344.5</v>
      </c>
      <c r="I49" s="38" t="s">
        <v>117</v>
      </c>
      <c r="J49" s="39" t="s">
        <v>118</v>
      </c>
      <c r="K49" s="38">
        <v>-344.5</v>
      </c>
      <c r="L49" s="38" t="s">
        <v>119</v>
      </c>
      <c r="M49" s="39" t="s">
        <v>103</v>
      </c>
      <c r="N49" s="39" t="s">
        <v>104</v>
      </c>
      <c r="O49" s="40" t="s">
        <v>115</v>
      </c>
      <c r="P49" s="40" t="s">
        <v>116</v>
      </c>
    </row>
    <row r="50" spans="1:16" ht="12.75" customHeight="1" thickBot="1">
      <c r="A50" s="29" t="str">
        <f t="shared" si="6"/>
        <v> ASS 88.438 </v>
      </c>
      <c r="B50" s="5" t="str">
        <f t="shared" si="7"/>
        <v>I</v>
      </c>
      <c r="C50" s="29">
        <f t="shared" si="8"/>
        <v>42472.909200000002</v>
      </c>
      <c r="D50" s="12" t="str">
        <f t="shared" si="9"/>
        <v>vis</v>
      </c>
      <c r="E50" s="37">
        <f>VLOOKUP(C50,A!C$21:E$973,3,FALSE)</f>
        <v>0</v>
      </c>
      <c r="F50" s="5" t="s">
        <v>99</v>
      </c>
      <c r="G50" s="12" t="str">
        <f t="shared" si="10"/>
        <v>42472.9092</v>
      </c>
      <c r="H50" s="29">
        <f t="shared" si="11"/>
        <v>-341</v>
      </c>
      <c r="I50" s="38" t="s">
        <v>120</v>
      </c>
      <c r="J50" s="39" t="s">
        <v>121</v>
      </c>
      <c r="K50" s="38">
        <v>-341</v>
      </c>
      <c r="L50" s="38" t="s">
        <v>122</v>
      </c>
      <c r="M50" s="39" t="s">
        <v>103</v>
      </c>
      <c r="N50" s="39" t="s">
        <v>104</v>
      </c>
      <c r="O50" s="40" t="s">
        <v>115</v>
      </c>
      <c r="P50" s="40" t="s">
        <v>116</v>
      </c>
    </row>
    <row r="51" spans="1:16" ht="12.75" customHeight="1" thickBot="1">
      <c r="A51" s="29" t="str">
        <f t="shared" si="6"/>
        <v> AAPS 48.85 </v>
      </c>
      <c r="B51" s="5" t="str">
        <f t="shared" si="7"/>
        <v>II</v>
      </c>
      <c r="C51" s="29">
        <f t="shared" si="8"/>
        <v>42571.517</v>
      </c>
      <c r="D51" s="12" t="str">
        <f t="shared" si="9"/>
        <v>vis</v>
      </c>
      <c r="E51" s="37">
        <f>VLOOKUP(C51,A!C$21:E$973,3,FALSE)</f>
        <v>0</v>
      </c>
      <c r="F51" s="5" t="s">
        <v>99</v>
      </c>
      <c r="G51" s="12" t="str">
        <f t="shared" si="10"/>
        <v>42571.5170</v>
      </c>
      <c r="H51" s="29">
        <f t="shared" si="11"/>
        <v>-3.5</v>
      </c>
      <c r="I51" s="38" t="s">
        <v>123</v>
      </c>
      <c r="J51" s="39" t="s">
        <v>124</v>
      </c>
      <c r="K51" s="38">
        <v>-3.5</v>
      </c>
      <c r="L51" s="38" t="s">
        <v>125</v>
      </c>
      <c r="M51" s="39" t="s">
        <v>103</v>
      </c>
      <c r="N51" s="39" t="s">
        <v>104</v>
      </c>
      <c r="O51" s="40" t="s">
        <v>110</v>
      </c>
      <c r="P51" s="40" t="s">
        <v>111</v>
      </c>
    </row>
    <row r="52" spans="1:16" ht="12.75" customHeight="1" thickBot="1">
      <c r="A52" s="29" t="str">
        <f t="shared" si="6"/>
        <v> AAPS 48.85 </v>
      </c>
      <c r="B52" s="5" t="str">
        <f t="shared" si="7"/>
        <v>II</v>
      </c>
      <c r="C52" s="29">
        <f t="shared" si="8"/>
        <v>42600.442999999999</v>
      </c>
      <c r="D52" s="12" t="str">
        <f t="shared" si="9"/>
        <v>vis</v>
      </c>
      <c r="E52" s="37">
        <f>VLOOKUP(C52,A!C$21:E$973,3,FALSE)</f>
        <v>0</v>
      </c>
      <c r="F52" s="5" t="s">
        <v>99</v>
      </c>
      <c r="G52" s="12" t="str">
        <f t="shared" si="10"/>
        <v>42600.4430</v>
      </c>
      <c r="H52" s="29">
        <f t="shared" si="11"/>
        <v>95.5</v>
      </c>
      <c r="I52" s="38" t="s">
        <v>129</v>
      </c>
      <c r="J52" s="39" t="s">
        <v>130</v>
      </c>
      <c r="K52" s="38">
        <v>95.5</v>
      </c>
      <c r="L52" s="38" t="s">
        <v>131</v>
      </c>
      <c r="M52" s="39" t="s">
        <v>103</v>
      </c>
      <c r="N52" s="39" t="s">
        <v>104</v>
      </c>
      <c r="O52" s="40" t="s">
        <v>110</v>
      </c>
      <c r="P52" s="40" t="s">
        <v>111</v>
      </c>
    </row>
    <row r="53" spans="1:16" ht="12.75" customHeight="1" thickBot="1">
      <c r="A53" s="29" t="str">
        <f t="shared" si="6"/>
        <v> AAPS 48.85 </v>
      </c>
      <c r="B53" s="5" t="str">
        <f t="shared" si="7"/>
        <v>II</v>
      </c>
      <c r="C53" s="29">
        <f t="shared" si="8"/>
        <v>42848.491000000002</v>
      </c>
      <c r="D53" s="12" t="str">
        <f t="shared" si="9"/>
        <v>vis</v>
      </c>
      <c r="E53" s="37">
        <f>VLOOKUP(C53,A!C$21:E$973,3,FALSE)</f>
        <v>0</v>
      </c>
      <c r="F53" s="5" t="s">
        <v>99</v>
      </c>
      <c r="G53" s="12" t="str">
        <f t="shared" si="10"/>
        <v>42848.4910</v>
      </c>
      <c r="H53" s="29">
        <f t="shared" si="11"/>
        <v>944.5</v>
      </c>
      <c r="I53" s="38" t="s">
        <v>132</v>
      </c>
      <c r="J53" s="39" t="s">
        <v>133</v>
      </c>
      <c r="K53" s="38">
        <v>944.5</v>
      </c>
      <c r="L53" s="38" t="s">
        <v>134</v>
      </c>
      <c r="M53" s="39" t="s">
        <v>103</v>
      </c>
      <c r="N53" s="39" t="s">
        <v>104</v>
      </c>
      <c r="O53" s="40" t="s">
        <v>110</v>
      </c>
      <c r="P53" s="40" t="s">
        <v>111</v>
      </c>
    </row>
    <row r="54" spans="1:16" ht="12.75" customHeight="1" thickBot="1">
      <c r="A54" s="29" t="str">
        <f t="shared" si="6"/>
        <v> ASS 60.174 </v>
      </c>
      <c r="B54" s="5" t="str">
        <f t="shared" si="7"/>
        <v>II</v>
      </c>
      <c r="C54" s="29">
        <f t="shared" si="8"/>
        <v>42858.131600000001</v>
      </c>
      <c r="D54" s="12" t="str">
        <f t="shared" si="9"/>
        <v>vis</v>
      </c>
      <c r="E54" s="37">
        <f>VLOOKUP(C54,A!C$21:E$973,3,FALSE)</f>
        <v>0</v>
      </c>
      <c r="F54" s="5" t="s">
        <v>99</v>
      </c>
      <c r="G54" s="12" t="str">
        <f t="shared" si="10"/>
        <v>42858.1316</v>
      </c>
      <c r="H54" s="29">
        <f t="shared" si="11"/>
        <v>977.5</v>
      </c>
      <c r="I54" s="38" t="s">
        <v>135</v>
      </c>
      <c r="J54" s="39" t="s">
        <v>136</v>
      </c>
      <c r="K54" s="38">
        <v>977.5</v>
      </c>
      <c r="L54" s="38" t="s">
        <v>137</v>
      </c>
      <c r="M54" s="39" t="s">
        <v>103</v>
      </c>
      <c r="N54" s="39" t="s">
        <v>104</v>
      </c>
      <c r="O54" s="40" t="s">
        <v>138</v>
      </c>
      <c r="P54" s="40" t="s">
        <v>139</v>
      </c>
    </row>
    <row r="55" spans="1:16" ht="12.75" customHeight="1" thickBot="1">
      <c r="A55" s="29" t="str">
        <f t="shared" si="6"/>
        <v> GEOS 3 </v>
      </c>
      <c r="B55" s="5" t="str">
        <f t="shared" si="7"/>
        <v>II</v>
      </c>
      <c r="C55" s="29">
        <f t="shared" si="8"/>
        <v>42898.453999999998</v>
      </c>
      <c r="D55" s="12" t="str">
        <f t="shared" si="9"/>
        <v>vis</v>
      </c>
      <c r="E55" s="37">
        <f>VLOOKUP(C55,A!C$21:E$973,3,FALSE)</f>
        <v>0</v>
      </c>
      <c r="F55" s="5" t="s">
        <v>99</v>
      </c>
      <c r="G55" s="12" t="str">
        <f t="shared" si="10"/>
        <v>42898.454</v>
      </c>
      <c r="H55" s="29">
        <f t="shared" si="11"/>
        <v>1115.5</v>
      </c>
      <c r="I55" s="38" t="s">
        <v>140</v>
      </c>
      <c r="J55" s="39" t="s">
        <v>141</v>
      </c>
      <c r="K55" s="38">
        <v>1115.5</v>
      </c>
      <c r="L55" s="38" t="s">
        <v>142</v>
      </c>
      <c r="M55" s="39" t="s">
        <v>143</v>
      </c>
      <c r="N55" s="39"/>
      <c r="O55" s="40" t="s">
        <v>144</v>
      </c>
      <c r="P55" s="40" t="s">
        <v>145</v>
      </c>
    </row>
    <row r="56" spans="1:16" ht="12.75" customHeight="1" thickBot="1">
      <c r="A56" s="29" t="str">
        <f t="shared" si="6"/>
        <v> GEOS 3 </v>
      </c>
      <c r="B56" s="5" t="str">
        <f t="shared" si="7"/>
        <v>II</v>
      </c>
      <c r="C56" s="29">
        <f t="shared" si="8"/>
        <v>42912.468000000001</v>
      </c>
      <c r="D56" s="12" t="str">
        <f t="shared" si="9"/>
        <v>vis</v>
      </c>
      <c r="E56" s="37">
        <f>VLOOKUP(C56,A!C$21:E$973,3,FALSE)</f>
        <v>0</v>
      </c>
      <c r="F56" s="5" t="s">
        <v>99</v>
      </c>
      <c r="G56" s="12" t="str">
        <f t="shared" si="10"/>
        <v>42912.468</v>
      </c>
      <c r="H56" s="29">
        <f t="shared" si="11"/>
        <v>1163.5</v>
      </c>
      <c r="I56" s="38" t="s">
        <v>146</v>
      </c>
      <c r="J56" s="39" t="s">
        <v>147</v>
      </c>
      <c r="K56" s="38">
        <v>1163.5</v>
      </c>
      <c r="L56" s="38" t="s">
        <v>148</v>
      </c>
      <c r="M56" s="39" t="s">
        <v>143</v>
      </c>
      <c r="N56" s="39"/>
      <c r="O56" s="40" t="s">
        <v>144</v>
      </c>
      <c r="P56" s="40" t="s">
        <v>145</v>
      </c>
    </row>
    <row r="57" spans="1:16" ht="12.75" customHeight="1" thickBot="1">
      <c r="A57" s="29" t="str">
        <f t="shared" si="6"/>
        <v> GEOS 3 </v>
      </c>
      <c r="B57" s="5" t="str">
        <f t="shared" si="7"/>
        <v>II</v>
      </c>
      <c r="C57" s="29">
        <f t="shared" si="8"/>
        <v>42926.461000000003</v>
      </c>
      <c r="D57" s="12" t="str">
        <f t="shared" si="9"/>
        <v>vis</v>
      </c>
      <c r="E57" s="37">
        <f>VLOOKUP(C57,A!C$21:E$973,3,FALSE)</f>
        <v>0</v>
      </c>
      <c r="F57" s="5" t="s">
        <v>99</v>
      </c>
      <c r="G57" s="12" t="str">
        <f t="shared" si="10"/>
        <v>42926.461</v>
      </c>
      <c r="H57" s="29">
        <f t="shared" si="11"/>
        <v>1211.5</v>
      </c>
      <c r="I57" s="38" t="s">
        <v>149</v>
      </c>
      <c r="J57" s="39" t="s">
        <v>150</v>
      </c>
      <c r="K57" s="38">
        <v>1211.5</v>
      </c>
      <c r="L57" s="38" t="s">
        <v>151</v>
      </c>
      <c r="M57" s="39" t="s">
        <v>143</v>
      </c>
      <c r="N57" s="39"/>
      <c r="O57" s="40" t="s">
        <v>152</v>
      </c>
      <c r="P57" s="40" t="s">
        <v>145</v>
      </c>
    </row>
    <row r="58" spans="1:16" ht="12.75" customHeight="1" thickBot="1">
      <c r="A58" s="29" t="str">
        <f t="shared" si="6"/>
        <v> GEOS 3 </v>
      </c>
      <c r="B58" s="5" t="str">
        <f t="shared" si="7"/>
        <v>I</v>
      </c>
      <c r="C58" s="29">
        <f t="shared" si="8"/>
        <v>42935.406000000003</v>
      </c>
      <c r="D58" s="12" t="str">
        <f t="shared" si="9"/>
        <v>vis</v>
      </c>
      <c r="E58" s="37">
        <f>VLOOKUP(C58,A!C$21:E$973,3,FALSE)</f>
        <v>0</v>
      </c>
      <c r="F58" s="5" t="s">
        <v>99</v>
      </c>
      <c r="G58" s="12" t="str">
        <f t="shared" si="10"/>
        <v>42935.406</v>
      </c>
      <c r="H58" s="29">
        <f t="shared" si="11"/>
        <v>1242</v>
      </c>
      <c r="I58" s="38" t="s">
        <v>153</v>
      </c>
      <c r="J58" s="39" t="s">
        <v>154</v>
      </c>
      <c r="K58" s="38">
        <v>1242</v>
      </c>
      <c r="L58" s="38" t="s">
        <v>155</v>
      </c>
      <c r="M58" s="39" t="s">
        <v>143</v>
      </c>
      <c r="N58" s="39"/>
      <c r="O58" s="40" t="s">
        <v>152</v>
      </c>
      <c r="P58" s="40" t="s">
        <v>145</v>
      </c>
    </row>
    <row r="59" spans="1:16" ht="12.75" customHeight="1" thickBot="1">
      <c r="A59" s="29" t="str">
        <f t="shared" si="6"/>
        <v> GEOS 3 </v>
      </c>
      <c r="B59" s="5" t="str">
        <f t="shared" si="7"/>
        <v>II</v>
      </c>
      <c r="C59" s="29">
        <f t="shared" si="8"/>
        <v>42936.423999999999</v>
      </c>
      <c r="D59" s="12" t="str">
        <f t="shared" si="9"/>
        <v>vis</v>
      </c>
      <c r="E59" s="37">
        <f>VLOOKUP(C59,A!C$21:E$973,3,FALSE)</f>
        <v>0</v>
      </c>
      <c r="F59" s="5" t="s">
        <v>99</v>
      </c>
      <c r="G59" s="12" t="str">
        <f t="shared" si="10"/>
        <v>42936.424</v>
      </c>
      <c r="H59" s="29">
        <f t="shared" si="11"/>
        <v>1245.5</v>
      </c>
      <c r="I59" s="38" t="s">
        <v>156</v>
      </c>
      <c r="J59" s="39" t="s">
        <v>157</v>
      </c>
      <c r="K59" s="38">
        <v>1245.5</v>
      </c>
      <c r="L59" s="38" t="s">
        <v>158</v>
      </c>
      <c r="M59" s="39" t="s">
        <v>143</v>
      </c>
      <c r="N59" s="39"/>
      <c r="O59" s="40" t="s">
        <v>152</v>
      </c>
      <c r="P59" s="40" t="s">
        <v>145</v>
      </c>
    </row>
    <row r="60" spans="1:16" ht="12.75" customHeight="1" thickBot="1">
      <c r="A60" s="29" t="str">
        <f t="shared" si="6"/>
        <v> GEOS 3 </v>
      </c>
      <c r="B60" s="5" t="str">
        <f t="shared" si="7"/>
        <v>I</v>
      </c>
      <c r="C60" s="29">
        <f t="shared" si="8"/>
        <v>43014.35</v>
      </c>
      <c r="D60" s="12" t="str">
        <f t="shared" si="9"/>
        <v>vis</v>
      </c>
      <c r="E60" s="37">
        <f>VLOOKUP(C60,A!C$21:E$973,3,FALSE)</f>
        <v>0</v>
      </c>
      <c r="F60" s="5" t="s">
        <v>99</v>
      </c>
      <c r="G60" s="12" t="str">
        <f t="shared" si="10"/>
        <v>43014.350</v>
      </c>
      <c r="H60" s="29">
        <f t="shared" si="11"/>
        <v>1512</v>
      </c>
      <c r="I60" s="38" t="s">
        <v>159</v>
      </c>
      <c r="J60" s="39" t="s">
        <v>160</v>
      </c>
      <c r="K60" s="38">
        <v>1512</v>
      </c>
      <c r="L60" s="38" t="s">
        <v>161</v>
      </c>
      <c r="M60" s="39" t="s">
        <v>143</v>
      </c>
      <c r="N60" s="39"/>
      <c r="O60" s="40" t="s">
        <v>162</v>
      </c>
      <c r="P60" s="40" t="s">
        <v>145</v>
      </c>
    </row>
    <row r="61" spans="1:16" ht="12.75" customHeight="1" thickBot="1">
      <c r="A61" s="29" t="str">
        <f t="shared" si="6"/>
        <v> ASS 60.174 </v>
      </c>
      <c r="B61" s="5" t="str">
        <f t="shared" si="7"/>
        <v>I</v>
      </c>
      <c r="C61" s="29">
        <f t="shared" si="8"/>
        <v>43187.256300000001</v>
      </c>
      <c r="D61" s="12" t="str">
        <f t="shared" si="9"/>
        <v>vis</v>
      </c>
      <c r="E61" s="37">
        <f>VLOOKUP(C61,A!C$21:E$973,3,FALSE)</f>
        <v>0</v>
      </c>
      <c r="F61" s="5" t="s">
        <v>99</v>
      </c>
      <c r="G61" s="12" t="str">
        <f t="shared" si="10"/>
        <v>43187.2563</v>
      </c>
      <c r="H61" s="29">
        <f t="shared" si="11"/>
        <v>2104</v>
      </c>
      <c r="I61" s="38" t="s">
        <v>163</v>
      </c>
      <c r="J61" s="39" t="s">
        <v>164</v>
      </c>
      <c r="K61" s="38">
        <v>2104</v>
      </c>
      <c r="L61" s="38" t="s">
        <v>165</v>
      </c>
      <c r="M61" s="39" t="s">
        <v>103</v>
      </c>
      <c r="N61" s="39" t="s">
        <v>104</v>
      </c>
      <c r="O61" s="40" t="s">
        <v>138</v>
      </c>
      <c r="P61" s="40" t="s">
        <v>139</v>
      </c>
    </row>
    <row r="62" spans="1:16" ht="12.75" customHeight="1" thickBot="1">
      <c r="A62" s="29" t="str">
        <f t="shared" si="6"/>
        <v> GEOS 3 </v>
      </c>
      <c r="B62" s="5" t="str">
        <f t="shared" si="7"/>
        <v>I</v>
      </c>
      <c r="C62" s="29">
        <f t="shared" si="8"/>
        <v>43201.578000000001</v>
      </c>
      <c r="D62" s="12" t="str">
        <f t="shared" si="9"/>
        <v>vis</v>
      </c>
      <c r="E62" s="37">
        <f>VLOOKUP(C62,A!C$21:E$973,3,FALSE)</f>
        <v>0</v>
      </c>
      <c r="F62" s="5" t="s">
        <v>99</v>
      </c>
      <c r="G62" s="12" t="str">
        <f t="shared" si="10"/>
        <v>43201.578</v>
      </c>
      <c r="H62" s="29">
        <f t="shared" si="11"/>
        <v>2153</v>
      </c>
      <c r="I62" s="38" t="s">
        <v>166</v>
      </c>
      <c r="J62" s="39" t="s">
        <v>167</v>
      </c>
      <c r="K62" s="38">
        <v>2153</v>
      </c>
      <c r="L62" s="38" t="s">
        <v>142</v>
      </c>
      <c r="M62" s="39" t="s">
        <v>143</v>
      </c>
      <c r="N62" s="39"/>
      <c r="O62" s="40" t="s">
        <v>144</v>
      </c>
      <c r="P62" s="40" t="s">
        <v>145</v>
      </c>
    </row>
    <row r="63" spans="1:16" ht="12.75" customHeight="1" thickBot="1">
      <c r="A63" s="29" t="str">
        <f t="shared" si="6"/>
        <v> ASS 60.174 </v>
      </c>
      <c r="B63" s="5" t="str">
        <f t="shared" si="7"/>
        <v>I</v>
      </c>
      <c r="C63" s="29">
        <f t="shared" si="8"/>
        <v>43213.259100000003</v>
      </c>
      <c r="D63" s="12" t="str">
        <f t="shared" si="9"/>
        <v>vis</v>
      </c>
      <c r="E63" s="37">
        <f>VLOOKUP(C63,A!C$21:E$973,3,FALSE)</f>
        <v>0</v>
      </c>
      <c r="F63" s="5" t="s">
        <v>99</v>
      </c>
      <c r="G63" s="12" t="str">
        <f t="shared" si="10"/>
        <v>43213.2591</v>
      </c>
      <c r="H63" s="29">
        <f t="shared" si="11"/>
        <v>2193</v>
      </c>
      <c r="I63" s="38" t="s">
        <v>168</v>
      </c>
      <c r="J63" s="39" t="s">
        <v>169</v>
      </c>
      <c r="K63" s="38">
        <v>2193</v>
      </c>
      <c r="L63" s="38" t="s">
        <v>170</v>
      </c>
      <c r="M63" s="39" t="s">
        <v>103</v>
      </c>
      <c r="N63" s="39" t="s">
        <v>104</v>
      </c>
      <c r="O63" s="40" t="s">
        <v>138</v>
      </c>
      <c r="P63" s="40" t="s">
        <v>139</v>
      </c>
    </row>
    <row r="64" spans="1:16" ht="12.75" customHeight="1" thickBot="1">
      <c r="A64" s="29" t="str">
        <f t="shared" si="6"/>
        <v> GEOS 3 </v>
      </c>
      <c r="B64" s="5" t="str">
        <f t="shared" si="7"/>
        <v>I</v>
      </c>
      <c r="C64" s="29">
        <f t="shared" si="8"/>
        <v>43233.423000000003</v>
      </c>
      <c r="D64" s="12" t="str">
        <f t="shared" si="9"/>
        <v>vis</v>
      </c>
      <c r="E64" s="37">
        <f>VLOOKUP(C64,A!C$21:E$973,3,FALSE)</f>
        <v>0</v>
      </c>
      <c r="F64" s="5" t="s">
        <v>99</v>
      </c>
      <c r="G64" s="12" t="str">
        <f t="shared" si="10"/>
        <v>43233.423</v>
      </c>
      <c r="H64" s="29">
        <f t="shared" si="11"/>
        <v>2262</v>
      </c>
      <c r="I64" s="38" t="s">
        <v>171</v>
      </c>
      <c r="J64" s="39" t="s">
        <v>172</v>
      </c>
      <c r="K64" s="38">
        <v>2262</v>
      </c>
      <c r="L64" s="38" t="s">
        <v>173</v>
      </c>
      <c r="M64" s="39" t="s">
        <v>143</v>
      </c>
      <c r="N64" s="39"/>
      <c r="O64" s="40" t="s">
        <v>144</v>
      </c>
      <c r="P64" s="40" t="s">
        <v>145</v>
      </c>
    </row>
    <row r="65" spans="1:16" ht="12.75" customHeight="1" thickBot="1">
      <c r="A65" s="29" t="str">
        <f t="shared" si="6"/>
        <v> ASS 60.174 </v>
      </c>
      <c r="B65" s="5" t="str">
        <f t="shared" si="7"/>
        <v>I</v>
      </c>
      <c r="C65" s="29">
        <f t="shared" si="8"/>
        <v>43244.228499999997</v>
      </c>
      <c r="D65" s="12" t="str">
        <f t="shared" si="9"/>
        <v>vis</v>
      </c>
      <c r="E65" s="37">
        <f>VLOOKUP(C65,A!C$21:E$973,3,FALSE)</f>
        <v>0</v>
      </c>
      <c r="F65" s="5" t="s">
        <v>99</v>
      </c>
      <c r="G65" s="12" t="str">
        <f t="shared" si="10"/>
        <v>43244.2285</v>
      </c>
      <c r="H65" s="29">
        <f t="shared" si="11"/>
        <v>2299</v>
      </c>
      <c r="I65" s="38" t="s">
        <v>174</v>
      </c>
      <c r="J65" s="39" t="s">
        <v>175</v>
      </c>
      <c r="K65" s="38">
        <v>2299</v>
      </c>
      <c r="L65" s="38" t="s">
        <v>176</v>
      </c>
      <c r="M65" s="39" t="s">
        <v>103</v>
      </c>
      <c r="N65" s="39" t="s">
        <v>104</v>
      </c>
      <c r="O65" s="40" t="s">
        <v>138</v>
      </c>
      <c r="P65" s="40" t="s">
        <v>139</v>
      </c>
    </row>
    <row r="66" spans="1:16" ht="12.75" customHeight="1" thickBot="1">
      <c r="A66" s="29" t="str">
        <f t="shared" si="6"/>
        <v> GEOS 3 </v>
      </c>
      <c r="B66" s="5" t="str">
        <f t="shared" si="7"/>
        <v>I</v>
      </c>
      <c r="C66" s="29">
        <f t="shared" si="8"/>
        <v>43248.338000000003</v>
      </c>
      <c r="D66" s="12" t="str">
        <f t="shared" si="9"/>
        <v>vis</v>
      </c>
      <c r="E66" s="37">
        <f>VLOOKUP(C66,A!C$21:E$973,3,FALSE)</f>
        <v>0</v>
      </c>
      <c r="F66" s="5" t="s">
        <v>99</v>
      </c>
      <c r="G66" s="12" t="str">
        <f t="shared" si="10"/>
        <v>43248.338</v>
      </c>
      <c r="H66" s="29">
        <f t="shared" si="11"/>
        <v>2313</v>
      </c>
      <c r="I66" s="38" t="s">
        <v>177</v>
      </c>
      <c r="J66" s="39" t="s">
        <v>178</v>
      </c>
      <c r="K66" s="38">
        <v>2313</v>
      </c>
      <c r="L66" s="38" t="s">
        <v>179</v>
      </c>
      <c r="M66" s="39" t="s">
        <v>143</v>
      </c>
      <c r="N66" s="39"/>
      <c r="O66" s="40" t="s">
        <v>144</v>
      </c>
      <c r="P66" s="40" t="s">
        <v>145</v>
      </c>
    </row>
    <row r="67" spans="1:16" ht="12.75" customHeight="1" thickBot="1">
      <c r="A67" s="29" t="str">
        <f t="shared" si="6"/>
        <v> ASS 60.174 </v>
      </c>
      <c r="B67" s="5" t="str">
        <f t="shared" si="7"/>
        <v>II</v>
      </c>
      <c r="C67" s="29">
        <f t="shared" si="8"/>
        <v>43277.096700000002</v>
      </c>
      <c r="D67" s="12" t="str">
        <f t="shared" si="9"/>
        <v>vis</v>
      </c>
      <c r="E67" s="37">
        <f>VLOOKUP(C67,A!C$21:E$973,3,FALSE)</f>
        <v>0</v>
      </c>
      <c r="F67" s="5" t="s">
        <v>99</v>
      </c>
      <c r="G67" s="12" t="str">
        <f t="shared" si="10"/>
        <v>43277.0967</v>
      </c>
      <c r="H67" s="29">
        <f t="shared" si="11"/>
        <v>2411.5</v>
      </c>
      <c r="I67" s="38" t="s">
        <v>180</v>
      </c>
      <c r="J67" s="39" t="s">
        <v>181</v>
      </c>
      <c r="K67" s="38">
        <v>2411.5</v>
      </c>
      <c r="L67" s="38" t="s">
        <v>182</v>
      </c>
      <c r="M67" s="39" t="s">
        <v>103</v>
      </c>
      <c r="N67" s="39" t="s">
        <v>104</v>
      </c>
      <c r="O67" s="40" t="s">
        <v>138</v>
      </c>
      <c r="P67" s="40" t="s">
        <v>139</v>
      </c>
    </row>
    <row r="68" spans="1:16" ht="12.75" customHeight="1" thickBot="1">
      <c r="A68" s="29" t="str">
        <f t="shared" si="6"/>
        <v> ASS 60.174 </v>
      </c>
      <c r="B68" s="5" t="str">
        <f t="shared" si="7"/>
        <v>I</v>
      </c>
      <c r="C68" s="29">
        <f t="shared" si="8"/>
        <v>43280.1659</v>
      </c>
      <c r="D68" s="12" t="str">
        <f t="shared" si="9"/>
        <v>vis</v>
      </c>
      <c r="E68" s="37">
        <f>VLOOKUP(C68,A!C$21:E$973,3,FALSE)</f>
        <v>0</v>
      </c>
      <c r="F68" s="5" t="s">
        <v>99</v>
      </c>
      <c r="G68" s="12" t="str">
        <f t="shared" si="10"/>
        <v>43280.1659</v>
      </c>
      <c r="H68" s="29">
        <f t="shared" si="11"/>
        <v>2422</v>
      </c>
      <c r="I68" s="38" t="s">
        <v>183</v>
      </c>
      <c r="J68" s="39" t="s">
        <v>184</v>
      </c>
      <c r="K68" s="38">
        <v>2422</v>
      </c>
      <c r="L68" s="38" t="s">
        <v>185</v>
      </c>
      <c r="M68" s="39" t="s">
        <v>103</v>
      </c>
      <c r="N68" s="39" t="s">
        <v>104</v>
      </c>
      <c r="O68" s="40" t="s">
        <v>138</v>
      </c>
      <c r="P68" s="40" t="s">
        <v>139</v>
      </c>
    </row>
    <row r="69" spans="1:16" ht="12.75" customHeight="1" thickBot="1">
      <c r="A69" s="29" t="str">
        <f t="shared" si="6"/>
        <v> GEOS 3 </v>
      </c>
      <c r="B69" s="5" t="str">
        <f t="shared" si="7"/>
        <v>I</v>
      </c>
      <c r="C69" s="29">
        <f t="shared" si="8"/>
        <v>43292.442000000003</v>
      </c>
      <c r="D69" s="12" t="str">
        <f t="shared" si="9"/>
        <v>vis</v>
      </c>
      <c r="E69" s="37">
        <f>VLOOKUP(C69,A!C$21:E$973,3,FALSE)</f>
        <v>0</v>
      </c>
      <c r="F69" s="5" t="s">
        <v>99</v>
      </c>
      <c r="G69" s="12" t="str">
        <f t="shared" si="10"/>
        <v>43292.442</v>
      </c>
      <c r="H69" s="29">
        <f t="shared" si="11"/>
        <v>2464</v>
      </c>
      <c r="I69" s="38" t="s">
        <v>186</v>
      </c>
      <c r="J69" s="39" t="s">
        <v>187</v>
      </c>
      <c r="K69" s="38">
        <v>2464</v>
      </c>
      <c r="L69" s="38" t="s">
        <v>142</v>
      </c>
      <c r="M69" s="39" t="s">
        <v>143</v>
      </c>
      <c r="N69" s="39"/>
      <c r="O69" s="40" t="s">
        <v>144</v>
      </c>
      <c r="P69" s="40" t="s">
        <v>145</v>
      </c>
    </row>
    <row r="70" spans="1:16" ht="12.75" customHeight="1" thickBot="1">
      <c r="A70" s="29" t="str">
        <f t="shared" si="6"/>
        <v> GEOS 3 </v>
      </c>
      <c r="B70" s="5" t="str">
        <f t="shared" si="7"/>
        <v>II</v>
      </c>
      <c r="C70" s="29">
        <f t="shared" si="8"/>
        <v>43292.58</v>
      </c>
      <c r="D70" s="12" t="str">
        <f t="shared" si="9"/>
        <v>vis</v>
      </c>
      <c r="E70" s="37">
        <f>VLOOKUP(C70,A!C$21:E$973,3,FALSE)</f>
        <v>0</v>
      </c>
      <c r="F70" s="5" t="s">
        <v>99</v>
      </c>
      <c r="G70" s="12" t="str">
        <f t="shared" si="10"/>
        <v>43292.580</v>
      </c>
      <c r="H70" s="29">
        <f t="shared" si="11"/>
        <v>2464.5</v>
      </c>
      <c r="I70" s="38" t="s">
        <v>188</v>
      </c>
      <c r="J70" s="39" t="s">
        <v>189</v>
      </c>
      <c r="K70" s="38">
        <v>2464.5</v>
      </c>
      <c r="L70" s="38" t="s">
        <v>155</v>
      </c>
      <c r="M70" s="39" t="s">
        <v>143</v>
      </c>
      <c r="N70" s="39"/>
      <c r="O70" s="40" t="s">
        <v>144</v>
      </c>
      <c r="P70" s="40" t="s">
        <v>145</v>
      </c>
    </row>
    <row r="71" spans="1:16" ht="12.75" customHeight="1" thickBot="1">
      <c r="A71" s="29" t="str">
        <f t="shared" si="6"/>
        <v> GEOS 3 </v>
      </c>
      <c r="B71" s="5" t="str">
        <f t="shared" si="7"/>
        <v>I</v>
      </c>
      <c r="C71" s="29">
        <f t="shared" si="8"/>
        <v>43294.481</v>
      </c>
      <c r="D71" s="12" t="str">
        <f t="shared" si="9"/>
        <v>vis</v>
      </c>
      <c r="E71" s="37">
        <f>VLOOKUP(C71,A!C$21:E$973,3,FALSE)</f>
        <v>0</v>
      </c>
      <c r="F71" s="5" t="s">
        <v>99</v>
      </c>
      <c r="G71" s="12" t="str">
        <f t="shared" si="10"/>
        <v>43294.481</v>
      </c>
      <c r="H71" s="29">
        <f t="shared" si="11"/>
        <v>2471</v>
      </c>
      <c r="I71" s="38" t="s">
        <v>190</v>
      </c>
      <c r="J71" s="39" t="s">
        <v>191</v>
      </c>
      <c r="K71" s="38">
        <v>2471</v>
      </c>
      <c r="L71" s="38" t="s">
        <v>192</v>
      </c>
      <c r="M71" s="39" t="s">
        <v>143</v>
      </c>
      <c r="N71" s="39"/>
      <c r="O71" s="40" t="s">
        <v>144</v>
      </c>
      <c r="P71" s="40" t="s">
        <v>145</v>
      </c>
    </row>
    <row r="72" spans="1:16" ht="12.75" customHeight="1" thickBot="1">
      <c r="A72" s="29" t="str">
        <f t="shared" si="6"/>
        <v> GEOS 3 </v>
      </c>
      <c r="B72" s="5" t="str">
        <f t="shared" si="7"/>
        <v>I</v>
      </c>
      <c r="C72" s="29">
        <f t="shared" si="8"/>
        <v>43296.519</v>
      </c>
      <c r="D72" s="12" t="str">
        <f t="shared" si="9"/>
        <v>vis</v>
      </c>
      <c r="E72" s="37">
        <f>VLOOKUP(C72,A!C$21:E$973,3,FALSE)</f>
        <v>0</v>
      </c>
      <c r="F72" s="5" t="s">
        <v>99</v>
      </c>
      <c r="G72" s="12" t="str">
        <f t="shared" si="10"/>
        <v>43296.519</v>
      </c>
      <c r="H72" s="29">
        <f t="shared" si="11"/>
        <v>2478</v>
      </c>
      <c r="I72" s="38" t="s">
        <v>193</v>
      </c>
      <c r="J72" s="39" t="s">
        <v>194</v>
      </c>
      <c r="K72" s="38">
        <v>2478</v>
      </c>
      <c r="L72" s="38" t="s">
        <v>195</v>
      </c>
      <c r="M72" s="39" t="s">
        <v>143</v>
      </c>
      <c r="N72" s="39"/>
      <c r="O72" s="40" t="s">
        <v>144</v>
      </c>
      <c r="P72" s="40" t="s">
        <v>145</v>
      </c>
    </row>
    <row r="73" spans="1:16" ht="12.75" customHeight="1" thickBot="1">
      <c r="A73" s="29" t="str">
        <f t="shared" si="6"/>
        <v> GEOS 3 </v>
      </c>
      <c r="B73" s="5" t="str">
        <f t="shared" si="7"/>
        <v>I</v>
      </c>
      <c r="C73" s="29">
        <f t="shared" si="8"/>
        <v>43306.457999999999</v>
      </c>
      <c r="D73" s="12" t="str">
        <f t="shared" si="9"/>
        <v>vis</v>
      </c>
      <c r="E73" s="37">
        <f>VLOOKUP(C73,A!C$21:E$973,3,FALSE)</f>
        <v>0</v>
      </c>
      <c r="F73" s="5" t="s">
        <v>99</v>
      </c>
      <c r="G73" s="12" t="str">
        <f t="shared" si="10"/>
        <v>43306.458</v>
      </c>
      <c r="H73" s="29">
        <f t="shared" si="11"/>
        <v>2512</v>
      </c>
      <c r="I73" s="38" t="s">
        <v>196</v>
      </c>
      <c r="J73" s="39" t="s">
        <v>197</v>
      </c>
      <c r="K73" s="38">
        <v>2512</v>
      </c>
      <c r="L73" s="38" t="s">
        <v>155</v>
      </c>
      <c r="M73" s="39" t="s">
        <v>143</v>
      </c>
      <c r="N73" s="39"/>
      <c r="O73" s="40" t="s">
        <v>144</v>
      </c>
      <c r="P73" s="40" t="s">
        <v>145</v>
      </c>
    </row>
    <row r="74" spans="1:16" ht="12.75" customHeight="1" thickBot="1">
      <c r="A74" s="29" t="str">
        <f t="shared" si="6"/>
        <v> AAPS 48.85 </v>
      </c>
      <c r="B74" s="5" t="str">
        <f t="shared" si="7"/>
        <v>II</v>
      </c>
      <c r="C74" s="29">
        <f t="shared" si="8"/>
        <v>43740.4755</v>
      </c>
      <c r="D74" s="12" t="str">
        <f t="shared" si="9"/>
        <v>vis</v>
      </c>
      <c r="E74" s="37">
        <f>VLOOKUP(C74,A!C$21:E$973,3,FALSE)</f>
        <v>0</v>
      </c>
      <c r="F74" s="5" t="s">
        <v>99</v>
      </c>
      <c r="G74" s="12" t="str">
        <f t="shared" si="10"/>
        <v>43740.4755</v>
      </c>
      <c r="H74" s="29">
        <f t="shared" si="11"/>
        <v>3997.5</v>
      </c>
      <c r="I74" s="38" t="s">
        <v>198</v>
      </c>
      <c r="J74" s="39" t="s">
        <v>199</v>
      </c>
      <c r="K74" s="38">
        <v>3997.5</v>
      </c>
      <c r="L74" s="38" t="s">
        <v>200</v>
      </c>
      <c r="M74" s="39" t="s">
        <v>103</v>
      </c>
      <c r="N74" s="39" t="s">
        <v>104</v>
      </c>
      <c r="O74" s="40" t="s">
        <v>110</v>
      </c>
      <c r="P74" s="40" t="s">
        <v>111</v>
      </c>
    </row>
    <row r="75" spans="1:16" ht="12.75" customHeight="1" thickBot="1">
      <c r="A75" s="29" t="str">
        <f t="shared" ref="A75:A106" si="12">P75</f>
        <v> AAPS 48.85 </v>
      </c>
      <c r="B75" s="5" t="str">
        <f t="shared" ref="B75:B106" si="13">IF(H75=INT(H75),"I","II")</f>
        <v>I</v>
      </c>
      <c r="C75" s="29">
        <f t="shared" ref="C75:C106" si="14">1*G75</f>
        <v>43932.575299999997</v>
      </c>
      <c r="D75" s="12" t="str">
        <f t="shared" ref="D75:D106" si="15">VLOOKUP(F75,I$1:J$5,2,FALSE)</f>
        <v>vis</v>
      </c>
      <c r="E75" s="37">
        <f>VLOOKUP(C75,A!C$21:E$973,3,FALSE)</f>
        <v>0</v>
      </c>
      <c r="F75" s="5" t="s">
        <v>99</v>
      </c>
      <c r="G75" s="12" t="str">
        <f t="shared" ref="G75:G106" si="16">MID(I75,3,LEN(I75)-3)</f>
        <v>43932.5753</v>
      </c>
      <c r="H75" s="29">
        <f t="shared" ref="H75:H106" si="17">1*K75</f>
        <v>4655</v>
      </c>
      <c r="I75" s="38" t="s">
        <v>201</v>
      </c>
      <c r="J75" s="39" t="s">
        <v>202</v>
      </c>
      <c r="K75" s="38">
        <v>4655</v>
      </c>
      <c r="L75" s="38" t="s">
        <v>203</v>
      </c>
      <c r="M75" s="39" t="s">
        <v>103</v>
      </c>
      <c r="N75" s="39" t="s">
        <v>104</v>
      </c>
      <c r="O75" s="40" t="s">
        <v>110</v>
      </c>
      <c r="P75" s="40" t="s">
        <v>111</v>
      </c>
    </row>
    <row r="76" spans="1:16" ht="12.75" customHeight="1" thickBot="1">
      <c r="A76" s="29" t="str">
        <f t="shared" si="12"/>
        <v> AAPS 48.85 </v>
      </c>
      <c r="B76" s="5" t="str">
        <f t="shared" si="13"/>
        <v>II</v>
      </c>
      <c r="C76" s="29">
        <f t="shared" si="14"/>
        <v>44000.504699999998</v>
      </c>
      <c r="D76" s="12" t="str">
        <f t="shared" si="15"/>
        <v>vis</v>
      </c>
      <c r="E76" s="37">
        <f>VLOOKUP(C76,A!C$21:E$973,3,FALSE)</f>
        <v>0</v>
      </c>
      <c r="F76" s="5" t="s">
        <v>99</v>
      </c>
      <c r="G76" s="12" t="str">
        <f t="shared" si="16"/>
        <v>44000.5047</v>
      </c>
      <c r="H76" s="29">
        <f t="shared" si="17"/>
        <v>4887.5</v>
      </c>
      <c r="I76" s="38" t="s">
        <v>204</v>
      </c>
      <c r="J76" s="39" t="s">
        <v>205</v>
      </c>
      <c r="K76" s="38">
        <v>4887.5</v>
      </c>
      <c r="L76" s="38" t="s">
        <v>206</v>
      </c>
      <c r="M76" s="39" t="s">
        <v>103</v>
      </c>
      <c r="N76" s="39" t="s">
        <v>104</v>
      </c>
      <c r="O76" s="40" t="s">
        <v>110</v>
      </c>
      <c r="P76" s="40" t="s">
        <v>111</v>
      </c>
    </row>
    <row r="77" spans="1:16" ht="12.75" customHeight="1" thickBot="1">
      <c r="A77" s="29" t="str">
        <f t="shared" si="12"/>
        <v> AAPS 48.85 </v>
      </c>
      <c r="B77" s="5" t="str">
        <f t="shared" si="13"/>
        <v>II</v>
      </c>
      <c r="C77" s="29">
        <f t="shared" si="14"/>
        <v>44001.381600000001</v>
      </c>
      <c r="D77" s="12" t="str">
        <f t="shared" si="15"/>
        <v>vis</v>
      </c>
      <c r="E77" s="37">
        <f>VLOOKUP(C77,A!C$21:E$973,3,FALSE)</f>
        <v>0</v>
      </c>
      <c r="F77" s="5" t="s">
        <v>99</v>
      </c>
      <c r="G77" s="12" t="str">
        <f t="shared" si="16"/>
        <v>44001.3816</v>
      </c>
      <c r="H77" s="29">
        <f t="shared" si="17"/>
        <v>4890.5</v>
      </c>
      <c r="I77" s="38" t="s">
        <v>207</v>
      </c>
      <c r="J77" s="39" t="s">
        <v>208</v>
      </c>
      <c r="K77" s="38">
        <v>4890.5</v>
      </c>
      <c r="L77" s="38" t="s">
        <v>209</v>
      </c>
      <c r="M77" s="39" t="s">
        <v>103</v>
      </c>
      <c r="N77" s="39" t="s">
        <v>104</v>
      </c>
      <c r="O77" s="40" t="s">
        <v>110</v>
      </c>
      <c r="P77" s="40" t="s">
        <v>111</v>
      </c>
    </row>
    <row r="78" spans="1:16" ht="12.75" customHeight="1" thickBot="1">
      <c r="A78" s="29" t="str">
        <f t="shared" si="12"/>
        <v> AAPS 48.85 </v>
      </c>
      <c r="B78" s="5" t="str">
        <f t="shared" si="13"/>
        <v>I</v>
      </c>
      <c r="C78" s="29">
        <f t="shared" si="14"/>
        <v>44001.527099999999</v>
      </c>
      <c r="D78" s="12" t="str">
        <f t="shared" si="15"/>
        <v>vis</v>
      </c>
      <c r="E78" s="37">
        <f>VLOOKUP(C78,A!C$21:E$973,3,FALSE)</f>
        <v>0</v>
      </c>
      <c r="F78" s="5" t="s">
        <v>99</v>
      </c>
      <c r="G78" s="12" t="str">
        <f t="shared" si="16"/>
        <v>44001.5271</v>
      </c>
      <c r="H78" s="29">
        <f t="shared" si="17"/>
        <v>4891</v>
      </c>
      <c r="I78" s="38" t="s">
        <v>210</v>
      </c>
      <c r="J78" s="39" t="s">
        <v>211</v>
      </c>
      <c r="K78" s="38">
        <v>4891</v>
      </c>
      <c r="L78" s="38" t="s">
        <v>212</v>
      </c>
      <c r="M78" s="39" t="s">
        <v>103</v>
      </c>
      <c r="N78" s="39" t="s">
        <v>104</v>
      </c>
      <c r="O78" s="40" t="s">
        <v>110</v>
      </c>
      <c r="P78" s="40" t="s">
        <v>111</v>
      </c>
    </row>
    <row r="79" spans="1:16" ht="12.75" customHeight="1" thickBot="1">
      <c r="A79" s="29" t="str">
        <f t="shared" si="12"/>
        <v>IBVS 2137 </v>
      </c>
      <c r="B79" s="5" t="str">
        <f t="shared" si="13"/>
        <v>I</v>
      </c>
      <c r="C79" s="29">
        <f t="shared" si="14"/>
        <v>44761.455099999999</v>
      </c>
      <c r="D79" s="12" t="str">
        <f t="shared" si="15"/>
        <v>vis</v>
      </c>
      <c r="E79" s="37">
        <f>VLOOKUP(C79,A!C$21:E$973,3,FALSE)</f>
        <v>0</v>
      </c>
      <c r="F79" s="5" t="s">
        <v>99</v>
      </c>
      <c r="G79" s="12" t="str">
        <f t="shared" si="16"/>
        <v>44761.4551</v>
      </c>
      <c r="H79" s="29">
        <f t="shared" si="17"/>
        <v>7492</v>
      </c>
      <c r="I79" s="38" t="s">
        <v>241</v>
      </c>
      <c r="J79" s="39" t="s">
        <v>242</v>
      </c>
      <c r="K79" s="38">
        <v>7492</v>
      </c>
      <c r="L79" s="38" t="s">
        <v>134</v>
      </c>
      <c r="M79" s="39" t="s">
        <v>103</v>
      </c>
      <c r="N79" s="39" t="s">
        <v>104</v>
      </c>
      <c r="O79" s="40" t="s">
        <v>216</v>
      </c>
      <c r="P79" s="41" t="s">
        <v>217</v>
      </c>
    </row>
    <row r="80" spans="1:16" ht="12.75" customHeight="1" thickBot="1">
      <c r="A80" s="29" t="str">
        <f t="shared" si="12"/>
        <v>IBVS 2683 </v>
      </c>
      <c r="B80" s="5" t="str">
        <f t="shared" si="13"/>
        <v>I</v>
      </c>
      <c r="C80" s="29">
        <f t="shared" si="14"/>
        <v>45860.2952</v>
      </c>
      <c r="D80" s="12" t="str">
        <f t="shared" si="15"/>
        <v>vis</v>
      </c>
      <c r="E80" s="37">
        <f>VLOOKUP(C80,A!C$21:E$973,3,FALSE)</f>
        <v>0</v>
      </c>
      <c r="F80" s="5" t="s">
        <v>99</v>
      </c>
      <c r="G80" s="12" t="str">
        <f t="shared" si="16"/>
        <v>45860.2952</v>
      </c>
      <c r="H80" s="29">
        <f t="shared" si="17"/>
        <v>11253</v>
      </c>
      <c r="I80" s="38" t="s">
        <v>276</v>
      </c>
      <c r="J80" s="39" t="s">
        <v>277</v>
      </c>
      <c r="K80" s="38">
        <v>11253</v>
      </c>
      <c r="L80" s="38" t="s">
        <v>278</v>
      </c>
      <c r="M80" s="39" t="s">
        <v>103</v>
      </c>
      <c r="N80" s="39" t="s">
        <v>104</v>
      </c>
      <c r="O80" s="40" t="s">
        <v>274</v>
      </c>
      <c r="P80" s="41" t="s">
        <v>275</v>
      </c>
    </row>
    <row r="81" spans="1:16" ht="12.75" customHeight="1" thickBot="1">
      <c r="A81" s="29" t="str">
        <f t="shared" si="12"/>
        <v>IBVS 3382 </v>
      </c>
      <c r="B81" s="5" t="str">
        <f t="shared" si="13"/>
        <v>I</v>
      </c>
      <c r="C81" s="29">
        <f t="shared" si="14"/>
        <v>47667.349300000002</v>
      </c>
      <c r="D81" s="12" t="str">
        <f t="shared" si="15"/>
        <v>vis</v>
      </c>
      <c r="E81" s="37">
        <f>VLOOKUP(C81,A!C$21:E$973,3,FALSE)</f>
        <v>0</v>
      </c>
      <c r="F81" s="5" t="s">
        <v>99</v>
      </c>
      <c r="G81" s="12" t="str">
        <f t="shared" si="16"/>
        <v>47667.3493</v>
      </c>
      <c r="H81" s="29">
        <f t="shared" si="17"/>
        <v>17438</v>
      </c>
      <c r="I81" s="38" t="s">
        <v>279</v>
      </c>
      <c r="J81" s="39" t="s">
        <v>280</v>
      </c>
      <c r="K81" s="38">
        <v>17438</v>
      </c>
      <c r="L81" s="38" t="s">
        <v>263</v>
      </c>
      <c r="M81" s="39" t="s">
        <v>103</v>
      </c>
      <c r="N81" s="39" t="s">
        <v>104</v>
      </c>
      <c r="O81" s="40" t="s">
        <v>281</v>
      </c>
      <c r="P81" s="41" t="s">
        <v>282</v>
      </c>
    </row>
    <row r="82" spans="1:16" ht="12.75" customHeight="1" thickBot="1">
      <c r="A82" s="29" t="str">
        <f t="shared" si="12"/>
        <v>IBVS 3382 </v>
      </c>
      <c r="B82" s="5" t="str">
        <f t="shared" si="13"/>
        <v>II</v>
      </c>
      <c r="C82" s="29">
        <f t="shared" si="14"/>
        <v>47667.497799999997</v>
      </c>
      <c r="D82" s="12" t="str">
        <f t="shared" si="15"/>
        <v>vis</v>
      </c>
      <c r="E82" s="37">
        <f>VLOOKUP(C82,A!C$21:E$973,3,FALSE)</f>
        <v>0</v>
      </c>
      <c r="F82" s="5" t="s">
        <v>99</v>
      </c>
      <c r="G82" s="12" t="str">
        <f t="shared" si="16"/>
        <v>47667.4978</v>
      </c>
      <c r="H82" s="29">
        <f t="shared" si="17"/>
        <v>17438.5</v>
      </c>
      <c r="I82" s="38" t="s">
        <v>283</v>
      </c>
      <c r="J82" s="39" t="s">
        <v>284</v>
      </c>
      <c r="K82" s="38">
        <v>17438.5</v>
      </c>
      <c r="L82" s="38" t="s">
        <v>285</v>
      </c>
      <c r="M82" s="39" t="s">
        <v>103</v>
      </c>
      <c r="N82" s="39" t="s">
        <v>104</v>
      </c>
      <c r="O82" s="40" t="s">
        <v>281</v>
      </c>
      <c r="P82" s="41" t="s">
        <v>282</v>
      </c>
    </row>
    <row r="83" spans="1:16" ht="12.75" customHeight="1" thickBot="1">
      <c r="A83" s="29" t="str">
        <f t="shared" si="12"/>
        <v>IBVS 3382 </v>
      </c>
      <c r="B83" s="5" t="str">
        <f t="shared" si="13"/>
        <v>I</v>
      </c>
      <c r="C83" s="29">
        <f t="shared" si="14"/>
        <v>47668.517800000001</v>
      </c>
      <c r="D83" s="12" t="str">
        <f t="shared" si="15"/>
        <v>vis</v>
      </c>
      <c r="E83" s="37">
        <f>VLOOKUP(C83,A!C$21:E$973,3,FALSE)</f>
        <v>0</v>
      </c>
      <c r="F83" s="5" t="s">
        <v>99</v>
      </c>
      <c r="G83" s="12" t="str">
        <f t="shared" si="16"/>
        <v>47668.5178</v>
      </c>
      <c r="H83" s="29">
        <f t="shared" si="17"/>
        <v>17442</v>
      </c>
      <c r="I83" s="38" t="s">
        <v>286</v>
      </c>
      <c r="J83" s="39" t="s">
        <v>287</v>
      </c>
      <c r="K83" s="38">
        <v>17442</v>
      </c>
      <c r="L83" s="38" t="s">
        <v>134</v>
      </c>
      <c r="M83" s="39" t="s">
        <v>103</v>
      </c>
      <c r="N83" s="39" t="s">
        <v>104</v>
      </c>
      <c r="O83" s="40" t="s">
        <v>281</v>
      </c>
      <c r="P83" s="41" t="s">
        <v>282</v>
      </c>
    </row>
    <row r="84" spans="1:16" ht="12.75" customHeight="1" thickBot="1">
      <c r="A84" s="29" t="str">
        <f t="shared" si="12"/>
        <v>IBVS 3382 </v>
      </c>
      <c r="B84" s="5" t="str">
        <f t="shared" si="13"/>
        <v>I</v>
      </c>
      <c r="C84" s="29">
        <f t="shared" si="14"/>
        <v>47672.316599999998</v>
      </c>
      <c r="D84" s="12" t="str">
        <f t="shared" si="15"/>
        <v>vis</v>
      </c>
      <c r="E84" s="37">
        <f>VLOOKUP(C84,A!C$21:E$973,3,FALSE)</f>
        <v>0</v>
      </c>
      <c r="F84" s="5" t="s">
        <v>99</v>
      </c>
      <c r="G84" s="12" t="str">
        <f t="shared" si="16"/>
        <v>47672.3166</v>
      </c>
      <c r="H84" s="29">
        <f t="shared" si="17"/>
        <v>17455</v>
      </c>
      <c r="I84" s="38" t="s">
        <v>288</v>
      </c>
      <c r="J84" s="39" t="s">
        <v>289</v>
      </c>
      <c r="K84" s="38">
        <v>17455</v>
      </c>
      <c r="L84" s="38" t="s">
        <v>290</v>
      </c>
      <c r="M84" s="39" t="s">
        <v>103</v>
      </c>
      <c r="N84" s="39" t="s">
        <v>104</v>
      </c>
      <c r="O84" s="40" t="s">
        <v>281</v>
      </c>
      <c r="P84" s="41" t="s">
        <v>282</v>
      </c>
    </row>
    <row r="85" spans="1:16" ht="12.75" customHeight="1" thickBot="1">
      <c r="A85" s="29" t="str">
        <f t="shared" si="12"/>
        <v>IBVS 3382 </v>
      </c>
      <c r="B85" s="5" t="str">
        <f t="shared" si="13"/>
        <v>II</v>
      </c>
      <c r="C85" s="29">
        <f t="shared" si="14"/>
        <v>47672.461000000003</v>
      </c>
      <c r="D85" s="12" t="str">
        <f t="shared" si="15"/>
        <v>vis</v>
      </c>
      <c r="E85" s="37">
        <f>VLOOKUP(C85,A!C$21:E$973,3,FALSE)</f>
        <v>0</v>
      </c>
      <c r="F85" s="5" t="s">
        <v>99</v>
      </c>
      <c r="G85" s="12" t="str">
        <f t="shared" si="16"/>
        <v>47672.4610</v>
      </c>
      <c r="H85" s="29">
        <f t="shared" si="17"/>
        <v>17455.5</v>
      </c>
      <c r="I85" s="38" t="s">
        <v>291</v>
      </c>
      <c r="J85" s="39" t="s">
        <v>292</v>
      </c>
      <c r="K85" s="38">
        <v>17455.5</v>
      </c>
      <c r="L85" s="38" t="s">
        <v>122</v>
      </c>
      <c r="M85" s="39" t="s">
        <v>103</v>
      </c>
      <c r="N85" s="39" t="s">
        <v>104</v>
      </c>
      <c r="O85" s="40" t="s">
        <v>281</v>
      </c>
      <c r="P85" s="41" t="s">
        <v>282</v>
      </c>
    </row>
    <row r="86" spans="1:16" ht="12.75" customHeight="1" thickBot="1">
      <c r="A86" s="29" t="str">
        <f t="shared" si="12"/>
        <v>IBVS 3538 </v>
      </c>
      <c r="B86" s="5" t="str">
        <f t="shared" si="13"/>
        <v>II</v>
      </c>
      <c r="C86" s="29">
        <f t="shared" si="14"/>
        <v>48028.324999999997</v>
      </c>
      <c r="D86" s="12" t="str">
        <f t="shared" si="15"/>
        <v>vis</v>
      </c>
      <c r="E86" s="37">
        <f>VLOOKUP(C86,A!C$21:E$973,3,FALSE)</f>
        <v>0</v>
      </c>
      <c r="F86" s="5" t="s">
        <v>99</v>
      </c>
      <c r="G86" s="12" t="str">
        <f t="shared" si="16"/>
        <v>48028.3250</v>
      </c>
      <c r="H86" s="29">
        <f t="shared" si="17"/>
        <v>18673.5</v>
      </c>
      <c r="I86" s="38" t="s">
        <v>293</v>
      </c>
      <c r="J86" s="39" t="s">
        <v>294</v>
      </c>
      <c r="K86" s="38">
        <v>18673.5</v>
      </c>
      <c r="L86" s="38" t="s">
        <v>295</v>
      </c>
      <c r="M86" s="39" t="s">
        <v>103</v>
      </c>
      <c r="N86" s="39" t="s">
        <v>104</v>
      </c>
      <c r="O86" s="40" t="s">
        <v>281</v>
      </c>
      <c r="P86" s="41" t="s">
        <v>296</v>
      </c>
    </row>
    <row r="87" spans="1:16" ht="12.75" customHeight="1" thickBot="1">
      <c r="A87" s="29" t="str">
        <f t="shared" si="12"/>
        <v>IBVS 3538 </v>
      </c>
      <c r="B87" s="5" t="str">
        <f t="shared" si="13"/>
        <v>I</v>
      </c>
      <c r="C87" s="29">
        <f t="shared" si="14"/>
        <v>48028.468699999998</v>
      </c>
      <c r="D87" s="12" t="str">
        <f t="shared" si="15"/>
        <v>vis</v>
      </c>
      <c r="E87" s="37">
        <f>VLOOKUP(C87,A!C$21:E$973,3,FALSE)</f>
        <v>0</v>
      </c>
      <c r="F87" s="5" t="s">
        <v>99</v>
      </c>
      <c r="G87" s="12" t="str">
        <f t="shared" si="16"/>
        <v>48028.4687</v>
      </c>
      <c r="H87" s="29">
        <f t="shared" si="17"/>
        <v>18674</v>
      </c>
      <c r="I87" s="38" t="s">
        <v>297</v>
      </c>
      <c r="J87" s="39" t="s">
        <v>298</v>
      </c>
      <c r="K87" s="38">
        <v>18674</v>
      </c>
      <c r="L87" s="38" t="s">
        <v>245</v>
      </c>
      <c r="M87" s="39" t="s">
        <v>103</v>
      </c>
      <c r="N87" s="39" t="s">
        <v>104</v>
      </c>
      <c r="O87" s="40" t="s">
        <v>281</v>
      </c>
      <c r="P87" s="41" t="s">
        <v>296</v>
      </c>
    </row>
    <row r="88" spans="1:16" ht="12.75" customHeight="1" thickBot="1">
      <c r="A88" s="29" t="str">
        <f t="shared" si="12"/>
        <v>IBVS 3538 </v>
      </c>
      <c r="B88" s="5" t="str">
        <f t="shared" si="13"/>
        <v>II</v>
      </c>
      <c r="C88" s="29">
        <f t="shared" si="14"/>
        <v>48030.370300000002</v>
      </c>
      <c r="D88" s="12" t="str">
        <f t="shared" si="15"/>
        <v>vis</v>
      </c>
      <c r="E88" s="37">
        <f>VLOOKUP(C88,A!C$21:E$973,3,FALSE)</f>
        <v>0</v>
      </c>
      <c r="F88" s="5" t="s">
        <v>99</v>
      </c>
      <c r="G88" s="12" t="str">
        <f t="shared" si="16"/>
        <v>48030.3703</v>
      </c>
      <c r="H88" s="29">
        <f t="shared" si="17"/>
        <v>18680.5</v>
      </c>
      <c r="I88" s="38" t="s">
        <v>299</v>
      </c>
      <c r="J88" s="39" t="s">
        <v>300</v>
      </c>
      <c r="K88" s="38">
        <v>18680.5</v>
      </c>
      <c r="L88" s="38" t="s">
        <v>301</v>
      </c>
      <c r="M88" s="39" t="s">
        <v>103</v>
      </c>
      <c r="N88" s="39" t="s">
        <v>104</v>
      </c>
      <c r="O88" s="40" t="s">
        <v>281</v>
      </c>
      <c r="P88" s="41" t="s">
        <v>296</v>
      </c>
    </row>
    <row r="89" spans="1:16" ht="12.75" customHeight="1" thickBot="1">
      <c r="A89" s="29" t="str">
        <f t="shared" si="12"/>
        <v>IBVS 3538 </v>
      </c>
      <c r="B89" s="5" t="str">
        <f t="shared" si="13"/>
        <v>II</v>
      </c>
      <c r="C89" s="29">
        <f t="shared" si="14"/>
        <v>48035.3387</v>
      </c>
      <c r="D89" s="12" t="str">
        <f t="shared" si="15"/>
        <v>PE</v>
      </c>
      <c r="E89" s="37">
        <f>VLOOKUP(C89,A!C$21:E$973,3,FALSE)</f>
        <v>0</v>
      </c>
      <c r="F89" s="5" t="str">
        <f>LEFT(M89,1)</f>
        <v>E</v>
      </c>
      <c r="G89" s="12" t="str">
        <f t="shared" si="16"/>
        <v>48035.3387</v>
      </c>
      <c r="H89" s="29">
        <f t="shared" si="17"/>
        <v>18697.5</v>
      </c>
      <c r="I89" s="38" t="s">
        <v>304</v>
      </c>
      <c r="J89" s="39" t="s">
        <v>305</v>
      </c>
      <c r="K89" s="38">
        <v>18697.5</v>
      </c>
      <c r="L89" s="38" t="s">
        <v>306</v>
      </c>
      <c r="M89" s="39" t="s">
        <v>103</v>
      </c>
      <c r="N89" s="39" t="s">
        <v>104</v>
      </c>
      <c r="O89" s="40" t="s">
        <v>281</v>
      </c>
      <c r="P89" s="41" t="s">
        <v>296</v>
      </c>
    </row>
    <row r="90" spans="1:16" ht="12.75" customHeight="1" thickBot="1">
      <c r="A90" s="29" t="str">
        <f t="shared" si="12"/>
        <v>IBVS 3538 </v>
      </c>
      <c r="B90" s="5" t="str">
        <f t="shared" si="13"/>
        <v>I</v>
      </c>
      <c r="C90" s="29">
        <f t="shared" si="14"/>
        <v>48035.481099999997</v>
      </c>
      <c r="D90" s="12" t="str">
        <f t="shared" si="15"/>
        <v>PE</v>
      </c>
      <c r="E90" s="37">
        <f>VLOOKUP(C90,A!C$21:E$973,3,FALSE)</f>
        <v>0</v>
      </c>
      <c r="F90" s="5" t="str">
        <f>LEFT(M90,1)</f>
        <v>E</v>
      </c>
      <c r="G90" s="12" t="str">
        <f t="shared" si="16"/>
        <v>48035.4811</v>
      </c>
      <c r="H90" s="29">
        <f t="shared" si="17"/>
        <v>18698</v>
      </c>
      <c r="I90" s="38" t="s">
        <v>307</v>
      </c>
      <c r="J90" s="39" t="s">
        <v>308</v>
      </c>
      <c r="K90" s="38">
        <v>18698</v>
      </c>
      <c r="L90" s="38" t="s">
        <v>309</v>
      </c>
      <c r="M90" s="39" t="s">
        <v>103</v>
      </c>
      <c r="N90" s="39" t="s">
        <v>104</v>
      </c>
      <c r="O90" s="40" t="s">
        <v>281</v>
      </c>
      <c r="P90" s="41" t="s">
        <v>296</v>
      </c>
    </row>
    <row r="91" spans="1:16" ht="12.75" customHeight="1" thickBot="1">
      <c r="A91" s="29" t="str">
        <f t="shared" si="12"/>
        <v> JAAVSO 41;122 </v>
      </c>
      <c r="B91" s="5" t="str">
        <f t="shared" si="13"/>
        <v>II</v>
      </c>
      <c r="C91" s="29">
        <f t="shared" si="14"/>
        <v>50590.631000000001</v>
      </c>
      <c r="D91" s="12" t="str">
        <f t="shared" si="15"/>
        <v>vis</v>
      </c>
      <c r="E91" s="37">
        <f>VLOOKUP(C91,A!C$21:E$973,3,FALSE)</f>
        <v>0</v>
      </c>
      <c r="F91" s="5" t="s">
        <v>99</v>
      </c>
      <c r="G91" s="12" t="str">
        <f t="shared" si="16"/>
        <v>50590.631</v>
      </c>
      <c r="H91" s="29">
        <f t="shared" si="17"/>
        <v>27443.5</v>
      </c>
      <c r="I91" s="38" t="s">
        <v>329</v>
      </c>
      <c r="J91" s="39" t="s">
        <v>330</v>
      </c>
      <c r="K91" s="38">
        <v>27443.5</v>
      </c>
      <c r="L91" s="38" t="s">
        <v>331</v>
      </c>
      <c r="M91" s="39" t="s">
        <v>143</v>
      </c>
      <c r="N91" s="39"/>
      <c r="O91" s="40" t="s">
        <v>332</v>
      </c>
      <c r="P91" s="40" t="s">
        <v>333</v>
      </c>
    </row>
    <row r="92" spans="1:16" ht="12.75" customHeight="1" thickBot="1">
      <c r="A92" s="29" t="str">
        <f t="shared" si="12"/>
        <v>BAVM 172 </v>
      </c>
      <c r="B92" s="5" t="str">
        <f t="shared" si="13"/>
        <v>I</v>
      </c>
      <c r="C92" s="29">
        <f t="shared" si="14"/>
        <v>53065.673699999999</v>
      </c>
      <c r="D92" s="12" t="str">
        <f t="shared" si="15"/>
        <v>vis</v>
      </c>
      <c r="E92" s="37">
        <f>VLOOKUP(C92,A!C$21:E$973,3,FALSE)</f>
        <v>0</v>
      </c>
      <c r="F92" s="5" t="s">
        <v>99</v>
      </c>
      <c r="G92" s="12" t="str">
        <f t="shared" si="16"/>
        <v>53065.6737</v>
      </c>
      <c r="H92" s="29">
        <f t="shared" si="17"/>
        <v>35915</v>
      </c>
      <c r="I92" s="38" t="s">
        <v>344</v>
      </c>
      <c r="J92" s="39" t="s">
        <v>345</v>
      </c>
      <c r="K92" s="38">
        <v>35915</v>
      </c>
      <c r="L92" s="38" t="s">
        <v>346</v>
      </c>
      <c r="M92" s="39" t="s">
        <v>103</v>
      </c>
      <c r="N92" s="39" t="s">
        <v>347</v>
      </c>
      <c r="O92" s="40" t="s">
        <v>348</v>
      </c>
      <c r="P92" s="41" t="s">
        <v>349</v>
      </c>
    </row>
    <row r="93" spans="1:16" ht="12.75" customHeight="1" thickBot="1">
      <c r="A93" s="29" t="str">
        <f t="shared" si="12"/>
        <v>VSB 44 </v>
      </c>
      <c r="B93" s="5" t="str">
        <f t="shared" si="13"/>
        <v>II</v>
      </c>
      <c r="C93" s="29">
        <f t="shared" si="14"/>
        <v>53425.180899999999</v>
      </c>
      <c r="D93" s="12" t="str">
        <f t="shared" si="15"/>
        <v>vis</v>
      </c>
      <c r="E93" s="37">
        <f>VLOOKUP(C93,A!C$21:E$973,3,FALSE)</f>
        <v>0</v>
      </c>
      <c r="F93" s="5" t="s">
        <v>99</v>
      </c>
      <c r="G93" s="12" t="str">
        <f t="shared" si="16"/>
        <v>53425.1809</v>
      </c>
      <c r="H93" s="29">
        <f t="shared" si="17"/>
        <v>37145.5</v>
      </c>
      <c r="I93" s="38" t="s">
        <v>356</v>
      </c>
      <c r="J93" s="39" t="s">
        <v>357</v>
      </c>
      <c r="K93" s="38" t="s">
        <v>358</v>
      </c>
      <c r="L93" s="38" t="s">
        <v>359</v>
      </c>
      <c r="M93" s="39" t="s">
        <v>103</v>
      </c>
      <c r="N93" s="39" t="s">
        <v>104</v>
      </c>
      <c r="O93" s="40" t="s">
        <v>360</v>
      </c>
      <c r="P93" s="41" t="s">
        <v>361</v>
      </c>
    </row>
    <row r="94" spans="1:16" ht="12.75" customHeight="1" thickBot="1">
      <c r="A94" s="29" t="str">
        <f t="shared" si="12"/>
        <v>VSB 44 </v>
      </c>
      <c r="B94" s="5" t="str">
        <f t="shared" si="13"/>
        <v>I</v>
      </c>
      <c r="C94" s="29">
        <f t="shared" si="14"/>
        <v>53425.329299999998</v>
      </c>
      <c r="D94" s="12" t="str">
        <f t="shared" si="15"/>
        <v>vis</v>
      </c>
      <c r="E94" s="37">
        <f>VLOOKUP(C94,A!C$21:E$973,3,FALSE)</f>
        <v>0</v>
      </c>
      <c r="F94" s="5" t="s">
        <v>99</v>
      </c>
      <c r="G94" s="12" t="str">
        <f t="shared" si="16"/>
        <v>53425.3293</v>
      </c>
      <c r="H94" s="29">
        <f t="shared" si="17"/>
        <v>37146</v>
      </c>
      <c r="I94" s="38" t="s">
        <v>362</v>
      </c>
      <c r="J94" s="39" t="s">
        <v>363</v>
      </c>
      <c r="K94" s="38" t="s">
        <v>364</v>
      </c>
      <c r="L94" s="38" t="s">
        <v>365</v>
      </c>
      <c r="M94" s="39" t="s">
        <v>103</v>
      </c>
      <c r="N94" s="39" t="s">
        <v>104</v>
      </c>
      <c r="O94" s="40" t="s">
        <v>360</v>
      </c>
      <c r="P94" s="41" t="s">
        <v>361</v>
      </c>
    </row>
    <row r="95" spans="1:16" ht="12.75" customHeight="1" thickBot="1">
      <c r="A95" s="29" t="str">
        <f t="shared" si="12"/>
        <v>BAVM 178 </v>
      </c>
      <c r="B95" s="5" t="str">
        <f t="shared" si="13"/>
        <v>II</v>
      </c>
      <c r="C95" s="29">
        <f t="shared" si="14"/>
        <v>53813.414400000001</v>
      </c>
      <c r="D95" s="12" t="str">
        <f t="shared" si="15"/>
        <v>vis</v>
      </c>
      <c r="E95" s="37">
        <f>VLOOKUP(C95,A!C$21:E$973,3,FALSE)</f>
        <v>0</v>
      </c>
      <c r="F95" s="5" t="s">
        <v>99</v>
      </c>
      <c r="G95" s="12" t="str">
        <f t="shared" si="16"/>
        <v>53813.4144</v>
      </c>
      <c r="H95" s="29">
        <f t="shared" si="17"/>
        <v>38474.5</v>
      </c>
      <c r="I95" s="38" t="s">
        <v>372</v>
      </c>
      <c r="J95" s="39" t="s">
        <v>373</v>
      </c>
      <c r="K95" s="38" t="s">
        <v>374</v>
      </c>
      <c r="L95" s="38" t="s">
        <v>375</v>
      </c>
      <c r="M95" s="39" t="s">
        <v>376</v>
      </c>
      <c r="N95" s="39" t="s">
        <v>377</v>
      </c>
      <c r="O95" s="40" t="s">
        <v>378</v>
      </c>
      <c r="P95" s="41" t="s">
        <v>379</v>
      </c>
    </row>
    <row r="96" spans="1:16" ht="12.75" customHeight="1" thickBot="1">
      <c r="A96" s="29" t="str">
        <f t="shared" si="12"/>
        <v>BAVM 178 </v>
      </c>
      <c r="B96" s="5" t="str">
        <f t="shared" si="13"/>
        <v>I</v>
      </c>
      <c r="C96" s="29">
        <f t="shared" si="14"/>
        <v>53813.590499999998</v>
      </c>
      <c r="D96" s="12" t="str">
        <f t="shared" si="15"/>
        <v>vis</v>
      </c>
      <c r="E96" s="37">
        <f>VLOOKUP(C96,A!C$21:E$973,3,FALSE)</f>
        <v>0</v>
      </c>
      <c r="F96" s="5" t="s">
        <v>99</v>
      </c>
      <c r="G96" s="12" t="str">
        <f t="shared" si="16"/>
        <v>53813.5905</v>
      </c>
      <c r="H96" s="29">
        <f t="shared" si="17"/>
        <v>38475</v>
      </c>
      <c r="I96" s="38" t="s">
        <v>380</v>
      </c>
      <c r="J96" s="39" t="s">
        <v>381</v>
      </c>
      <c r="K96" s="38" t="s">
        <v>382</v>
      </c>
      <c r="L96" s="38" t="s">
        <v>383</v>
      </c>
      <c r="M96" s="39" t="s">
        <v>376</v>
      </c>
      <c r="N96" s="39" t="s">
        <v>377</v>
      </c>
      <c r="O96" s="40" t="s">
        <v>378</v>
      </c>
      <c r="P96" s="41" t="s">
        <v>379</v>
      </c>
    </row>
    <row r="97" spans="1:16" ht="12.75" customHeight="1" thickBot="1">
      <c r="A97" s="29" t="str">
        <f t="shared" si="12"/>
        <v>IBVS 5820 </v>
      </c>
      <c r="B97" s="5" t="str">
        <f t="shared" si="13"/>
        <v>II</v>
      </c>
      <c r="C97" s="29">
        <f t="shared" si="14"/>
        <v>54220.7163</v>
      </c>
      <c r="D97" s="12" t="str">
        <f t="shared" si="15"/>
        <v>vis</v>
      </c>
      <c r="E97" s="37">
        <f>VLOOKUP(C97,A!C$21:E$973,3,FALSE)</f>
        <v>0</v>
      </c>
      <c r="F97" s="5" t="s">
        <v>99</v>
      </c>
      <c r="G97" s="12" t="str">
        <f t="shared" si="16"/>
        <v>54220.7163</v>
      </c>
      <c r="H97" s="29">
        <f t="shared" si="17"/>
        <v>39868.5</v>
      </c>
      <c r="I97" s="38" t="s">
        <v>384</v>
      </c>
      <c r="J97" s="39" t="s">
        <v>385</v>
      </c>
      <c r="K97" s="38" t="s">
        <v>386</v>
      </c>
      <c r="L97" s="38" t="s">
        <v>387</v>
      </c>
      <c r="M97" s="39" t="s">
        <v>376</v>
      </c>
      <c r="N97" s="39" t="s">
        <v>318</v>
      </c>
      <c r="O97" s="40" t="s">
        <v>388</v>
      </c>
      <c r="P97" s="41" t="s">
        <v>389</v>
      </c>
    </row>
    <row r="98" spans="1:16" ht="12.75" customHeight="1" thickBot="1">
      <c r="A98" s="29" t="str">
        <f t="shared" si="12"/>
        <v>OEJV 0094 </v>
      </c>
      <c r="B98" s="5" t="str">
        <f t="shared" si="13"/>
        <v>I</v>
      </c>
      <c r="C98" s="29">
        <f t="shared" si="14"/>
        <v>54558.329299999998</v>
      </c>
      <c r="D98" s="12" t="str">
        <f t="shared" si="15"/>
        <v>vis</v>
      </c>
      <c r="E98" s="37">
        <f>VLOOKUP(C98,A!C$21:E$973,3,FALSE)</f>
        <v>0</v>
      </c>
      <c r="F98" s="5" t="s">
        <v>99</v>
      </c>
      <c r="G98" s="12" t="str">
        <f t="shared" si="16"/>
        <v>54558.3293</v>
      </c>
      <c r="H98" s="29">
        <f t="shared" si="17"/>
        <v>41024</v>
      </c>
      <c r="I98" s="38" t="s">
        <v>390</v>
      </c>
      <c r="J98" s="39" t="s">
        <v>391</v>
      </c>
      <c r="K98" s="38" t="s">
        <v>392</v>
      </c>
      <c r="L98" s="38" t="s">
        <v>393</v>
      </c>
      <c r="M98" s="39" t="s">
        <v>376</v>
      </c>
      <c r="N98" s="39" t="s">
        <v>394</v>
      </c>
      <c r="O98" s="40" t="s">
        <v>395</v>
      </c>
      <c r="P98" s="41" t="s">
        <v>396</v>
      </c>
    </row>
    <row r="99" spans="1:16" ht="12.75" customHeight="1" thickBot="1">
      <c r="A99" s="29" t="str">
        <f t="shared" si="12"/>
        <v>BAVM 201 </v>
      </c>
      <c r="B99" s="5" t="str">
        <f t="shared" si="13"/>
        <v>I</v>
      </c>
      <c r="C99" s="29">
        <f t="shared" si="14"/>
        <v>54597.479299999999</v>
      </c>
      <c r="D99" s="12" t="str">
        <f t="shared" si="15"/>
        <v>vis</v>
      </c>
      <c r="E99" s="37">
        <f>VLOOKUP(C99,A!C$21:E$973,3,FALSE)</f>
        <v>0</v>
      </c>
      <c r="F99" s="5" t="s">
        <v>99</v>
      </c>
      <c r="G99" s="12" t="str">
        <f t="shared" si="16"/>
        <v>54597.4793</v>
      </c>
      <c r="H99" s="29">
        <f t="shared" si="17"/>
        <v>41158</v>
      </c>
      <c r="I99" s="38" t="s">
        <v>397</v>
      </c>
      <c r="J99" s="39" t="s">
        <v>398</v>
      </c>
      <c r="K99" s="38" t="s">
        <v>399</v>
      </c>
      <c r="L99" s="38" t="s">
        <v>400</v>
      </c>
      <c r="M99" s="39" t="s">
        <v>376</v>
      </c>
      <c r="N99" s="39" t="s">
        <v>347</v>
      </c>
      <c r="O99" s="40" t="s">
        <v>401</v>
      </c>
      <c r="P99" s="41" t="s">
        <v>402</v>
      </c>
    </row>
    <row r="100" spans="1:16" ht="12.75" customHeight="1" thickBot="1">
      <c r="A100" s="29" t="str">
        <f t="shared" si="12"/>
        <v>IBVS 5938 </v>
      </c>
      <c r="B100" s="5" t="str">
        <f t="shared" si="13"/>
        <v>I</v>
      </c>
      <c r="C100" s="29">
        <f t="shared" si="14"/>
        <v>54897.818700000003</v>
      </c>
      <c r="D100" s="12" t="str">
        <f t="shared" si="15"/>
        <v>vis</v>
      </c>
      <c r="E100" s="37">
        <f>VLOOKUP(C100,A!C$21:E$973,3,FALSE)</f>
        <v>0</v>
      </c>
      <c r="F100" s="5" t="s">
        <v>99</v>
      </c>
      <c r="G100" s="12" t="str">
        <f t="shared" si="16"/>
        <v>54897.8187</v>
      </c>
      <c r="H100" s="29">
        <f t="shared" si="17"/>
        <v>42186</v>
      </c>
      <c r="I100" s="38" t="s">
        <v>403</v>
      </c>
      <c r="J100" s="39" t="s">
        <v>404</v>
      </c>
      <c r="K100" s="38" t="s">
        <v>405</v>
      </c>
      <c r="L100" s="38" t="s">
        <v>406</v>
      </c>
      <c r="M100" s="39" t="s">
        <v>376</v>
      </c>
      <c r="N100" s="39" t="s">
        <v>99</v>
      </c>
      <c r="O100" s="40" t="s">
        <v>342</v>
      </c>
      <c r="P100" s="41" t="s">
        <v>407</v>
      </c>
    </row>
    <row r="101" spans="1:16" ht="12.75" customHeight="1" thickBot="1">
      <c r="A101" s="29" t="str">
        <f t="shared" si="12"/>
        <v>OEJV 0107 </v>
      </c>
      <c r="B101" s="5" t="str">
        <f t="shared" si="13"/>
        <v>II</v>
      </c>
      <c r="C101" s="29">
        <f t="shared" si="14"/>
        <v>54925.4303</v>
      </c>
      <c r="D101" s="12" t="str">
        <f t="shared" si="15"/>
        <v>vis</v>
      </c>
      <c r="E101" s="37">
        <f>VLOOKUP(C101,A!C$21:E$973,3,FALSE)</f>
        <v>0</v>
      </c>
      <c r="F101" s="5" t="s">
        <v>99</v>
      </c>
      <c r="G101" s="12" t="str">
        <f t="shared" si="16"/>
        <v>54925.4303</v>
      </c>
      <c r="H101" s="29">
        <f t="shared" si="17"/>
        <v>42280.5</v>
      </c>
      <c r="I101" s="38" t="s">
        <v>408</v>
      </c>
      <c r="J101" s="39" t="s">
        <v>409</v>
      </c>
      <c r="K101" s="38" t="s">
        <v>410</v>
      </c>
      <c r="L101" s="38" t="s">
        <v>411</v>
      </c>
      <c r="M101" s="39" t="s">
        <v>376</v>
      </c>
      <c r="N101" s="39" t="s">
        <v>394</v>
      </c>
      <c r="O101" s="40" t="s">
        <v>412</v>
      </c>
      <c r="P101" s="41" t="s">
        <v>413</v>
      </c>
    </row>
    <row r="102" spans="1:16" ht="12.75" customHeight="1" thickBot="1">
      <c r="A102" s="29" t="str">
        <f t="shared" si="12"/>
        <v>OEJV 0107 </v>
      </c>
      <c r="B102" s="5" t="str">
        <f t="shared" si="13"/>
        <v>II</v>
      </c>
      <c r="C102" s="29">
        <f t="shared" si="14"/>
        <v>54925.4306</v>
      </c>
      <c r="D102" s="12" t="str">
        <f t="shared" si="15"/>
        <v>vis</v>
      </c>
      <c r="E102" s="37">
        <f>VLOOKUP(C102,A!C$21:E$973,3,FALSE)</f>
        <v>0</v>
      </c>
      <c r="F102" s="5" t="s">
        <v>99</v>
      </c>
      <c r="G102" s="12" t="str">
        <f t="shared" si="16"/>
        <v>54925.4306</v>
      </c>
      <c r="H102" s="29">
        <f t="shared" si="17"/>
        <v>42280.5</v>
      </c>
      <c r="I102" s="38" t="s">
        <v>414</v>
      </c>
      <c r="J102" s="39" t="s">
        <v>415</v>
      </c>
      <c r="K102" s="38" t="s">
        <v>410</v>
      </c>
      <c r="L102" s="38" t="s">
        <v>416</v>
      </c>
      <c r="M102" s="39" t="s">
        <v>376</v>
      </c>
      <c r="N102" s="39" t="s">
        <v>41</v>
      </c>
      <c r="O102" s="40" t="s">
        <v>412</v>
      </c>
      <c r="P102" s="41" t="s">
        <v>413</v>
      </c>
    </row>
    <row r="103" spans="1:16" ht="12.75" customHeight="1" thickBot="1">
      <c r="A103" s="29" t="str">
        <f t="shared" si="12"/>
        <v>OEJV 0107 </v>
      </c>
      <c r="B103" s="5" t="str">
        <f t="shared" si="13"/>
        <v>II</v>
      </c>
      <c r="C103" s="29">
        <f t="shared" si="14"/>
        <v>54925.430800000002</v>
      </c>
      <c r="D103" s="12" t="str">
        <f t="shared" si="15"/>
        <v>vis</v>
      </c>
      <c r="E103" s="37">
        <f>VLOOKUP(C103,A!C$21:E$973,3,FALSE)</f>
        <v>0</v>
      </c>
      <c r="F103" s="5" t="s">
        <v>99</v>
      </c>
      <c r="G103" s="12" t="str">
        <f t="shared" si="16"/>
        <v>54925.4308</v>
      </c>
      <c r="H103" s="29">
        <f t="shared" si="17"/>
        <v>42280.5</v>
      </c>
      <c r="I103" s="38" t="s">
        <v>417</v>
      </c>
      <c r="J103" s="39" t="s">
        <v>415</v>
      </c>
      <c r="K103" s="38" t="s">
        <v>410</v>
      </c>
      <c r="L103" s="38" t="s">
        <v>418</v>
      </c>
      <c r="M103" s="39" t="s">
        <v>376</v>
      </c>
      <c r="N103" s="39" t="s">
        <v>99</v>
      </c>
      <c r="O103" s="40" t="s">
        <v>412</v>
      </c>
      <c r="P103" s="41" t="s">
        <v>413</v>
      </c>
    </row>
    <row r="104" spans="1:16" ht="12.75" customHeight="1" thickBot="1">
      <c r="A104" s="29" t="str">
        <f t="shared" si="12"/>
        <v>OEJV 0137 </v>
      </c>
      <c r="B104" s="5" t="str">
        <f t="shared" si="13"/>
        <v>I</v>
      </c>
      <c r="C104" s="29">
        <f t="shared" si="14"/>
        <v>55000.366199999997</v>
      </c>
      <c r="D104" s="12" t="str">
        <f t="shared" si="15"/>
        <v>vis</v>
      </c>
      <c r="E104" s="37">
        <f>VLOOKUP(C104,A!C$21:E$973,3,FALSE)</f>
        <v>0</v>
      </c>
      <c r="F104" s="5" t="s">
        <v>99</v>
      </c>
      <c r="G104" s="12" t="str">
        <f t="shared" si="16"/>
        <v>55000.3662</v>
      </c>
      <c r="H104" s="29">
        <f t="shared" si="17"/>
        <v>42537</v>
      </c>
      <c r="I104" s="38" t="s">
        <v>419</v>
      </c>
      <c r="J104" s="39" t="s">
        <v>420</v>
      </c>
      <c r="K104" s="38" t="s">
        <v>421</v>
      </c>
      <c r="L104" s="38" t="s">
        <v>422</v>
      </c>
      <c r="M104" s="39" t="s">
        <v>376</v>
      </c>
      <c r="N104" s="39" t="s">
        <v>41</v>
      </c>
      <c r="O104" s="40" t="s">
        <v>423</v>
      </c>
      <c r="P104" s="41" t="s">
        <v>424</v>
      </c>
    </row>
    <row r="105" spans="1:16" ht="12.75" customHeight="1" thickBot="1">
      <c r="A105" s="29" t="str">
        <f t="shared" si="12"/>
        <v>OEJV 0137 </v>
      </c>
      <c r="B105" s="5" t="str">
        <f t="shared" si="13"/>
        <v>I</v>
      </c>
      <c r="C105" s="29">
        <f t="shared" si="14"/>
        <v>55000.366499999996</v>
      </c>
      <c r="D105" s="12" t="str">
        <f t="shared" si="15"/>
        <v>vis</v>
      </c>
      <c r="E105" s="37">
        <f>VLOOKUP(C105,A!C$21:E$973,3,FALSE)</f>
        <v>0</v>
      </c>
      <c r="F105" s="5" t="s">
        <v>99</v>
      </c>
      <c r="G105" s="12" t="str">
        <f t="shared" si="16"/>
        <v>55000.3665</v>
      </c>
      <c r="H105" s="29">
        <f t="shared" si="17"/>
        <v>42537</v>
      </c>
      <c r="I105" s="38" t="s">
        <v>425</v>
      </c>
      <c r="J105" s="39" t="s">
        <v>420</v>
      </c>
      <c r="K105" s="38" t="s">
        <v>421</v>
      </c>
      <c r="L105" s="38" t="s">
        <v>426</v>
      </c>
      <c r="M105" s="39" t="s">
        <v>376</v>
      </c>
      <c r="N105" s="39" t="s">
        <v>99</v>
      </c>
      <c r="O105" s="40" t="s">
        <v>423</v>
      </c>
      <c r="P105" s="41" t="s">
        <v>424</v>
      </c>
    </row>
    <row r="106" spans="1:16" ht="12.75" customHeight="1" thickBot="1">
      <c r="A106" s="29" t="str">
        <f t="shared" si="12"/>
        <v>OEJV 0137 </v>
      </c>
      <c r="B106" s="5" t="str">
        <f t="shared" si="13"/>
        <v>I</v>
      </c>
      <c r="C106" s="29">
        <f t="shared" si="14"/>
        <v>55000.366699999999</v>
      </c>
      <c r="D106" s="12" t="str">
        <f t="shared" si="15"/>
        <v>vis</v>
      </c>
      <c r="E106" s="37">
        <f>VLOOKUP(C106,A!C$21:E$973,3,FALSE)</f>
        <v>0</v>
      </c>
      <c r="F106" s="5" t="s">
        <v>99</v>
      </c>
      <c r="G106" s="12" t="str">
        <f t="shared" si="16"/>
        <v>55000.3667</v>
      </c>
      <c r="H106" s="29">
        <f t="shared" si="17"/>
        <v>42537</v>
      </c>
      <c r="I106" s="38" t="s">
        <v>427</v>
      </c>
      <c r="J106" s="39" t="s">
        <v>428</v>
      </c>
      <c r="K106" s="38" t="s">
        <v>421</v>
      </c>
      <c r="L106" s="38" t="s">
        <v>429</v>
      </c>
      <c r="M106" s="39" t="s">
        <v>376</v>
      </c>
      <c r="N106" s="39" t="s">
        <v>394</v>
      </c>
      <c r="O106" s="40" t="s">
        <v>423</v>
      </c>
      <c r="P106" s="41" t="s">
        <v>424</v>
      </c>
    </row>
    <row r="107" spans="1:16" ht="12.75" customHeight="1" thickBot="1">
      <c r="A107" s="29" t="str">
        <f t="shared" ref="A107:A127" si="18">P107</f>
        <v>IBVS 5974 </v>
      </c>
      <c r="B107" s="5" t="str">
        <f t="shared" ref="B107:B127" si="19">IF(H107=INT(H107),"I","II")</f>
        <v>I</v>
      </c>
      <c r="C107" s="29">
        <f t="shared" ref="C107:C127" si="20">1*G107</f>
        <v>55238.769399999997</v>
      </c>
      <c r="D107" s="12" t="str">
        <f t="shared" ref="D107:D127" si="21">VLOOKUP(F107,I$1:J$5,2,FALSE)</f>
        <v>vis</v>
      </c>
      <c r="E107" s="37">
        <f>VLOOKUP(C107,A!C$21:E$973,3,FALSE)</f>
        <v>0</v>
      </c>
      <c r="F107" s="5" t="s">
        <v>99</v>
      </c>
      <c r="G107" s="12" t="str">
        <f t="shared" ref="G107:G127" si="22">MID(I107,3,LEN(I107)-3)</f>
        <v>55238.7694</v>
      </c>
      <c r="H107" s="29">
        <f t="shared" ref="H107:H127" si="23">1*K107</f>
        <v>43353</v>
      </c>
      <c r="I107" s="38" t="s">
        <v>430</v>
      </c>
      <c r="J107" s="39" t="s">
        <v>431</v>
      </c>
      <c r="K107" s="38" t="s">
        <v>432</v>
      </c>
      <c r="L107" s="38" t="s">
        <v>433</v>
      </c>
      <c r="M107" s="39" t="s">
        <v>376</v>
      </c>
      <c r="N107" s="39" t="s">
        <v>99</v>
      </c>
      <c r="O107" s="40" t="s">
        <v>342</v>
      </c>
      <c r="P107" s="41" t="s">
        <v>434</v>
      </c>
    </row>
    <row r="108" spans="1:16" ht="12.75" customHeight="1" thickBot="1">
      <c r="A108" s="29" t="str">
        <f t="shared" si="18"/>
        <v>IBVS 5974 </v>
      </c>
      <c r="B108" s="5" t="str">
        <f t="shared" si="19"/>
        <v>II</v>
      </c>
      <c r="C108" s="29">
        <f t="shared" si="20"/>
        <v>55238.917000000001</v>
      </c>
      <c r="D108" s="12" t="str">
        <f t="shared" si="21"/>
        <v>vis</v>
      </c>
      <c r="E108" s="37">
        <f>VLOOKUP(C108,A!C$21:E$973,3,FALSE)</f>
        <v>0</v>
      </c>
      <c r="F108" s="5" t="s">
        <v>99</v>
      </c>
      <c r="G108" s="12" t="str">
        <f t="shared" si="22"/>
        <v>55238.917</v>
      </c>
      <c r="H108" s="29">
        <f t="shared" si="23"/>
        <v>43353.5</v>
      </c>
      <c r="I108" s="38" t="s">
        <v>435</v>
      </c>
      <c r="J108" s="39" t="s">
        <v>436</v>
      </c>
      <c r="K108" s="38" t="s">
        <v>437</v>
      </c>
      <c r="L108" s="38" t="s">
        <v>438</v>
      </c>
      <c r="M108" s="39" t="s">
        <v>376</v>
      </c>
      <c r="N108" s="39" t="s">
        <v>99</v>
      </c>
      <c r="O108" s="40" t="s">
        <v>342</v>
      </c>
      <c r="P108" s="41" t="s">
        <v>434</v>
      </c>
    </row>
    <row r="109" spans="1:16" ht="12.75" customHeight="1" thickBot="1">
      <c r="A109" s="29" t="str">
        <f t="shared" si="18"/>
        <v>OEJV 0137 </v>
      </c>
      <c r="B109" s="5" t="str">
        <f t="shared" si="19"/>
        <v>I</v>
      </c>
      <c r="C109" s="29">
        <f t="shared" si="20"/>
        <v>55304.506300000001</v>
      </c>
      <c r="D109" s="12" t="str">
        <f t="shared" si="21"/>
        <v>vis</v>
      </c>
      <c r="E109" s="37">
        <f>VLOOKUP(C109,A!C$21:E$973,3,FALSE)</f>
        <v>0</v>
      </c>
      <c r="F109" s="5" t="s">
        <v>99</v>
      </c>
      <c r="G109" s="12" t="str">
        <f t="shared" si="22"/>
        <v>55304.5063</v>
      </c>
      <c r="H109" s="29">
        <f t="shared" si="23"/>
        <v>43578</v>
      </c>
      <c r="I109" s="38" t="s">
        <v>439</v>
      </c>
      <c r="J109" s="39" t="s">
        <v>440</v>
      </c>
      <c r="K109" s="38" t="s">
        <v>441</v>
      </c>
      <c r="L109" s="38" t="s">
        <v>442</v>
      </c>
      <c r="M109" s="39" t="s">
        <v>376</v>
      </c>
      <c r="N109" s="39" t="s">
        <v>91</v>
      </c>
      <c r="O109" s="40" t="s">
        <v>443</v>
      </c>
      <c r="P109" s="41" t="s">
        <v>424</v>
      </c>
    </row>
    <row r="110" spans="1:16" ht="12.75" customHeight="1" thickBot="1">
      <c r="A110" s="29" t="str">
        <f t="shared" si="18"/>
        <v>VSB 51 </v>
      </c>
      <c r="B110" s="5" t="str">
        <f t="shared" si="19"/>
        <v>I</v>
      </c>
      <c r="C110" s="29">
        <f t="shared" si="20"/>
        <v>55481.264000000003</v>
      </c>
      <c r="D110" s="12" t="str">
        <f t="shared" si="21"/>
        <v>vis</v>
      </c>
      <c r="E110" s="37">
        <f>VLOOKUP(C110,A!C$21:E$973,3,FALSE)</f>
        <v>0</v>
      </c>
      <c r="F110" s="5" t="s">
        <v>99</v>
      </c>
      <c r="G110" s="12" t="str">
        <f t="shared" si="22"/>
        <v>55481.264</v>
      </c>
      <c r="H110" s="29">
        <f t="shared" si="23"/>
        <v>44183</v>
      </c>
      <c r="I110" s="38" t="s">
        <v>444</v>
      </c>
      <c r="J110" s="39" t="s">
        <v>445</v>
      </c>
      <c r="K110" s="38" t="s">
        <v>446</v>
      </c>
      <c r="L110" s="38" t="s">
        <v>447</v>
      </c>
      <c r="M110" s="39" t="s">
        <v>376</v>
      </c>
      <c r="N110" s="39" t="s">
        <v>91</v>
      </c>
      <c r="O110" s="40" t="s">
        <v>448</v>
      </c>
      <c r="P110" s="41" t="s">
        <v>449</v>
      </c>
    </row>
    <row r="111" spans="1:16" ht="12.75" customHeight="1" thickBot="1">
      <c r="A111" s="29" t="str">
        <f t="shared" si="18"/>
        <v>VSB 51 </v>
      </c>
      <c r="B111" s="5" t="str">
        <f t="shared" si="19"/>
        <v>II</v>
      </c>
      <c r="C111" s="29">
        <f t="shared" si="20"/>
        <v>55496.309699999998</v>
      </c>
      <c r="D111" s="12" t="str">
        <f t="shared" si="21"/>
        <v>vis</v>
      </c>
      <c r="E111" s="37">
        <f>VLOOKUP(C111,A!C$21:E$973,3,FALSE)</f>
        <v>0</v>
      </c>
      <c r="F111" s="5" t="s">
        <v>99</v>
      </c>
      <c r="G111" s="12" t="str">
        <f t="shared" si="22"/>
        <v>55496.3097</v>
      </c>
      <c r="H111" s="29">
        <f t="shared" si="23"/>
        <v>44234.5</v>
      </c>
      <c r="I111" s="38" t="s">
        <v>450</v>
      </c>
      <c r="J111" s="39" t="s">
        <v>451</v>
      </c>
      <c r="K111" s="38" t="s">
        <v>452</v>
      </c>
      <c r="L111" s="38" t="s">
        <v>453</v>
      </c>
      <c r="M111" s="39" t="s">
        <v>376</v>
      </c>
      <c r="N111" s="39" t="s">
        <v>91</v>
      </c>
      <c r="O111" s="40" t="s">
        <v>448</v>
      </c>
      <c r="P111" s="41" t="s">
        <v>449</v>
      </c>
    </row>
    <row r="112" spans="1:16" ht="12.75" customHeight="1" thickBot="1">
      <c r="A112" s="29" t="str">
        <f t="shared" si="18"/>
        <v>OEJV 0137 </v>
      </c>
      <c r="B112" s="5" t="str">
        <f t="shared" si="19"/>
        <v>I</v>
      </c>
      <c r="C112" s="29">
        <f t="shared" si="20"/>
        <v>55619.455000000002</v>
      </c>
      <c r="D112" s="12" t="str">
        <f t="shared" si="21"/>
        <v>vis</v>
      </c>
      <c r="E112" s="37">
        <f>VLOOKUP(C112,A!C$21:E$973,3,FALSE)</f>
        <v>0</v>
      </c>
      <c r="F112" s="5" t="s">
        <v>99</v>
      </c>
      <c r="G112" s="12" t="str">
        <f t="shared" si="22"/>
        <v>55619.4550</v>
      </c>
      <c r="H112" s="29">
        <f t="shared" si="23"/>
        <v>44656</v>
      </c>
      <c r="I112" s="38" t="s">
        <v>454</v>
      </c>
      <c r="J112" s="39" t="s">
        <v>455</v>
      </c>
      <c r="K112" s="38" t="s">
        <v>456</v>
      </c>
      <c r="L112" s="38" t="s">
        <v>457</v>
      </c>
      <c r="M112" s="39" t="s">
        <v>376</v>
      </c>
      <c r="N112" s="39" t="s">
        <v>91</v>
      </c>
      <c r="O112" s="40" t="s">
        <v>443</v>
      </c>
      <c r="P112" s="41" t="s">
        <v>424</v>
      </c>
    </row>
    <row r="113" spans="1:16" ht="12.75" customHeight="1" thickBot="1">
      <c r="A113" s="29" t="str">
        <f t="shared" si="18"/>
        <v>OEJV 0160 </v>
      </c>
      <c r="B113" s="5" t="str">
        <f t="shared" si="19"/>
        <v>II</v>
      </c>
      <c r="C113" s="29">
        <f t="shared" si="20"/>
        <v>55960.55517</v>
      </c>
      <c r="D113" s="12" t="str">
        <f t="shared" si="21"/>
        <v>vis</v>
      </c>
      <c r="E113" s="37">
        <f>VLOOKUP(C113,A!C$21:E$973,3,FALSE)</f>
        <v>0</v>
      </c>
      <c r="F113" s="5" t="s">
        <v>99</v>
      </c>
      <c r="G113" s="12" t="str">
        <f t="shared" si="22"/>
        <v>55960.55517</v>
      </c>
      <c r="H113" s="29">
        <f t="shared" si="23"/>
        <v>45823.5</v>
      </c>
      <c r="I113" s="38" t="s">
        <v>458</v>
      </c>
      <c r="J113" s="39" t="s">
        <v>459</v>
      </c>
      <c r="K113" s="38" t="s">
        <v>460</v>
      </c>
      <c r="L113" s="38" t="s">
        <v>461</v>
      </c>
      <c r="M113" s="39" t="s">
        <v>376</v>
      </c>
      <c r="N113" s="39" t="s">
        <v>99</v>
      </c>
      <c r="O113" s="40" t="s">
        <v>462</v>
      </c>
      <c r="P113" s="41" t="s">
        <v>463</v>
      </c>
    </row>
    <row r="114" spans="1:16" ht="12.75" customHeight="1" thickBot="1">
      <c r="A114" s="29" t="str">
        <f t="shared" si="18"/>
        <v>OEJV 0160 </v>
      </c>
      <c r="B114" s="5" t="str">
        <f t="shared" si="19"/>
        <v>II</v>
      </c>
      <c r="C114" s="29">
        <f t="shared" si="20"/>
        <v>55960.555469999999</v>
      </c>
      <c r="D114" s="12" t="str">
        <f t="shared" si="21"/>
        <v>vis</v>
      </c>
      <c r="E114" s="37">
        <f>VLOOKUP(C114,A!C$21:E$973,3,FALSE)</f>
        <v>0</v>
      </c>
      <c r="F114" s="5" t="s">
        <v>99</v>
      </c>
      <c r="G114" s="12" t="str">
        <f t="shared" si="22"/>
        <v>55960.55547</v>
      </c>
      <c r="H114" s="29">
        <f t="shared" si="23"/>
        <v>45823.5</v>
      </c>
      <c r="I114" s="38" t="s">
        <v>464</v>
      </c>
      <c r="J114" s="39" t="s">
        <v>459</v>
      </c>
      <c r="K114" s="38" t="s">
        <v>460</v>
      </c>
      <c r="L114" s="38" t="s">
        <v>465</v>
      </c>
      <c r="M114" s="39" t="s">
        <v>376</v>
      </c>
      <c r="N114" s="39" t="s">
        <v>318</v>
      </c>
      <c r="O114" s="40" t="s">
        <v>462</v>
      </c>
      <c r="P114" s="41" t="s">
        <v>463</v>
      </c>
    </row>
    <row r="115" spans="1:16" ht="12.75" customHeight="1" thickBot="1">
      <c r="A115" s="29" t="str">
        <f t="shared" si="18"/>
        <v>OEJV 0160 </v>
      </c>
      <c r="B115" s="5" t="str">
        <f t="shared" si="19"/>
        <v>II</v>
      </c>
      <c r="C115" s="29">
        <f t="shared" si="20"/>
        <v>55960.555569999997</v>
      </c>
      <c r="D115" s="12" t="str">
        <f t="shared" si="21"/>
        <v>vis</v>
      </c>
      <c r="E115" s="37">
        <f>VLOOKUP(C115,A!C$21:E$973,3,FALSE)</f>
        <v>0</v>
      </c>
      <c r="F115" s="5" t="s">
        <v>99</v>
      </c>
      <c r="G115" s="12" t="str">
        <f t="shared" si="22"/>
        <v>55960.55557</v>
      </c>
      <c r="H115" s="29">
        <f t="shared" si="23"/>
        <v>45823.5</v>
      </c>
      <c r="I115" s="38" t="s">
        <v>466</v>
      </c>
      <c r="J115" s="39" t="s">
        <v>467</v>
      </c>
      <c r="K115" s="38" t="s">
        <v>460</v>
      </c>
      <c r="L115" s="38" t="s">
        <v>468</v>
      </c>
      <c r="M115" s="39" t="s">
        <v>376</v>
      </c>
      <c r="N115" s="39" t="s">
        <v>394</v>
      </c>
      <c r="O115" s="40" t="s">
        <v>462</v>
      </c>
      <c r="P115" s="41" t="s">
        <v>463</v>
      </c>
    </row>
    <row r="116" spans="1:16" ht="12.75" customHeight="1" thickBot="1">
      <c r="A116" s="29" t="str">
        <f t="shared" si="18"/>
        <v>OEJV 0160 </v>
      </c>
      <c r="B116" s="5" t="str">
        <f t="shared" si="19"/>
        <v>II</v>
      </c>
      <c r="C116" s="29">
        <f t="shared" si="20"/>
        <v>55960.555769999999</v>
      </c>
      <c r="D116" s="12" t="str">
        <f t="shared" si="21"/>
        <v>vis</v>
      </c>
      <c r="E116" s="37">
        <f>VLOOKUP(C116,A!C$21:E$973,3,FALSE)</f>
        <v>0</v>
      </c>
      <c r="F116" s="5" t="s">
        <v>99</v>
      </c>
      <c r="G116" s="12" t="str">
        <f t="shared" si="22"/>
        <v>55960.55577</v>
      </c>
      <c r="H116" s="29">
        <f t="shared" si="23"/>
        <v>45823.5</v>
      </c>
      <c r="I116" s="38" t="s">
        <v>469</v>
      </c>
      <c r="J116" s="39" t="s">
        <v>467</v>
      </c>
      <c r="K116" s="38" t="s">
        <v>460</v>
      </c>
      <c r="L116" s="38" t="s">
        <v>470</v>
      </c>
      <c r="M116" s="39" t="s">
        <v>376</v>
      </c>
      <c r="N116" s="39" t="s">
        <v>41</v>
      </c>
      <c r="O116" s="40" t="s">
        <v>462</v>
      </c>
      <c r="P116" s="41" t="s">
        <v>463</v>
      </c>
    </row>
    <row r="117" spans="1:16" ht="12.75" customHeight="1" thickBot="1">
      <c r="A117" s="29" t="str">
        <f t="shared" si="18"/>
        <v>OEJV 0160 </v>
      </c>
      <c r="B117" s="5" t="str">
        <f t="shared" si="19"/>
        <v>I</v>
      </c>
      <c r="C117" s="29">
        <f t="shared" si="20"/>
        <v>55960.70177</v>
      </c>
      <c r="D117" s="12" t="str">
        <f t="shared" si="21"/>
        <v>vis</v>
      </c>
      <c r="E117" s="37">
        <f>VLOOKUP(C117,A!C$21:E$973,3,FALSE)</f>
        <v>0</v>
      </c>
      <c r="F117" s="5" t="s">
        <v>99</v>
      </c>
      <c r="G117" s="12" t="str">
        <f t="shared" si="22"/>
        <v>55960.70177</v>
      </c>
      <c r="H117" s="29">
        <f t="shared" si="23"/>
        <v>45824</v>
      </c>
      <c r="I117" s="38" t="s">
        <v>471</v>
      </c>
      <c r="J117" s="39" t="s">
        <v>472</v>
      </c>
      <c r="K117" s="38" t="s">
        <v>473</v>
      </c>
      <c r="L117" s="38" t="s">
        <v>474</v>
      </c>
      <c r="M117" s="39" t="s">
        <v>376</v>
      </c>
      <c r="N117" s="39" t="s">
        <v>41</v>
      </c>
      <c r="O117" s="40" t="s">
        <v>462</v>
      </c>
      <c r="P117" s="41" t="s">
        <v>463</v>
      </c>
    </row>
    <row r="118" spans="1:16" ht="12.75" customHeight="1" thickBot="1">
      <c r="A118" s="29" t="str">
        <f t="shared" si="18"/>
        <v>OEJV 0160 </v>
      </c>
      <c r="B118" s="5" t="str">
        <f t="shared" si="19"/>
        <v>I</v>
      </c>
      <c r="C118" s="29">
        <f t="shared" si="20"/>
        <v>55960.702069999999</v>
      </c>
      <c r="D118" s="12" t="str">
        <f t="shared" si="21"/>
        <v>vis</v>
      </c>
      <c r="E118" s="37">
        <f>VLOOKUP(C118,A!C$21:E$973,3,FALSE)</f>
        <v>0</v>
      </c>
      <c r="F118" s="5" t="s">
        <v>99</v>
      </c>
      <c r="G118" s="12" t="str">
        <f t="shared" si="22"/>
        <v>55960.70207</v>
      </c>
      <c r="H118" s="29">
        <f t="shared" si="23"/>
        <v>45824</v>
      </c>
      <c r="I118" s="38" t="s">
        <v>475</v>
      </c>
      <c r="J118" s="39" t="s">
        <v>472</v>
      </c>
      <c r="K118" s="38" t="s">
        <v>473</v>
      </c>
      <c r="L118" s="38" t="s">
        <v>476</v>
      </c>
      <c r="M118" s="39" t="s">
        <v>376</v>
      </c>
      <c r="N118" s="39" t="s">
        <v>318</v>
      </c>
      <c r="O118" s="40" t="s">
        <v>462</v>
      </c>
      <c r="P118" s="41" t="s">
        <v>463</v>
      </c>
    </row>
    <row r="119" spans="1:16" ht="12.75" customHeight="1" thickBot="1">
      <c r="A119" s="29" t="str">
        <f t="shared" si="18"/>
        <v>OEJV 0160 </v>
      </c>
      <c r="B119" s="5" t="str">
        <f t="shared" si="19"/>
        <v>I</v>
      </c>
      <c r="C119" s="29">
        <f t="shared" si="20"/>
        <v>55960.702169999997</v>
      </c>
      <c r="D119" s="12" t="str">
        <f t="shared" si="21"/>
        <v>vis</v>
      </c>
      <c r="E119" s="37">
        <f>VLOOKUP(C119,A!C$21:E$973,3,FALSE)</f>
        <v>0</v>
      </c>
      <c r="F119" s="5" t="s">
        <v>99</v>
      </c>
      <c r="G119" s="12" t="str">
        <f t="shared" si="22"/>
        <v>55960.70217</v>
      </c>
      <c r="H119" s="29">
        <f t="shared" si="23"/>
        <v>45824</v>
      </c>
      <c r="I119" s="38" t="s">
        <v>477</v>
      </c>
      <c r="J119" s="39" t="s">
        <v>478</v>
      </c>
      <c r="K119" s="38" t="s">
        <v>473</v>
      </c>
      <c r="L119" s="38" t="s">
        <v>479</v>
      </c>
      <c r="M119" s="39" t="s">
        <v>376</v>
      </c>
      <c r="N119" s="39" t="s">
        <v>99</v>
      </c>
      <c r="O119" s="40" t="s">
        <v>462</v>
      </c>
      <c r="P119" s="41" t="s">
        <v>463</v>
      </c>
    </row>
    <row r="120" spans="1:16" ht="12.75" customHeight="1" thickBot="1">
      <c r="A120" s="29" t="str">
        <f t="shared" si="18"/>
        <v>OEJV 0160 </v>
      </c>
      <c r="B120" s="5" t="str">
        <f t="shared" si="19"/>
        <v>I</v>
      </c>
      <c r="C120" s="29">
        <f t="shared" si="20"/>
        <v>55960.702270000002</v>
      </c>
      <c r="D120" s="12" t="str">
        <f t="shared" si="21"/>
        <v>vis</v>
      </c>
      <c r="E120" s="37">
        <f>VLOOKUP(C120,A!C$21:E$973,3,FALSE)</f>
        <v>0</v>
      </c>
      <c r="F120" s="5" t="s">
        <v>99</v>
      </c>
      <c r="G120" s="12" t="str">
        <f t="shared" si="22"/>
        <v>55960.70227</v>
      </c>
      <c r="H120" s="29">
        <f t="shared" si="23"/>
        <v>45824</v>
      </c>
      <c r="I120" s="38" t="s">
        <v>480</v>
      </c>
      <c r="J120" s="39" t="s">
        <v>478</v>
      </c>
      <c r="K120" s="38" t="s">
        <v>473</v>
      </c>
      <c r="L120" s="38" t="s">
        <v>481</v>
      </c>
      <c r="M120" s="39" t="s">
        <v>376</v>
      </c>
      <c r="N120" s="39" t="s">
        <v>394</v>
      </c>
      <c r="O120" s="40" t="s">
        <v>462</v>
      </c>
      <c r="P120" s="41" t="s">
        <v>463</v>
      </c>
    </row>
    <row r="121" spans="1:16" ht="12.75" customHeight="1" thickBot="1">
      <c r="A121" s="29" t="str">
        <f t="shared" si="18"/>
        <v>IBVS 6114 </v>
      </c>
      <c r="B121" s="5" t="str">
        <f t="shared" si="19"/>
        <v>I</v>
      </c>
      <c r="C121" s="29">
        <f t="shared" si="20"/>
        <v>55992.54855</v>
      </c>
      <c r="D121" s="12" t="str">
        <f t="shared" si="21"/>
        <v>vis</v>
      </c>
      <c r="E121" s="37">
        <f>VLOOKUP(C121,A!C$21:E$973,3,FALSE)</f>
        <v>0</v>
      </c>
      <c r="F121" s="5" t="s">
        <v>99</v>
      </c>
      <c r="G121" s="12" t="str">
        <f t="shared" si="22"/>
        <v>55992.54855</v>
      </c>
      <c r="H121" s="29">
        <f t="shared" si="23"/>
        <v>45933</v>
      </c>
      <c r="I121" s="38" t="s">
        <v>482</v>
      </c>
      <c r="J121" s="39" t="s">
        <v>483</v>
      </c>
      <c r="K121" s="38" t="s">
        <v>484</v>
      </c>
      <c r="L121" s="38" t="s">
        <v>485</v>
      </c>
      <c r="M121" s="39" t="s">
        <v>376</v>
      </c>
      <c r="N121" s="39" t="s">
        <v>394</v>
      </c>
      <c r="O121" s="40" t="s">
        <v>486</v>
      </c>
      <c r="P121" s="41" t="s">
        <v>487</v>
      </c>
    </row>
    <row r="122" spans="1:16" ht="12.75" customHeight="1" thickBot="1">
      <c r="A122" s="29" t="str">
        <f t="shared" si="18"/>
        <v>IBVS 6114 </v>
      </c>
      <c r="B122" s="5" t="str">
        <f t="shared" si="19"/>
        <v>II</v>
      </c>
      <c r="C122" s="29">
        <f t="shared" si="20"/>
        <v>55992.693899999998</v>
      </c>
      <c r="D122" s="12" t="str">
        <f t="shared" si="21"/>
        <v>vis</v>
      </c>
      <c r="E122" s="37">
        <f>VLOOKUP(C122,A!C$21:E$973,3,FALSE)</f>
        <v>0</v>
      </c>
      <c r="F122" s="5" t="s">
        <v>99</v>
      </c>
      <c r="G122" s="12" t="str">
        <f t="shared" si="22"/>
        <v>55992.6939</v>
      </c>
      <c r="H122" s="29">
        <f t="shared" si="23"/>
        <v>45933.5</v>
      </c>
      <c r="I122" s="38" t="s">
        <v>488</v>
      </c>
      <c r="J122" s="39" t="s">
        <v>489</v>
      </c>
      <c r="K122" s="38" t="s">
        <v>490</v>
      </c>
      <c r="L122" s="38" t="s">
        <v>491</v>
      </c>
      <c r="M122" s="39" t="s">
        <v>376</v>
      </c>
      <c r="N122" s="39" t="s">
        <v>394</v>
      </c>
      <c r="O122" s="40" t="s">
        <v>486</v>
      </c>
      <c r="P122" s="41" t="s">
        <v>487</v>
      </c>
    </row>
    <row r="123" spans="1:16" ht="12.75" customHeight="1" thickBot="1">
      <c r="A123" s="29" t="str">
        <f t="shared" si="18"/>
        <v>BAVM 228 </v>
      </c>
      <c r="B123" s="5" t="str">
        <f t="shared" si="19"/>
        <v>I</v>
      </c>
      <c r="C123" s="29">
        <f t="shared" si="20"/>
        <v>56007.448600000003</v>
      </c>
      <c r="D123" s="12" t="str">
        <f t="shared" si="21"/>
        <v>vis</v>
      </c>
      <c r="E123" s="37">
        <f>VLOOKUP(C123,A!C$21:E$973,3,FALSE)</f>
        <v>0</v>
      </c>
      <c r="F123" s="5" t="s">
        <v>99</v>
      </c>
      <c r="G123" s="12" t="str">
        <f t="shared" si="22"/>
        <v>56007.4486</v>
      </c>
      <c r="H123" s="29">
        <f t="shared" si="23"/>
        <v>45984</v>
      </c>
      <c r="I123" s="38" t="s">
        <v>492</v>
      </c>
      <c r="J123" s="39" t="s">
        <v>493</v>
      </c>
      <c r="K123" s="38" t="s">
        <v>494</v>
      </c>
      <c r="L123" s="38" t="s">
        <v>495</v>
      </c>
      <c r="M123" s="39" t="s">
        <v>376</v>
      </c>
      <c r="N123" s="39" t="s">
        <v>347</v>
      </c>
      <c r="O123" s="40" t="s">
        <v>401</v>
      </c>
      <c r="P123" s="41" t="s">
        <v>496</v>
      </c>
    </row>
    <row r="124" spans="1:16" ht="12.75" customHeight="1" thickBot="1">
      <c r="A124" s="29" t="str">
        <f t="shared" si="18"/>
        <v>BAVM 228 </v>
      </c>
      <c r="B124" s="5" t="str">
        <f t="shared" si="19"/>
        <v>II</v>
      </c>
      <c r="C124" s="29">
        <f t="shared" si="20"/>
        <v>56007.593699999998</v>
      </c>
      <c r="D124" s="12" t="str">
        <f t="shared" si="21"/>
        <v>vis</v>
      </c>
      <c r="E124" s="37">
        <f>VLOOKUP(C124,A!C$21:E$973,3,FALSE)</f>
        <v>0</v>
      </c>
      <c r="F124" s="5" t="s">
        <v>99</v>
      </c>
      <c r="G124" s="12" t="str">
        <f t="shared" si="22"/>
        <v>56007.5937</v>
      </c>
      <c r="H124" s="29">
        <f t="shared" si="23"/>
        <v>45984.5</v>
      </c>
      <c r="I124" s="38" t="s">
        <v>497</v>
      </c>
      <c r="J124" s="39" t="s">
        <v>498</v>
      </c>
      <c r="K124" s="38">
        <v>45984.5</v>
      </c>
      <c r="L124" s="38" t="s">
        <v>499</v>
      </c>
      <c r="M124" s="39" t="s">
        <v>376</v>
      </c>
      <c r="N124" s="39" t="s">
        <v>347</v>
      </c>
      <c r="O124" s="40" t="s">
        <v>401</v>
      </c>
      <c r="P124" s="41" t="s">
        <v>496</v>
      </c>
    </row>
    <row r="125" spans="1:16" ht="12.75" customHeight="1" thickBot="1">
      <c r="A125" s="29" t="str">
        <f t="shared" si="18"/>
        <v>IBVS 6114 </v>
      </c>
      <c r="B125" s="5" t="str">
        <f t="shared" si="19"/>
        <v>I</v>
      </c>
      <c r="C125" s="29">
        <f t="shared" si="20"/>
        <v>56390.464489999998</v>
      </c>
      <c r="D125" s="12" t="str">
        <f t="shared" si="21"/>
        <v>vis</v>
      </c>
      <c r="E125" s="37">
        <f>VLOOKUP(C125,A!C$21:E$973,3,FALSE)</f>
        <v>0</v>
      </c>
      <c r="F125" s="5" t="s">
        <v>99</v>
      </c>
      <c r="G125" s="12" t="str">
        <f t="shared" si="22"/>
        <v>56390.46449</v>
      </c>
      <c r="H125" s="29">
        <f t="shared" si="23"/>
        <v>47295</v>
      </c>
      <c r="I125" s="38" t="s">
        <v>500</v>
      </c>
      <c r="J125" s="39" t="s">
        <v>501</v>
      </c>
      <c r="K125" s="38">
        <v>47295</v>
      </c>
      <c r="L125" s="38" t="s">
        <v>502</v>
      </c>
      <c r="M125" s="39" t="s">
        <v>376</v>
      </c>
      <c r="N125" s="39" t="s">
        <v>394</v>
      </c>
      <c r="O125" s="40" t="s">
        <v>486</v>
      </c>
      <c r="P125" s="41" t="s">
        <v>487</v>
      </c>
    </row>
    <row r="126" spans="1:16" ht="12.75" customHeight="1" thickBot="1">
      <c r="A126" s="29" t="str">
        <f t="shared" si="18"/>
        <v>IBVS 6114 </v>
      </c>
      <c r="B126" s="5" t="str">
        <f t="shared" si="19"/>
        <v>II</v>
      </c>
      <c r="C126" s="29">
        <f t="shared" si="20"/>
        <v>56390.614509999999</v>
      </c>
      <c r="D126" s="12" t="str">
        <f t="shared" si="21"/>
        <v>vis</v>
      </c>
      <c r="E126" s="37">
        <f>VLOOKUP(C126,A!C$21:E$973,3,FALSE)</f>
        <v>0</v>
      </c>
      <c r="F126" s="5" t="s">
        <v>99</v>
      </c>
      <c r="G126" s="12" t="str">
        <f t="shared" si="22"/>
        <v>56390.61451</v>
      </c>
      <c r="H126" s="29">
        <f t="shared" si="23"/>
        <v>47295.5</v>
      </c>
      <c r="I126" s="38" t="s">
        <v>503</v>
      </c>
      <c r="J126" s="39" t="s">
        <v>504</v>
      </c>
      <c r="K126" s="38">
        <v>47295.5</v>
      </c>
      <c r="L126" s="38" t="s">
        <v>505</v>
      </c>
      <c r="M126" s="39" t="s">
        <v>376</v>
      </c>
      <c r="N126" s="39" t="s">
        <v>394</v>
      </c>
      <c r="O126" s="40" t="s">
        <v>486</v>
      </c>
      <c r="P126" s="41" t="s">
        <v>487</v>
      </c>
    </row>
    <row r="127" spans="1:16" ht="12.75" customHeight="1" thickBot="1">
      <c r="A127" s="29" t="str">
        <f t="shared" si="18"/>
        <v>IBVS 6114 </v>
      </c>
      <c r="B127" s="5" t="str">
        <f t="shared" si="19"/>
        <v>II</v>
      </c>
      <c r="C127" s="29">
        <f t="shared" si="20"/>
        <v>56650.64198</v>
      </c>
      <c r="D127" s="12" t="str">
        <f t="shared" si="21"/>
        <v>vis</v>
      </c>
      <c r="E127" s="37">
        <f>VLOOKUP(C127,A!C$21:E$973,3,FALSE)</f>
        <v>0</v>
      </c>
      <c r="F127" s="5" t="s">
        <v>99</v>
      </c>
      <c r="G127" s="12" t="str">
        <f t="shared" si="22"/>
        <v>56650.64198</v>
      </c>
      <c r="H127" s="29">
        <f t="shared" si="23"/>
        <v>48185.5</v>
      </c>
      <c r="I127" s="38" t="s">
        <v>506</v>
      </c>
      <c r="J127" s="39" t="s">
        <v>507</v>
      </c>
      <c r="K127" s="38">
        <v>48185.5</v>
      </c>
      <c r="L127" s="38" t="s">
        <v>508</v>
      </c>
      <c r="M127" s="39" t="s">
        <v>376</v>
      </c>
      <c r="N127" s="39" t="s">
        <v>394</v>
      </c>
      <c r="O127" s="40" t="s">
        <v>486</v>
      </c>
      <c r="P127" s="41" t="s">
        <v>487</v>
      </c>
    </row>
    <row r="128" spans="1:16">
      <c r="B128" s="5"/>
      <c r="F128" s="5"/>
    </row>
    <row r="129" spans="2:6">
      <c r="B129" s="5"/>
      <c r="F129" s="5"/>
    </row>
    <row r="130" spans="2:6">
      <c r="B130" s="5"/>
      <c r="F130" s="5"/>
    </row>
    <row r="131" spans="2:6">
      <c r="B131" s="5"/>
      <c r="F131" s="5"/>
    </row>
    <row r="132" spans="2:6">
      <c r="B132" s="5"/>
      <c r="F132" s="5"/>
    </row>
    <row r="133" spans="2:6">
      <c r="B133" s="5"/>
      <c r="F133" s="5"/>
    </row>
    <row r="134" spans="2:6">
      <c r="B134" s="5"/>
      <c r="F134" s="5"/>
    </row>
    <row r="135" spans="2:6">
      <c r="B135" s="5"/>
      <c r="F135" s="5"/>
    </row>
    <row r="136" spans="2:6">
      <c r="B136" s="5"/>
      <c r="F136" s="5"/>
    </row>
    <row r="137" spans="2:6">
      <c r="B137" s="5"/>
      <c r="F137" s="5"/>
    </row>
    <row r="138" spans="2:6">
      <c r="B138" s="5"/>
      <c r="F138" s="5"/>
    </row>
    <row r="139" spans="2:6">
      <c r="B139" s="5"/>
      <c r="F139" s="5"/>
    </row>
    <row r="140" spans="2:6">
      <c r="B140" s="5"/>
      <c r="F140" s="5"/>
    </row>
    <row r="141" spans="2:6">
      <c r="B141" s="5"/>
      <c r="F141" s="5"/>
    </row>
    <row r="142" spans="2:6">
      <c r="B142" s="5"/>
      <c r="F142" s="5"/>
    </row>
    <row r="143" spans="2:6">
      <c r="B143" s="5"/>
      <c r="F143" s="5"/>
    </row>
    <row r="144" spans="2:6">
      <c r="B144" s="5"/>
      <c r="F144" s="5"/>
    </row>
    <row r="145" spans="2:6">
      <c r="B145" s="5"/>
      <c r="F145" s="5"/>
    </row>
    <row r="146" spans="2:6">
      <c r="B146" s="5"/>
      <c r="F146" s="5"/>
    </row>
    <row r="147" spans="2:6">
      <c r="B147" s="5"/>
      <c r="F147" s="5"/>
    </row>
    <row r="148" spans="2:6">
      <c r="B148" s="5"/>
      <c r="F148" s="5"/>
    </row>
    <row r="149" spans="2:6">
      <c r="B149" s="5"/>
      <c r="F149" s="5"/>
    </row>
    <row r="150" spans="2:6">
      <c r="B150" s="5"/>
      <c r="F150" s="5"/>
    </row>
    <row r="151" spans="2:6">
      <c r="B151" s="5"/>
      <c r="F151" s="5"/>
    </row>
    <row r="152" spans="2:6">
      <c r="B152" s="5"/>
      <c r="F152" s="5"/>
    </row>
    <row r="153" spans="2:6">
      <c r="B153" s="5"/>
      <c r="F153" s="5"/>
    </row>
    <row r="154" spans="2:6">
      <c r="B154" s="5"/>
      <c r="F154" s="5"/>
    </row>
    <row r="155" spans="2:6">
      <c r="B155" s="5"/>
      <c r="F155" s="5"/>
    </row>
    <row r="156" spans="2:6">
      <c r="B156" s="5"/>
      <c r="F156" s="5"/>
    </row>
    <row r="157" spans="2:6">
      <c r="B157" s="5"/>
      <c r="F157" s="5"/>
    </row>
    <row r="158" spans="2:6">
      <c r="B158" s="5"/>
      <c r="F158" s="5"/>
    </row>
    <row r="159" spans="2:6">
      <c r="B159" s="5"/>
      <c r="F159" s="5"/>
    </row>
    <row r="160" spans="2:6">
      <c r="B160" s="5"/>
      <c r="F160" s="5"/>
    </row>
    <row r="161" spans="2:6">
      <c r="B161" s="5"/>
      <c r="F161" s="5"/>
    </row>
    <row r="162" spans="2:6">
      <c r="B162" s="5"/>
      <c r="F162" s="5"/>
    </row>
    <row r="163" spans="2:6">
      <c r="B163" s="5"/>
      <c r="F163" s="5"/>
    </row>
    <row r="164" spans="2:6">
      <c r="B164" s="5"/>
      <c r="F164" s="5"/>
    </row>
    <row r="165" spans="2:6">
      <c r="B165" s="5"/>
      <c r="F165" s="5"/>
    </row>
    <row r="166" spans="2:6">
      <c r="B166" s="5"/>
      <c r="F166" s="5"/>
    </row>
    <row r="167" spans="2:6">
      <c r="B167" s="5"/>
      <c r="F167" s="5"/>
    </row>
    <row r="168" spans="2:6">
      <c r="B168" s="5"/>
      <c r="F168" s="5"/>
    </row>
    <row r="169" spans="2:6">
      <c r="B169" s="5"/>
      <c r="F169" s="5"/>
    </row>
    <row r="170" spans="2:6">
      <c r="B170" s="5"/>
      <c r="F170" s="5"/>
    </row>
    <row r="171" spans="2:6">
      <c r="B171" s="5"/>
      <c r="F171" s="5"/>
    </row>
    <row r="172" spans="2:6">
      <c r="B172" s="5"/>
      <c r="F172" s="5"/>
    </row>
    <row r="173" spans="2:6">
      <c r="B173" s="5"/>
      <c r="F173" s="5"/>
    </row>
    <row r="174" spans="2:6">
      <c r="B174" s="5"/>
      <c r="F174" s="5"/>
    </row>
    <row r="175" spans="2:6">
      <c r="B175" s="5"/>
      <c r="F175" s="5"/>
    </row>
    <row r="176" spans="2:6">
      <c r="B176" s="5"/>
      <c r="F176" s="5"/>
    </row>
    <row r="177" spans="2:6">
      <c r="B177" s="5"/>
      <c r="F177" s="5"/>
    </row>
    <row r="178" spans="2:6">
      <c r="B178" s="5"/>
      <c r="F178" s="5"/>
    </row>
    <row r="179" spans="2:6">
      <c r="B179" s="5"/>
      <c r="F179" s="5"/>
    </row>
    <row r="180" spans="2:6">
      <c r="B180" s="5"/>
      <c r="F180" s="5"/>
    </row>
    <row r="181" spans="2:6">
      <c r="B181" s="5"/>
      <c r="F181" s="5"/>
    </row>
    <row r="182" spans="2:6">
      <c r="B182" s="5"/>
      <c r="F182" s="5"/>
    </row>
    <row r="183" spans="2:6">
      <c r="B183" s="5"/>
      <c r="F183" s="5"/>
    </row>
    <row r="184" spans="2:6">
      <c r="B184" s="5"/>
      <c r="F184" s="5"/>
    </row>
    <row r="185" spans="2:6">
      <c r="B185" s="5"/>
      <c r="F185" s="5"/>
    </row>
    <row r="186" spans="2:6">
      <c r="B186" s="5"/>
      <c r="F186" s="5"/>
    </row>
    <row r="187" spans="2:6">
      <c r="B187" s="5"/>
      <c r="F187" s="5"/>
    </row>
    <row r="188" spans="2:6">
      <c r="B188" s="5"/>
      <c r="F188" s="5"/>
    </row>
    <row r="189" spans="2:6">
      <c r="B189" s="5"/>
      <c r="F189" s="5"/>
    </row>
    <row r="190" spans="2:6">
      <c r="B190" s="5"/>
      <c r="F190" s="5"/>
    </row>
    <row r="191" spans="2:6">
      <c r="B191" s="5"/>
      <c r="F191" s="5"/>
    </row>
    <row r="192" spans="2:6">
      <c r="B192" s="5"/>
      <c r="F192" s="5"/>
    </row>
    <row r="193" spans="2:6">
      <c r="B193" s="5"/>
      <c r="F193" s="5"/>
    </row>
    <row r="194" spans="2:6">
      <c r="B194" s="5"/>
      <c r="F194" s="5"/>
    </row>
    <row r="195" spans="2:6">
      <c r="B195" s="5"/>
      <c r="F195" s="5"/>
    </row>
    <row r="196" spans="2:6">
      <c r="B196" s="5"/>
      <c r="F196" s="5"/>
    </row>
    <row r="197" spans="2:6">
      <c r="B197" s="5"/>
      <c r="F197" s="5"/>
    </row>
    <row r="198" spans="2:6">
      <c r="B198" s="5"/>
      <c r="F198" s="5"/>
    </row>
    <row r="199" spans="2:6">
      <c r="B199" s="5"/>
      <c r="F199" s="5"/>
    </row>
    <row r="200" spans="2:6">
      <c r="B200" s="5"/>
      <c r="F200" s="5"/>
    </row>
    <row r="201" spans="2:6">
      <c r="B201" s="5"/>
      <c r="F201" s="5"/>
    </row>
    <row r="202" spans="2:6">
      <c r="B202" s="5"/>
      <c r="F202" s="5"/>
    </row>
    <row r="203" spans="2:6">
      <c r="B203" s="5"/>
      <c r="F203" s="5"/>
    </row>
    <row r="204" spans="2:6">
      <c r="B204" s="5"/>
      <c r="F204" s="5"/>
    </row>
    <row r="205" spans="2:6">
      <c r="B205" s="5"/>
      <c r="F205" s="5"/>
    </row>
    <row r="206" spans="2:6">
      <c r="B206" s="5"/>
      <c r="F206" s="5"/>
    </row>
    <row r="207" spans="2:6">
      <c r="B207" s="5"/>
      <c r="F207" s="5"/>
    </row>
    <row r="208" spans="2:6">
      <c r="B208" s="5"/>
      <c r="F208" s="5"/>
    </row>
    <row r="209" spans="2:6">
      <c r="B209" s="5"/>
      <c r="F209" s="5"/>
    </row>
    <row r="210" spans="2:6">
      <c r="B210" s="5"/>
      <c r="F210" s="5"/>
    </row>
    <row r="211" spans="2:6">
      <c r="B211" s="5"/>
      <c r="F211" s="5"/>
    </row>
    <row r="212" spans="2:6">
      <c r="B212" s="5"/>
      <c r="F212" s="5"/>
    </row>
    <row r="213" spans="2:6">
      <c r="B213" s="5"/>
      <c r="F213" s="5"/>
    </row>
    <row r="214" spans="2:6">
      <c r="B214" s="5"/>
      <c r="F214" s="5"/>
    </row>
    <row r="215" spans="2:6">
      <c r="B215" s="5"/>
      <c r="F215" s="5"/>
    </row>
    <row r="216" spans="2:6">
      <c r="B216" s="5"/>
      <c r="F216" s="5"/>
    </row>
    <row r="217" spans="2:6">
      <c r="B217" s="5"/>
      <c r="F217" s="5"/>
    </row>
    <row r="218" spans="2:6">
      <c r="B218" s="5"/>
      <c r="F218" s="5"/>
    </row>
    <row r="219" spans="2:6">
      <c r="B219" s="5"/>
      <c r="F219" s="5"/>
    </row>
    <row r="220" spans="2:6">
      <c r="B220" s="5"/>
      <c r="F220" s="5"/>
    </row>
    <row r="221" spans="2:6">
      <c r="B221" s="5"/>
      <c r="F221" s="5"/>
    </row>
    <row r="222" spans="2:6">
      <c r="B222" s="5"/>
      <c r="F222" s="5"/>
    </row>
    <row r="223" spans="2:6">
      <c r="B223" s="5"/>
      <c r="F223" s="5"/>
    </row>
    <row r="224" spans="2:6">
      <c r="B224" s="5"/>
      <c r="F224" s="5"/>
    </row>
    <row r="225" spans="2:6">
      <c r="B225" s="5"/>
      <c r="F225" s="5"/>
    </row>
    <row r="226" spans="2:6">
      <c r="B226" s="5"/>
      <c r="F226" s="5"/>
    </row>
    <row r="227" spans="2:6">
      <c r="B227" s="5"/>
      <c r="F227" s="5"/>
    </row>
    <row r="228" spans="2:6">
      <c r="B228" s="5"/>
      <c r="F228" s="5"/>
    </row>
    <row r="229" spans="2:6">
      <c r="B229" s="5"/>
      <c r="F229" s="5"/>
    </row>
    <row r="230" spans="2:6">
      <c r="B230" s="5"/>
      <c r="F230" s="5"/>
    </row>
    <row r="231" spans="2:6">
      <c r="B231" s="5"/>
      <c r="F231" s="5"/>
    </row>
    <row r="232" spans="2:6">
      <c r="B232" s="5"/>
      <c r="F232" s="5"/>
    </row>
    <row r="233" spans="2:6">
      <c r="B233" s="5"/>
      <c r="F233" s="5"/>
    </row>
    <row r="234" spans="2:6">
      <c r="B234" s="5"/>
      <c r="F234" s="5"/>
    </row>
    <row r="235" spans="2:6">
      <c r="B235" s="5"/>
      <c r="F235" s="5"/>
    </row>
    <row r="236" spans="2:6">
      <c r="B236" s="5"/>
      <c r="F236" s="5"/>
    </row>
    <row r="237" spans="2:6">
      <c r="B237" s="5"/>
      <c r="F237" s="5"/>
    </row>
    <row r="238" spans="2:6">
      <c r="B238" s="5"/>
      <c r="F238" s="5"/>
    </row>
    <row r="239" spans="2:6">
      <c r="B239" s="5"/>
      <c r="F239" s="5"/>
    </row>
    <row r="240" spans="2:6">
      <c r="B240" s="5"/>
      <c r="F240" s="5"/>
    </row>
    <row r="241" spans="2:6">
      <c r="B241" s="5"/>
      <c r="F241" s="5"/>
    </row>
    <row r="242" spans="2:6">
      <c r="B242" s="5"/>
      <c r="F242" s="5"/>
    </row>
    <row r="243" spans="2:6">
      <c r="B243" s="5"/>
      <c r="F243" s="5"/>
    </row>
    <row r="244" spans="2:6">
      <c r="B244" s="5"/>
      <c r="F244" s="5"/>
    </row>
    <row r="245" spans="2:6">
      <c r="B245" s="5"/>
      <c r="F245" s="5"/>
    </row>
    <row r="246" spans="2:6">
      <c r="B246" s="5"/>
      <c r="F246" s="5"/>
    </row>
    <row r="247" spans="2:6">
      <c r="B247" s="5"/>
      <c r="F247" s="5"/>
    </row>
    <row r="248" spans="2:6">
      <c r="B248" s="5"/>
      <c r="F248" s="5"/>
    </row>
    <row r="249" spans="2:6">
      <c r="B249" s="5"/>
      <c r="F249" s="5"/>
    </row>
    <row r="250" spans="2:6">
      <c r="B250" s="5"/>
      <c r="F250" s="5"/>
    </row>
    <row r="251" spans="2:6">
      <c r="B251" s="5"/>
      <c r="F251" s="5"/>
    </row>
    <row r="252" spans="2:6">
      <c r="B252" s="5"/>
      <c r="F252" s="5"/>
    </row>
    <row r="253" spans="2:6">
      <c r="B253" s="5"/>
      <c r="F253" s="5"/>
    </row>
    <row r="254" spans="2:6">
      <c r="B254" s="5"/>
      <c r="F254" s="5"/>
    </row>
    <row r="255" spans="2:6">
      <c r="B255" s="5"/>
      <c r="F255" s="5"/>
    </row>
    <row r="256" spans="2:6">
      <c r="B256" s="5"/>
      <c r="F256" s="5"/>
    </row>
    <row r="257" spans="2:6">
      <c r="B257" s="5"/>
      <c r="F257" s="5"/>
    </row>
    <row r="258" spans="2:6">
      <c r="B258" s="5"/>
      <c r="F258" s="5"/>
    </row>
    <row r="259" spans="2:6">
      <c r="B259" s="5"/>
      <c r="F259" s="5"/>
    </row>
    <row r="260" spans="2:6">
      <c r="B260" s="5"/>
      <c r="F260" s="5"/>
    </row>
    <row r="261" spans="2:6">
      <c r="B261" s="5"/>
      <c r="F261" s="5"/>
    </row>
    <row r="262" spans="2:6">
      <c r="B262" s="5"/>
      <c r="F262" s="5"/>
    </row>
    <row r="263" spans="2:6">
      <c r="B263" s="5"/>
      <c r="F263" s="5"/>
    </row>
    <row r="264" spans="2:6">
      <c r="B264" s="5"/>
      <c r="F264" s="5"/>
    </row>
    <row r="265" spans="2:6">
      <c r="B265" s="5"/>
      <c r="F265" s="5"/>
    </row>
    <row r="266" spans="2:6">
      <c r="B266" s="5"/>
      <c r="F266" s="5"/>
    </row>
    <row r="267" spans="2:6">
      <c r="B267" s="5"/>
      <c r="F267" s="5"/>
    </row>
    <row r="268" spans="2:6">
      <c r="B268" s="5"/>
      <c r="F268" s="5"/>
    </row>
    <row r="269" spans="2:6">
      <c r="B269" s="5"/>
      <c r="F269" s="5"/>
    </row>
    <row r="270" spans="2:6">
      <c r="B270" s="5"/>
      <c r="F270" s="5"/>
    </row>
    <row r="271" spans="2:6">
      <c r="B271" s="5"/>
      <c r="F271" s="5"/>
    </row>
    <row r="272" spans="2:6">
      <c r="B272" s="5"/>
      <c r="F272" s="5"/>
    </row>
    <row r="273" spans="2:6">
      <c r="B273" s="5"/>
      <c r="F273" s="5"/>
    </row>
    <row r="274" spans="2:6">
      <c r="B274" s="5"/>
      <c r="F274" s="5"/>
    </row>
    <row r="275" spans="2:6">
      <c r="B275" s="5"/>
      <c r="F275" s="5"/>
    </row>
    <row r="276" spans="2:6">
      <c r="B276" s="5"/>
      <c r="F276" s="5"/>
    </row>
    <row r="277" spans="2:6">
      <c r="B277" s="5"/>
      <c r="F277" s="5"/>
    </row>
    <row r="278" spans="2:6">
      <c r="B278" s="5"/>
      <c r="F278" s="5"/>
    </row>
    <row r="279" spans="2:6">
      <c r="B279" s="5"/>
      <c r="F279" s="5"/>
    </row>
    <row r="280" spans="2:6">
      <c r="B280" s="5"/>
      <c r="F280" s="5"/>
    </row>
    <row r="281" spans="2:6">
      <c r="B281" s="5"/>
      <c r="F281" s="5"/>
    </row>
    <row r="282" spans="2:6">
      <c r="B282" s="5"/>
      <c r="F282" s="5"/>
    </row>
    <row r="283" spans="2:6">
      <c r="B283" s="5"/>
      <c r="F283" s="5"/>
    </row>
    <row r="284" spans="2:6">
      <c r="B284" s="5"/>
      <c r="F284" s="5"/>
    </row>
    <row r="285" spans="2:6">
      <c r="B285" s="5"/>
      <c r="F285" s="5"/>
    </row>
    <row r="286" spans="2:6">
      <c r="B286" s="5"/>
      <c r="F286" s="5"/>
    </row>
    <row r="287" spans="2:6">
      <c r="B287" s="5"/>
      <c r="F287" s="5"/>
    </row>
    <row r="288" spans="2:6">
      <c r="B288" s="5"/>
      <c r="F288" s="5"/>
    </row>
    <row r="289" spans="2:6">
      <c r="B289" s="5"/>
      <c r="F289" s="5"/>
    </row>
    <row r="290" spans="2:6">
      <c r="B290" s="5"/>
      <c r="F290" s="5"/>
    </row>
    <row r="291" spans="2:6">
      <c r="B291" s="5"/>
      <c r="F291" s="5"/>
    </row>
    <row r="292" spans="2:6">
      <c r="B292" s="5"/>
      <c r="F292" s="5"/>
    </row>
    <row r="293" spans="2:6">
      <c r="B293" s="5"/>
      <c r="F293" s="5"/>
    </row>
    <row r="294" spans="2:6">
      <c r="B294" s="5"/>
      <c r="F294" s="5"/>
    </row>
    <row r="295" spans="2:6">
      <c r="B295" s="5"/>
      <c r="F295" s="5"/>
    </row>
    <row r="296" spans="2:6">
      <c r="B296" s="5"/>
      <c r="F296" s="5"/>
    </row>
    <row r="297" spans="2:6">
      <c r="B297" s="5"/>
      <c r="F297" s="5"/>
    </row>
    <row r="298" spans="2:6">
      <c r="B298" s="5"/>
      <c r="F298" s="5"/>
    </row>
    <row r="299" spans="2:6">
      <c r="B299" s="5"/>
      <c r="F299" s="5"/>
    </row>
    <row r="300" spans="2:6">
      <c r="B300" s="5"/>
      <c r="F300" s="5"/>
    </row>
    <row r="301" spans="2:6">
      <c r="B301" s="5"/>
      <c r="F301" s="5"/>
    </row>
    <row r="302" spans="2:6">
      <c r="B302" s="5"/>
      <c r="F302" s="5"/>
    </row>
    <row r="303" spans="2:6">
      <c r="B303" s="5"/>
      <c r="F303" s="5"/>
    </row>
    <row r="304" spans="2:6">
      <c r="B304" s="5"/>
      <c r="F304" s="5"/>
    </row>
    <row r="305" spans="2:6">
      <c r="B305" s="5"/>
      <c r="F305" s="5"/>
    </row>
    <row r="306" spans="2:6">
      <c r="B306" s="5"/>
      <c r="F306" s="5"/>
    </row>
    <row r="307" spans="2:6">
      <c r="B307" s="5"/>
      <c r="F307" s="5"/>
    </row>
    <row r="308" spans="2:6">
      <c r="B308" s="5"/>
      <c r="F308" s="5"/>
    </row>
    <row r="309" spans="2:6">
      <c r="B309" s="5"/>
      <c r="F309" s="5"/>
    </row>
    <row r="310" spans="2:6">
      <c r="B310" s="5"/>
      <c r="F310" s="5"/>
    </row>
    <row r="311" spans="2:6">
      <c r="B311" s="5"/>
      <c r="F311" s="5"/>
    </row>
    <row r="312" spans="2:6">
      <c r="B312" s="5"/>
      <c r="F312" s="5"/>
    </row>
    <row r="313" spans="2:6">
      <c r="B313" s="5"/>
      <c r="F313" s="5"/>
    </row>
    <row r="314" spans="2:6">
      <c r="B314" s="5"/>
      <c r="F314" s="5"/>
    </row>
    <row r="315" spans="2:6">
      <c r="B315" s="5"/>
      <c r="F315" s="5"/>
    </row>
    <row r="316" spans="2:6">
      <c r="B316" s="5"/>
      <c r="F316" s="5"/>
    </row>
    <row r="317" spans="2:6">
      <c r="B317" s="5"/>
      <c r="F317" s="5"/>
    </row>
    <row r="318" spans="2:6">
      <c r="B318" s="5"/>
      <c r="F318" s="5"/>
    </row>
    <row r="319" spans="2:6">
      <c r="B319" s="5"/>
      <c r="F319" s="5"/>
    </row>
    <row r="320" spans="2:6">
      <c r="B320" s="5"/>
      <c r="F320" s="5"/>
    </row>
    <row r="321" spans="2:6">
      <c r="B321" s="5"/>
      <c r="F321" s="5"/>
    </row>
    <row r="322" spans="2:6">
      <c r="B322" s="5"/>
      <c r="F322" s="5"/>
    </row>
    <row r="323" spans="2:6">
      <c r="B323" s="5"/>
      <c r="F323" s="5"/>
    </row>
    <row r="324" spans="2:6">
      <c r="B324" s="5"/>
      <c r="F324" s="5"/>
    </row>
    <row r="325" spans="2:6">
      <c r="B325" s="5"/>
      <c r="F325" s="5"/>
    </row>
    <row r="326" spans="2:6">
      <c r="B326" s="5"/>
      <c r="F326" s="5"/>
    </row>
    <row r="327" spans="2:6">
      <c r="B327" s="5"/>
      <c r="F327" s="5"/>
    </row>
    <row r="328" spans="2:6">
      <c r="B328" s="5"/>
      <c r="F328" s="5"/>
    </row>
    <row r="329" spans="2:6">
      <c r="B329" s="5"/>
      <c r="F329" s="5"/>
    </row>
    <row r="330" spans="2:6">
      <c r="B330" s="5"/>
      <c r="F330" s="5"/>
    </row>
    <row r="331" spans="2:6">
      <c r="B331" s="5"/>
      <c r="F331" s="5"/>
    </row>
    <row r="332" spans="2:6">
      <c r="B332" s="5"/>
      <c r="F332" s="5"/>
    </row>
    <row r="333" spans="2:6">
      <c r="B333" s="5"/>
      <c r="F333" s="5"/>
    </row>
    <row r="334" spans="2:6">
      <c r="B334" s="5"/>
      <c r="F334" s="5"/>
    </row>
    <row r="335" spans="2:6">
      <c r="B335" s="5"/>
      <c r="F335" s="5"/>
    </row>
    <row r="336" spans="2:6">
      <c r="B336" s="5"/>
      <c r="F336" s="5"/>
    </row>
    <row r="337" spans="2:6">
      <c r="B337" s="5"/>
      <c r="F337" s="5"/>
    </row>
    <row r="338" spans="2:6">
      <c r="B338" s="5"/>
      <c r="F338" s="5"/>
    </row>
    <row r="339" spans="2:6">
      <c r="B339" s="5"/>
      <c r="F339" s="5"/>
    </row>
    <row r="340" spans="2:6">
      <c r="B340" s="5"/>
      <c r="F340" s="5"/>
    </row>
    <row r="341" spans="2:6">
      <c r="B341" s="5"/>
      <c r="F341" s="5"/>
    </row>
    <row r="342" spans="2:6">
      <c r="B342" s="5"/>
      <c r="F342" s="5"/>
    </row>
    <row r="343" spans="2:6">
      <c r="B343" s="5"/>
      <c r="F343" s="5"/>
    </row>
    <row r="344" spans="2:6">
      <c r="B344" s="5"/>
      <c r="F344" s="5"/>
    </row>
    <row r="345" spans="2:6">
      <c r="B345" s="5"/>
      <c r="F345" s="5"/>
    </row>
    <row r="346" spans="2:6">
      <c r="B346" s="5"/>
      <c r="F346" s="5"/>
    </row>
    <row r="347" spans="2:6">
      <c r="B347" s="5"/>
      <c r="F347" s="5"/>
    </row>
    <row r="348" spans="2:6">
      <c r="B348" s="5"/>
      <c r="F348" s="5"/>
    </row>
    <row r="349" spans="2:6">
      <c r="B349" s="5"/>
      <c r="F349" s="5"/>
    </row>
    <row r="350" spans="2:6">
      <c r="B350" s="5"/>
      <c r="F350" s="5"/>
    </row>
    <row r="351" spans="2:6">
      <c r="B351" s="5"/>
      <c r="F351" s="5"/>
    </row>
    <row r="352" spans="2:6">
      <c r="B352" s="5"/>
      <c r="F352" s="5"/>
    </row>
    <row r="353" spans="2:6">
      <c r="B353" s="5"/>
      <c r="F353" s="5"/>
    </row>
    <row r="354" spans="2:6">
      <c r="B354" s="5"/>
      <c r="F354" s="5"/>
    </row>
    <row r="355" spans="2:6">
      <c r="B355" s="5"/>
      <c r="F355" s="5"/>
    </row>
    <row r="356" spans="2:6">
      <c r="B356" s="5"/>
      <c r="F356" s="5"/>
    </row>
    <row r="357" spans="2:6">
      <c r="B357" s="5"/>
      <c r="F357" s="5"/>
    </row>
    <row r="358" spans="2:6">
      <c r="B358" s="5"/>
      <c r="F358" s="5"/>
    </row>
    <row r="359" spans="2:6">
      <c r="B359" s="5"/>
      <c r="F359" s="5"/>
    </row>
    <row r="360" spans="2:6">
      <c r="B360" s="5"/>
      <c r="F360" s="5"/>
    </row>
    <row r="361" spans="2:6">
      <c r="B361" s="5"/>
      <c r="F361" s="5"/>
    </row>
    <row r="362" spans="2:6">
      <c r="B362" s="5"/>
      <c r="F362" s="5"/>
    </row>
    <row r="363" spans="2:6">
      <c r="B363" s="5"/>
      <c r="F363" s="5"/>
    </row>
    <row r="364" spans="2:6">
      <c r="B364" s="5"/>
      <c r="F364" s="5"/>
    </row>
    <row r="365" spans="2:6">
      <c r="B365" s="5"/>
      <c r="F365" s="5"/>
    </row>
    <row r="366" spans="2:6">
      <c r="B366" s="5"/>
      <c r="F366" s="5"/>
    </row>
    <row r="367" spans="2:6">
      <c r="B367" s="5"/>
      <c r="F367" s="5"/>
    </row>
    <row r="368" spans="2:6">
      <c r="B368" s="5"/>
      <c r="F368" s="5"/>
    </row>
    <row r="369" spans="2:6">
      <c r="B369" s="5"/>
      <c r="F369" s="5"/>
    </row>
    <row r="370" spans="2:6">
      <c r="B370" s="5"/>
      <c r="F370" s="5"/>
    </row>
    <row r="371" spans="2:6">
      <c r="B371" s="5"/>
      <c r="F371" s="5"/>
    </row>
    <row r="372" spans="2:6">
      <c r="B372" s="5"/>
      <c r="F372" s="5"/>
    </row>
    <row r="373" spans="2:6">
      <c r="B373" s="5"/>
      <c r="F373" s="5"/>
    </row>
    <row r="374" spans="2:6">
      <c r="B374" s="5"/>
      <c r="F374" s="5"/>
    </row>
    <row r="375" spans="2:6">
      <c r="B375" s="5"/>
      <c r="F375" s="5"/>
    </row>
    <row r="376" spans="2:6">
      <c r="B376" s="5"/>
      <c r="F376" s="5"/>
    </row>
    <row r="377" spans="2:6">
      <c r="B377" s="5"/>
      <c r="F377" s="5"/>
    </row>
    <row r="378" spans="2:6">
      <c r="B378" s="5"/>
      <c r="F378" s="5"/>
    </row>
    <row r="379" spans="2:6">
      <c r="B379" s="5"/>
      <c r="F379" s="5"/>
    </row>
    <row r="380" spans="2:6">
      <c r="B380" s="5"/>
      <c r="F380" s="5"/>
    </row>
    <row r="381" spans="2:6">
      <c r="B381" s="5"/>
      <c r="F381" s="5"/>
    </row>
    <row r="382" spans="2:6">
      <c r="B382" s="5"/>
      <c r="F382" s="5"/>
    </row>
    <row r="383" spans="2:6">
      <c r="B383" s="5"/>
      <c r="F383" s="5"/>
    </row>
    <row r="384" spans="2:6">
      <c r="B384" s="5"/>
      <c r="F384" s="5"/>
    </row>
    <row r="385" spans="2:6">
      <c r="B385" s="5"/>
      <c r="F385" s="5"/>
    </row>
    <row r="386" spans="2:6">
      <c r="B386" s="5"/>
      <c r="F386" s="5"/>
    </row>
    <row r="387" spans="2:6">
      <c r="B387" s="5"/>
      <c r="F387" s="5"/>
    </row>
    <row r="388" spans="2:6">
      <c r="B388" s="5"/>
      <c r="F388" s="5"/>
    </row>
    <row r="389" spans="2:6">
      <c r="B389" s="5"/>
      <c r="F389" s="5"/>
    </row>
    <row r="390" spans="2:6">
      <c r="B390" s="5"/>
      <c r="F390" s="5"/>
    </row>
    <row r="391" spans="2:6">
      <c r="B391" s="5"/>
      <c r="F391" s="5"/>
    </row>
    <row r="392" spans="2:6">
      <c r="B392" s="5"/>
      <c r="F392" s="5"/>
    </row>
    <row r="393" spans="2:6">
      <c r="B393" s="5"/>
      <c r="F393" s="5"/>
    </row>
    <row r="394" spans="2:6">
      <c r="B394" s="5"/>
      <c r="F394" s="5"/>
    </row>
    <row r="395" spans="2:6">
      <c r="B395" s="5"/>
      <c r="F395" s="5"/>
    </row>
    <row r="396" spans="2:6">
      <c r="B396" s="5"/>
      <c r="F396" s="5"/>
    </row>
    <row r="397" spans="2:6">
      <c r="B397" s="5"/>
      <c r="F397" s="5"/>
    </row>
    <row r="398" spans="2:6">
      <c r="B398" s="5"/>
      <c r="F398" s="5"/>
    </row>
    <row r="399" spans="2:6">
      <c r="B399" s="5"/>
      <c r="F399" s="5"/>
    </row>
    <row r="400" spans="2:6">
      <c r="B400" s="5"/>
      <c r="F400" s="5"/>
    </row>
    <row r="401" spans="2:6">
      <c r="B401" s="5"/>
      <c r="F401" s="5"/>
    </row>
    <row r="402" spans="2:6">
      <c r="B402" s="5"/>
      <c r="F402" s="5"/>
    </row>
    <row r="403" spans="2:6">
      <c r="B403" s="5"/>
      <c r="F403" s="5"/>
    </row>
    <row r="404" spans="2:6">
      <c r="B404" s="5"/>
      <c r="F404" s="5"/>
    </row>
    <row r="405" spans="2:6">
      <c r="B405" s="5"/>
      <c r="F405" s="5"/>
    </row>
    <row r="406" spans="2:6">
      <c r="B406" s="5"/>
      <c r="F406" s="5"/>
    </row>
    <row r="407" spans="2:6">
      <c r="B407" s="5"/>
      <c r="F407" s="5"/>
    </row>
    <row r="408" spans="2:6">
      <c r="B408" s="5"/>
      <c r="F408" s="5"/>
    </row>
    <row r="409" spans="2:6">
      <c r="B409" s="5"/>
      <c r="F409" s="5"/>
    </row>
    <row r="410" spans="2:6">
      <c r="B410" s="5"/>
      <c r="F410" s="5"/>
    </row>
    <row r="411" spans="2:6">
      <c r="B411" s="5"/>
      <c r="F411" s="5"/>
    </row>
    <row r="412" spans="2:6">
      <c r="B412" s="5"/>
      <c r="F412" s="5"/>
    </row>
    <row r="413" spans="2:6">
      <c r="B413" s="5"/>
      <c r="F413" s="5"/>
    </row>
    <row r="414" spans="2:6">
      <c r="B414" s="5"/>
      <c r="F414" s="5"/>
    </row>
    <row r="415" spans="2:6">
      <c r="B415" s="5"/>
      <c r="F415" s="5"/>
    </row>
    <row r="416" spans="2:6">
      <c r="B416" s="5"/>
      <c r="F416" s="5"/>
    </row>
    <row r="417" spans="2:6">
      <c r="B417" s="5"/>
      <c r="F417" s="5"/>
    </row>
    <row r="418" spans="2:6">
      <c r="B418" s="5"/>
      <c r="F418" s="5"/>
    </row>
    <row r="419" spans="2:6">
      <c r="B419" s="5"/>
      <c r="F419" s="5"/>
    </row>
    <row r="420" spans="2:6">
      <c r="B420" s="5"/>
      <c r="F420" s="5"/>
    </row>
    <row r="421" spans="2:6">
      <c r="B421" s="5"/>
      <c r="F421" s="5"/>
    </row>
    <row r="422" spans="2:6">
      <c r="B422" s="5"/>
      <c r="F422" s="5"/>
    </row>
    <row r="423" spans="2:6">
      <c r="B423" s="5"/>
      <c r="F423" s="5"/>
    </row>
    <row r="424" spans="2:6">
      <c r="B424" s="5"/>
      <c r="F424" s="5"/>
    </row>
    <row r="425" spans="2:6">
      <c r="B425" s="5"/>
      <c r="F425" s="5"/>
    </row>
    <row r="426" spans="2:6">
      <c r="B426" s="5"/>
      <c r="F426" s="5"/>
    </row>
    <row r="427" spans="2:6">
      <c r="B427" s="5"/>
      <c r="F427" s="5"/>
    </row>
    <row r="428" spans="2:6">
      <c r="B428" s="5"/>
      <c r="F428" s="5"/>
    </row>
    <row r="429" spans="2:6">
      <c r="B429" s="5"/>
      <c r="F429" s="5"/>
    </row>
    <row r="430" spans="2:6">
      <c r="B430" s="5"/>
      <c r="F430" s="5"/>
    </row>
    <row r="431" spans="2:6">
      <c r="B431" s="5"/>
      <c r="F431" s="5"/>
    </row>
    <row r="432" spans="2:6">
      <c r="B432" s="5"/>
      <c r="F432" s="5"/>
    </row>
    <row r="433" spans="2:6">
      <c r="B433" s="5"/>
      <c r="F433" s="5"/>
    </row>
    <row r="434" spans="2:6">
      <c r="B434" s="5"/>
      <c r="F434" s="5"/>
    </row>
    <row r="435" spans="2:6">
      <c r="B435" s="5"/>
      <c r="F435" s="5"/>
    </row>
    <row r="436" spans="2:6">
      <c r="B436" s="5"/>
      <c r="F436" s="5"/>
    </row>
    <row r="437" spans="2:6">
      <c r="B437" s="5"/>
      <c r="F437" s="5"/>
    </row>
    <row r="438" spans="2:6">
      <c r="B438" s="5"/>
      <c r="F438" s="5"/>
    </row>
    <row r="439" spans="2:6">
      <c r="B439" s="5"/>
      <c r="F439" s="5"/>
    </row>
    <row r="440" spans="2:6">
      <c r="B440" s="5"/>
      <c r="F440" s="5"/>
    </row>
    <row r="441" spans="2:6">
      <c r="B441" s="5"/>
      <c r="F441" s="5"/>
    </row>
    <row r="442" spans="2:6">
      <c r="B442" s="5"/>
      <c r="F442" s="5"/>
    </row>
    <row r="443" spans="2:6">
      <c r="B443" s="5"/>
      <c r="F443" s="5"/>
    </row>
    <row r="444" spans="2:6">
      <c r="B444" s="5"/>
      <c r="F444" s="5"/>
    </row>
    <row r="445" spans="2:6">
      <c r="B445" s="5"/>
      <c r="F445" s="5"/>
    </row>
    <row r="446" spans="2:6">
      <c r="B446" s="5"/>
      <c r="F446" s="5"/>
    </row>
    <row r="447" spans="2:6">
      <c r="B447" s="5"/>
      <c r="F447" s="5"/>
    </row>
    <row r="448" spans="2:6">
      <c r="B448" s="5"/>
      <c r="F448" s="5"/>
    </row>
    <row r="449" spans="2:6">
      <c r="B449" s="5"/>
      <c r="F449" s="5"/>
    </row>
    <row r="450" spans="2:6">
      <c r="B450" s="5"/>
      <c r="F450" s="5"/>
    </row>
    <row r="451" spans="2:6">
      <c r="B451" s="5"/>
      <c r="F451" s="5"/>
    </row>
    <row r="452" spans="2:6">
      <c r="B452" s="5"/>
      <c r="F452" s="5"/>
    </row>
    <row r="453" spans="2:6">
      <c r="B453" s="5"/>
      <c r="F453" s="5"/>
    </row>
    <row r="454" spans="2:6">
      <c r="B454" s="5"/>
      <c r="F454" s="5"/>
    </row>
    <row r="455" spans="2:6">
      <c r="B455" s="5"/>
      <c r="F455" s="5"/>
    </row>
    <row r="456" spans="2:6">
      <c r="B456" s="5"/>
      <c r="F456" s="5"/>
    </row>
    <row r="457" spans="2:6">
      <c r="B457" s="5"/>
      <c r="F457" s="5"/>
    </row>
    <row r="458" spans="2:6">
      <c r="B458" s="5"/>
      <c r="F458" s="5"/>
    </row>
    <row r="459" spans="2:6">
      <c r="B459" s="5"/>
      <c r="F459" s="5"/>
    </row>
    <row r="460" spans="2:6">
      <c r="B460" s="5"/>
      <c r="F460" s="5"/>
    </row>
    <row r="461" spans="2:6">
      <c r="B461" s="5"/>
      <c r="F461" s="5"/>
    </row>
    <row r="462" spans="2:6">
      <c r="B462" s="5"/>
      <c r="F462" s="5"/>
    </row>
    <row r="463" spans="2:6">
      <c r="B463" s="5"/>
      <c r="F463" s="5"/>
    </row>
    <row r="464" spans="2:6">
      <c r="B464" s="5"/>
      <c r="F464" s="5"/>
    </row>
    <row r="465" spans="2:6">
      <c r="B465" s="5"/>
      <c r="F465" s="5"/>
    </row>
    <row r="466" spans="2:6">
      <c r="B466" s="5"/>
      <c r="F466" s="5"/>
    </row>
    <row r="467" spans="2:6">
      <c r="B467" s="5"/>
      <c r="F467" s="5"/>
    </row>
    <row r="468" spans="2:6">
      <c r="B468" s="5"/>
      <c r="F468" s="5"/>
    </row>
    <row r="469" spans="2:6">
      <c r="B469" s="5"/>
      <c r="F469" s="5"/>
    </row>
    <row r="470" spans="2:6">
      <c r="B470" s="5"/>
      <c r="F470" s="5"/>
    </row>
    <row r="471" spans="2:6">
      <c r="B471" s="5"/>
      <c r="F471" s="5"/>
    </row>
    <row r="472" spans="2:6">
      <c r="B472" s="5"/>
      <c r="F472" s="5"/>
    </row>
    <row r="473" spans="2:6">
      <c r="B473" s="5"/>
      <c r="F473" s="5"/>
    </row>
    <row r="474" spans="2:6">
      <c r="B474" s="5"/>
      <c r="F474" s="5"/>
    </row>
    <row r="475" spans="2:6">
      <c r="B475" s="5"/>
      <c r="F475" s="5"/>
    </row>
    <row r="476" spans="2:6">
      <c r="B476" s="5"/>
      <c r="F476" s="5"/>
    </row>
    <row r="477" spans="2:6">
      <c r="B477" s="5"/>
      <c r="F477" s="5"/>
    </row>
    <row r="478" spans="2:6">
      <c r="B478" s="5"/>
      <c r="F478" s="5"/>
    </row>
    <row r="479" spans="2:6">
      <c r="B479" s="5"/>
      <c r="F479" s="5"/>
    </row>
    <row r="480" spans="2:6">
      <c r="B480" s="5"/>
      <c r="F480" s="5"/>
    </row>
    <row r="481" spans="2:6">
      <c r="B481" s="5"/>
      <c r="F481" s="5"/>
    </row>
    <row r="482" spans="2:6">
      <c r="B482" s="5"/>
      <c r="F482" s="5"/>
    </row>
    <row r="483" spans="2:6">
      <c r="B483" s="5"/>
      <c r="F483" s="5"/>
    </row>
    <row r="484" spans="2:6">
      <c r="B484" s="5"/>
      <c r="F484" s="5"/>
    </row>
    <row r="485" spans="2:6">
      <c r="B485" s="5"/>
      <c r="F485" s="5"/>
    </row>
    <row r="486" spans="2:6">
      <c r="B486" s="5"/>
      <c r="F486" s="5"/>
    </row>
    <row r="487" spans="2:6">
      <c r="B487" s="5"/>
      <c r="F487" s="5"/>
    </row>
    <row r="488" spans="2:6">
      <c r="B488" s="5"/>
      <c r="F488" s="5"/>
    </row>
    <row r="489" spans="2:6">
      <c r="B489" s="5"/>
      <c r="F489" s="5"/>
    </row>
    <row r="490" spans="2:6">
      <c r="B490" s="5"/>
      <c r="F490" s="5"/>
    </row>
    <row r="491" spans="2:6">
      <c r="B491" s="5"/>
      <c r="F491" s="5"/>
    </row>
    <row r="492" spans="2:6">
      <c r="B492" s="5"/>
      <c r="F492" s="5"/>
    </row>
    <row r="493" spans="2:6">
      <c r="B493" s="5"/>
      <c r="F493" s="5"/>
    </row>
    <row r="494" spans="2:6">
      <c r="B494" s="5"/>
      <c r="F494" s="5"/>
    </row>
    <row r="495" spans="2:6">
      <c r="B495" s="5"/>
      <c r="F495" s="5"/>
    </row>
    <row r="496" spans="2:6">
      <c r="B496" s="5"/>
      <c r="F496" s="5"/>
    </row>
    <row r="497" spans="2:6">
      <c r="B497" s="5"/>
      <c r="F497" s="5"/>
    </row>
    <row r="498" spans="2:6">
      <c r="B498" s="5"/>
      <c r="F498" s="5"/>
    </row>
    <row r="499" spans="2:6">
      <c r="B499" s="5"/>
      <c r="F499" s="5"/>
    </row>
    <row r="500" spans="2:6">
      <c r="B500" s="5"/>
      <c r="F500" s="5"/>
    </row>
    <row r="501" spans="2:6">
      <c r="B501" s="5"/>
      <c r="F501" s="5"/>
    </row>
    <row r="502" spans="2:6">
      <c r="B502" s="5"/>
      <c r="F502" s="5"/>
    </row>
    <row r="503" spans="2:6">
      <c r="B503" s="5"/>
      <c r="F503" s="5"/>
    </row>
    <row r="504" spans="2:6">
      <c r="B504" s="5"/>
      <c r="F504" s="5"/>
    </row>
    <row r="505" spans="2:6">
      <c r="B505" s="5"/>
      <c r="F505" s="5"/>
    </row>
    <row r="506" spans="2:6">
      <c r="B506" s="5"/>
      <c r="F506" s="5"/>
    </row>
    <row r="507" spans="2:6">
      <c r="B507" s="5"/>
      <c r="F507" s="5"/>
    </row>
    <row r="508" spans="2:6">
      <c r="B508" s="5"/>
      <c r="F508" s="5"/>
    </row>
    <row r="509" spans="2:6">
      <c r="B509" s="5"/>
      <c r="F509" s="5"/>
    </row>
    <row r="510" spans="2:6">
      <c r="B510" s="5"/>
      <c r="F510" s="5"/>
    </row>
    <row r="511" spans="2:6">
      <c r="B511" s="5"/>
      <c r="F511" s="5"/>
    </row>
    <row r="512" spans="2:6">
      <c r="B512" s="5"/>
      <c r="F512" s="5"/>
    </row>
    <row r="513" spans="2:6">
      <c r="B513" s="5"/>
      <c r="F513" s="5"/>
    </row>
    <row r="514" spans="2:6">
      <c r="B514" s="5"/>
      <c r="F514" s="5"/>
    </row>
    <row r="515" spans="2:6">
      <c r="B515" s="5"/>
      <c r="F515" s="5"/>
    </row>
    <row r="516" spans="2:6">
      <c r="B516" s="5"/>
      <c r="F516" s="5"/>
    </row>
    <row r="517" spans="2:6">
      <c r="B517" s="5"/>
      <c r="F517" s="5"/>
    </row>
    <row r="518" spans="2:6">
      <c r="B518" s="5"/>
      <c r="F518" s="5"/>
    </row>
    <row r="519" spans="2:6">
      <c r="B519" s="5"/>
      <c r="F519" s="5"/>
    </row>
    <row r="520" spans="2:6">
      <c r="B520" s="5"/>
      <c r="F520" s="5"/>
    </row>
    <row r="521" spans="2:6">
      <c r="B521" s="5"/>
      <c r="F521" s="5"/>
    </row>
    <row r="522" spans="2:6">
      <c r="B522" s="5"/>
      <c r="F522" s="5"/>
    </row>
    <row r="523" spans="2:6">
      <c r="B523" s="5"/>
      <c r="F523" s="5"/>
    </row>
    <row r="524" spans="2:6">
      <c r="B524" s="5"/>
      <c r="F524" s="5"/>
    </row>
    <row r="525" spans="2:6">
      <c r="B525" s="5"/>
      <c r="F525" s="5"/>
    </row>
    <row r="526" spans="2:6">
      <c r="B526" s="5"/>
      <c r="F526" s="5"/>
    </row>
    <row r="527" spans="2:6">
      <c r="B527" s="5"/>
      <c r="F527" s="5"/>
    </row>
    <row r="528" spans="2:6">
      <c r="B528" s="5"/>
      <c r="F528" s="5"/>
    </row>
    <row r="529" spans="2:6">
      <c r="B529" s="5"/>
      <c r="F529" s="5"/>
    </row>
    <row r="530" spans="2:6">
      <c r="B530" s="5"/>
      <c r="F530" s="5"/>
    </row>
    <row r="531" spans="2:6">
      <c r="B531" s="5"/>
      <c r="F531" s="5"/>
    </row>
    <row r="532" spans="2:6">
      <c r="B532" s="5"/>
      <c r="F532" s="5"/>
    </row>
    <row r="533" spans="2:6">
      <c r="B533" s="5"/>
      <c r="F533" s="5"/>
    </row>
    <row r="534" spans="2:6">
      <c r="B534" s="5"/>
      <c r="F534" s="5"/>
    </row>
    <row r="535" spans="2:6">
      <c r="B535" s="5"/>
      <c r="F535" s="5"/>
    </row>
    <row r="536" spans="2:6">
      <c r="B536" s="5"/>
      <c r="F536" s="5"/>
    </row>
    <row r="537" spans="2:6">
      <c r="B537" s="5"/>
      <c r="F537" s="5"/>
    </row>
    <row r="538" spans="2:6">
      <c r="B538" s="5"/>
      <c r="F538" s="5"/>
    </row>
    <row r="539" spans="2:6">
      <c r="B539" s="5"/>
      <c r="F539" s="5"/>
    </row>
    <row r="540" spans="2:6">
      <c r="B540" s="5"/>
      <c r="F540" s="5"/>
    </row>
    <row r="541" spans="2:6">
      <c r="B541" s="5"/>
      <c r="F541" s="5"/>
    </row>
    <row r="542" spans="2:6">
      <c r="B542" s="5"/>
      <c r="F542" s="5"/>
    </row>
    <row r="543" spans="2:6">
      <c r="B543" s="5"/>
      <c r="F543" s="5"/>
    </row>
    <row r="544" spans="2:6">
      <c r="B544" s="5"/>
      <c r="F544" s="5"/>
    </row>
    <row r="545" spans="2:6">
      <c r="B545" s="5"/>
      <c r="F545" s="5"/>
    </row>
    <row r="546" spans="2:6">
      <c r="B546" s="5"/>
      <c r="F546" s="5"/>
    </row>
    <row r="547" spans="2:6">
      <c r="B547" s="5"/>
      <c r="F547" s="5"/>
    </row>
    <row r="548" spans="2:6">
      <c r="B548" s="5"/>
      <c r="F548" s="5"/>
    </row>
    <row r="549" spans="2:6">
      <c r="B549" s="5"/>
      <c r="F549" s="5"/>
    </row>
    <row r="550" spans="2:6">
      <c r="B550" s="5"/>
      <c r="F550" s="5"/>
    </row>
    <row r="551" spans="2:6">
      <c r="B551" s="5"/>
      <c r="F551" s="5"/>
    </row>
    <row r="552" spans="2:6">
      <c r="B552" s="5"/>
      <c r="F552" s="5"/>
    </row>
    <row r="553" spans="2:6">
      <c r="B553" s="5"/>
      <c r="F553" s="5"/>
    </row>
    <row r="554" spans="2:6">
      <c r="B554" s="5"/>
      <c r="F554" s="5"/>
    </row>
    <row r="555" spans="2:6">
      <c r="B555" s="5"/>
      <c r="F555" s="5"/>
    </row>
    <row r="556" spans="2:6">
      <c r="B556" s="5"/>
      <c r="F556" s="5"/>
    </row>
    <row r="557" spans="2:6">
      <c r="B557" s="5"/>
      <c r="F557" s="5"/>
    </row>
    <row r="558" spans="2:6">
      <c r="B558" s="5"/>
      <c r="F558" s="5"/>
    </row>
    <row r="559" spans="2:6">
      <c r="B559" s="5"/>
      <c r="F559" s="5"/>
    </row>
    <row r="560" spans="2:6">
      <c r="B560" s="5"/>
      <c r="F560" s="5"/>
    </row>
    <row r="561" spans="2:6">
      <c r="B561" s="5"/>
      <c r="F561" s="5"/>
    </row>
    <row r="562" spans="2:6">
      <c r="B562" s="5"/>
      <c r="F562" s="5"/>
    </row>
    <row r="563" spans="2:6">
      <c r="B563" s="5"/>
      <c r="F563" s="5"/>
    </row>
    <row r="564" spans="2:6">
      <c r="B564" s="5"/>
      <c r="F564" s="5"/>
    </row>
    <row r="565" spans="2:6">
      <c r="B565" s="5"/>
      <c r="F565" s="5"/>
    </row>
    <row r="566" spans="2:6">
      <c r="B566" s="5"/>
      <c r="F566" s="5"/>
    </row>
    <row r="567" spans="2:6">
      <c r="B567" s="5"/>
      <c r="F567" s="5"/>
    </row>
    <row r="568" spans="2:6">
      <c r="B568" s="5"/>
      <c r="F568" s="5"/>
    </row>
    <row r="569" spans="2:6">
      <c r="B569" s="5"/>
      <c r="F569" s="5"/>
    </row>
    <row r="570" spans="2:6">
      <c r="B570" s="5"/>
      <c r="F570" s="5"/>
    </row>
    <row r="571" spans="2:6">
      <c r="B571" s="5"/>
      <c r="F571" s="5"/>
    </row>
    <row r="572" spans="2:6">
      <c r="B572" s="5"/>
      <c r="F572" s="5"/>
    </row>
    <row r="573" spans="2:6">
      <c r="B573" s="5"/>
      <c r="F573" s="5"/>
    </row>
    <row r="574" spans="2:6">
      <c r="B574" s="5"/>
      <c r="F574" s="5"/>
    </row>
    <row r="575" spans="2:6">
      <c r="B575" s="5"/>
      <c r="F575" s="5"/>
    </row>
    <row r="576" spans="2:6">
      <c r="B576" s="5"/>
      <c r="F576" s="5"/>
    </row>
    <row r="577" spans="2:6">
      <c r="B577" s="5"/>
      <c r="F577" s="5"/>
    </row>
    <row r="578" spans="2:6">
      <c r="B578" s="5"/>
      <c r="F578" s="5"/>
    </row>
    <row r="579" spans="2:6">
      <c r="B579" s="5"/>
      <c r="F579" s="5"/>
    </row>
    <row r="580" spans="2:6">
      <c r="B580" s="5"/>
      <c r="F580" s="5"/>
    </row>
    <row r="581" spans="2:6">
      <c r="B581" s="5"/>
      <c r="F581" s="5"/>
    </row>
    <row r="582" spans="2:6">
      <c r="B582" s="5"/>
      <c r="F582" s="5"/>
    </row>
    <row r="583" spans="2:6">
      <c r="B583" s="5"/>
      <c r="F583" s="5"/>
    </row>
    <row r="584" spans="2:6">
      <c r="B584" s="5"/>
      <c r="F584" s="5"/>
    </row>
    <row r="585" spans="2:6">
      <c r="B585" s="5"/>
      <c r="F585" s="5"/>
    </row>
    <row r="586" spans="2:6">
      <c r="B586" s="5"/>
      <c r="F586" s="5"/>
    </row>
  </sheetData>
  <phoneticPr fontId="7" type="noConversion"/>
  <hyperlinks>
    <hyperlink ref="A3" r:id="rId1" xr:uid="{00000000-0004-0000-0200-000000000000}"/>
    <hyperlink ref="P12" r:id="rId2" display="http://www.konkoly.hu/cgi-bin/IBVS?2137" xr:uid="{00000000-0004-0000-0200-000001000000}"/>
    <hyperlink ref="P13" r:id="rId3" display="http://www.konkoly.hu/cgi-bin/IBVS?2137" xr:uid="{00000000-0004-0000-0200-000002000000}"/>
    <hyperlink ref="P14" r:id="rId4" display="http://www.konkoly.hu/cgi-bin/IBVS?2137" xr:uid="{00000000-0004-0000-0200-000003000000}"/>
    <hyperlink ref="P15" r:id="rId5" display="http://www.konkoly.hu/cgi-bin/IBVS?2137" xr:uid="{00000000-0004-0000-0200-000004000000}"/>
    <hyperlink ref="P16" r:id="rId6" display="http://www.konkoly.hu/cgi-bin/IBVS?2137" xr:uid="{00000000-0004-0000-0200-000005000000}"/>
    <hyperlink ref="P17" r:id="rId7" display="http://www.konkoly.hu/cgi-bin/IBVS?2137" xr:uid="{00000000-0004-0000-0200-000006000000}"/>
    <hyperlink ref="P18" r:id="rId8" display="http://www.konkoly.hu/cgi-bin/IBVS?2137" xr:uid="{00000000-0004-0000-0200-000007000000}"/>
    <hyperlink ref="P19" r:id="rId9" display="http://www.konkoly.hu/cgi-bin/IBVS?2137" xr:uid="{00000000-0004-0000-0200-000008000000}"/>
    <hyperlink ref="P20" r:id="rId10" display="http://www.konkoly.hu/cgi-bin/IBVS?2137" xr:uid="{00000000-0004-0000-0200-000009000000}"/>
    <hyperlink ref="P21" r:id="rId11" display="http://www.konkoly.hu/cgi-bin/IBVS?2137" xr:uid="{00000000-0004-0000-0200-00000A000000}"/>
    <hyperlink ref="P22" r:id="rId12" display="http://www.konkoly.hu/cgi-bin/IBVS?2137" xr:uid="{00000000-0004-0000-0200-00000B000000}"/>
    <hyperlink ref="P79" r:id="rId13" display="http://www.konkoly.hu/cgi-bin/IBVS?2137" xr:uid="{00000000-0004-0000-0200-00000C000000}"/>
    <hyperlink ref="P23" r:id="rId14" display="http://www.konkoly.hu/cgi-bin/IBVS?2906" xr:uid="{00000000-0004-0000-0200-00000D000000}"/>
    <hyperlink ref="P24" r:id="rId15" display="http://www.konkoly.hu/cgi-bin/IBVS?2906" xr:uid="{00000000-0004-0000-0200-00000E000000}"/>
    <hyperlink ref="P25" r:id="rId16" display="http://www.konkoly.hu/cgi-bin/IBVS?2906" xr:uid="{00000000-0004-0000-0200-00000F000000}"/>
    <hyperlink ref="P26" r:id="rId17" display="http://www.konkoly.hu/cgi-bin/IBVS?2906" xr:uid="{00000000-0004-0000-0200-000010000000}"/>
    <hyperlink ref="P27" r:id="rId18" display="http://www.konkoly.hu/cgi-bin/IBVS?2906" xr:uid="{00000000-0004-0000-0200-000011000000}"/>
    <hyperlink ref="P28" r:id="rId19" display="http://www.konkoly.hu/cgi-bin/IBVS?2906" xr:uid="{00000000-0004-0000-0200-000012000000}"/>
    <hyperlink ref="P29" r:id="rId20" display="http://www.konkoly.hu/cgi-bin/IBVS?2906" xr:uid="{00000000-0004-0000-0200-000013000000}"/>
    <hyperlink ref="P30" r:id="rId21" display="http://www.konkoly.hu/cgi-bin/IBVS?2906" xr:uid="{00000000-0004-0000-0200-000014000000}"/>
    <hyperlink ref="P31" r:id="rId22" display="http://www.konkoly.hu/cgi-bin/IBVS?2906" xr:uid="{00000000-0004-0000-0200-000015000000}"/>
    <hyperlink ref="P32" r:id="rId23" display="http://www.konkoly.hu/cgi-bin/IBVS?2906" xr:uid="{00000000-0004-0000-0200-000016000000}"/>
    <hyperlink ref="P33" r:id="rId24" display="http://www.konkoly.hu/cgi-bin/IBVS?2906" xr:uid="{00000000-0004-0000-0200-000017000000}"/>
    <hyperlink ref="P34" r:id="rId25" display="http://www.konkoly.hu/cgi-bin/IBVS?2683" xr:uid="{00000000-0004-0000-0200-000018000000}"/>
    <hyperlink ref="P80" r:id="rId26" display="http://www.konkoly.hu/cgi-bin/IBVS?2683" xr:uid="{00000000-0004-0000-0200-000019000000}"/>
    <hyperlink ref="P81" r:id="rId27" display="http://www.konkoly.hu/cgi-bin/IBVS?3382" xr:uid="{00000000-0004-0000-0200-00001A000000}"/>
    <hyperlink ref="P82" r:id="rId28" display="http://www.konkoly.hu/cgi-bin/IBVS?3382" xr:uid="{00000000-0004-0000-0200-00001B000000}"/>
    <hyperlink ref="P83" r:id="rId29" display="http://www.konkoly.hu/cgi-bin/IBVS?3382" xr:uid="{00000000-0004-0000-0200-00001C000000}"/>
    <hyperlink ref="P84" r:id="rId30" display="http://www.konkoly.hu/cgi-bin/IBVS?3382" xr:uid="{00000000-0004-0000-0200-00001D000000}"/>
    <hyperlink ref="P85" r:id="rId31" display="http://www.konkoly.hu/cgi-bin/IBVS?3382" xr:uid="{00000000-0004-0000-0200-00001E000000}"/>
    <hyperlink ref="P86" r:id="rId32" display="http://www.konkoly.hu/cgi-bin/IBVS?3538" xr:uid="{00000000-0004-0000-0200-00001F000000}"/>
    <hyperlink ref="P87" r:id="rId33" display="http://www.konkoly.hu/cgi-bin/IBVS?3538" xr:uid="{00000000-0004-0000-0200-000020000000}"/>
    <hyperlink ref="P88" r:id="rId34" display="http://www.konkoly.hu/cgi-bin/IBVS?3538" xr:uid="{00000000-0004-0000-0200-000021000000}"/>
    <hyperlink ref="P35" r:id="rId35" display="http://www.konkoly.hu/cgi-bin/IBVS?3538" xr:uid="{00000000-0004-0000-0200-000022000000}"/>
    <hyperlink ref="P89" r:id="rId36" display="http://www.konkoly.hu/cgi-bin/IBVS?3538" xr:uid="{00000000-0004-0000-0200-000023000000}"/>
    <hyperlink ref="P90" r:id="rId37" display="http://www.konkoly.hu/cgi-bin/IBVS?3538" xr:uid="{00000000-0004-0000-0200-000024000000}"/>
    <hyperlink ref="P36" r:id="rId38" display="http://www.konkoly.hu/cgi-bin/IBVS?3714" xr:uid="{00000000-0004-0000-0200-000025000000}"/>
    <hyperlink ref="P37" r:id="rId39" display="http://www.konkoly.hu/cgi-bin/IBVS?3714" xr:uid="{00000000-0004-0000-0200-000026000000}"/>
    <hyperlink ref="P38" r:id="rId40" display="http://www.konkoly.hu/cgi-bin/IBVS?3714" xr:uid="{00000000-0004-0000-0200-000027000000}"/>
    <hyperlink ref="P39" r:id="rId41" display="http://www.konkoly.hu/cgi-bin/IBVS?3714" xr:uid="{00000000-0004-0000-0200-000028000000}"/>
    <hyperlink ref="P40" r:id="rId42" display="http://www.konkoly.hu/cgi-bin/IBVS?3714" xr:uid="{00000000-0004-0000-0200-000029000000}"/>
    <hyperlink ref="P41" r:id="rId43" display="http://www.konkoly.hu/cgi-bin/IBVS?3714" xr:uid="{00000000-0004-0000-0200-00002A000000}"/>
    <hyperlink ref="P42" r:id="rId44" display="http://www.konkoly.hu/cgi-bin/IBVS?5694" xr:uid="{00000000-0004-0000-0200-00002B000000}"/>
    <hyperlink ref="P43" r:id="rId45" display="http://www.konkoly.hu/cgi-bin/IBVS?5502" xr:uid="{00000000-0004-0000-0200-00002C000000}"/>
    <hyperlink ref="P92" r:id="rId46" display="http://www.bav-astro.de/sfs/BAVM_link.php?BAVMnr=172" xr:uid="{00000000-0004-0000-0200-00002D000000}"/>
    <hyperlink ref="P44" r:id="rId47" display="http://www.konkoly.hu/cgi-bin/IBVS?5592" xr:uid="{00000000-0004-0000-0200-00002E000000}"/>
    <hyperlink ref="P93" r:id="rId48" display="http://vsolj.cetus-net.org/no44.pdf" xr:uid="{00000000-0004-0000-0200-00002F000000}"/>
    <hyperlink ref="P94" r:id="rId49" display="http://vsolj.cetus-net.org/no44.pdf" xr:uid="{00000000-0004-0000-0200-000030000000}"/>
    <hyperlink ref="P45" r:id="rId50" display="http://www.konkoly.hu/cgi-bin/IBVS?5707" xr:uid="{00000000-0004-0000-0200-000031000000}"/>
    <hyperlink ref="P95" r:id="rId51" display="http://www.bav-astro.de/sfs/BAVM_link.php?BAVMnr=178" xr:uid="{00000000-0004-0000-0200-000032000000}"/>
    <hyperlink ref="P96" r:id="rId52" display="http://www.bav-astro.de/sfs/BAVM_link.php?BAVMnr=178" xr:uid="{00000000-0004-0000-0200-000033000000}"/>
    <hyperlink ref="P97" r:id="rId53" display="http://www.konkoly.hu/cgi-bin/IBVS?5820" xr:uid="{00000000-0004-0000-0200-000034000000}"/>
    <hyperlink ref="P98" r:id="rId54" display="http://var.astro.cz/oejv/issues/oejv0094.pdf" xr:uid="{00000000-0004-0000-0200-000035000000}"/>
    <hyperlink ref="P99" r:id="rId55" display="http://www.bav-astro.de/sfs/BAVM_link.php?BAVMnr=201" xr:uid="{00000000-0004-0000-0200-000036000000}"/>
    <hyperlink ref="P100" r:id="rId56" display="http://www.konkoly.hu/cgi-bin/IBVS?5938" xr:uid="{00000000-0004-0000-0200-000037000000}"/>
    <hyperlink ref="P101" r:id="rId57" display="http://var.astro.cz/oejv/issues/oejv0107.pdf" xr:uid="{00000000-0004-0000-0200-000038000000}"/>
    <hyperlink ref="P102" r:id="rId58" display="http://var.astro.cz/oejv/issues/oejv0107.pdf" xr:uid="{00000000-0004-0000-0200-000039000000}"/>
    <hyperlink ref="P103" r:id="rId59" display="http://var.astro.cz/oejv/issues/oejv0107.pdf" xr:uid="{00000000-0004-0000-0200-00003A000000}"/>
    <hyperlink ref="P104" r:id="rId60" display="http://var.astro.cz/oejv/issues/oejv0137.pdf" xr:uid="{00000000-0004-0000-0200-00003B000000}"/>
    <hyperlink ref="P105" r:id="rId61" display="http://var.astro.cz/oejv/issues/oejv0137.pdf" xr:uid="{00000000-0004-0000-0200-00003C000000}"/>
    <hyperlink ref="P106" r:id="rId62" display="http://var.astro.cz/oejv/issues/oejv0137.pdf" xr:uid="{00000000-0004-0000-0200-00003D000000}"/>
    <hyperlink ref="P107" r:id="rId63" display="http://www.konkoly.hu/cgi-bin/IBVS?5974" xr:uid="{00000000-0004-0000-0200-00003E000000}"/>
    <hyperlink ref="P108" r:id="rId64" display="http://www.konkoly.hu/cgi-bin/IBVS?5974" xr:uid="{00000000-0004-0000-0200-00003F000000}"/>
    <hyperlink ref="P109" r:id="rId65" display="http://var.astro.cz/oejv/issues/oejv0137.pdf" xr:uid="{00000000-0004-0000-0200-000040000000}"/>
    <hyperlink ref="P110" r:id="rId66" display="http://vsolj.cetus-net.org/vsoljno51.pdf" xr:uid="{00000000-0004-0000-0200-000041000000}"/>
    <hyperlink ref="P111" r:id="rId67" display="http://vsolj.cetus-net.org/vsoljno51.pdf" xr:uid="{00000000-0004-0000-0200-000042000000}"/>
    <hyperlink ref="P112" r:id="rId68" display="http://var.astro.cz/oejv/issues/oejv0137.pdf" xr:uid="{00000000-0004-0000-0200-000043000000}"/>
    <hyperlink ref="P113" r:id="rId69" display="http://var.astro.cz/oejv/issues/oejv0160.pdf" xr:uid="{00000000-0004-0000-0200-000044000000}"/>
    <hyperlink ref="P114" r:id="rId70" display="http://var.astro.cz/oejv/issues/oejv0160.pdf" xr:uid="{00000000-0004-0000-0200-000045000000}"/>
    <hyperlink ref="P115" r:id="rId71" display="http://var.astro.cz/oejv/issues/oejv0160.pdf" xr:uid="{00000000-0004-0000-0200-000046000000}"/>
    <hyperlink ref="P116" r:id="rId72" display="http://var.astro.cz/oejv/issues/oejv0160.pdf" xr:uid="{00000000-0004-0000-0200-000047000000}"/>
    <hyperlink ref="P117" r:id="rId73" display="http://var.astro.cz/oejv/issues/oejv0160.pdf" xr:uid="{00000000-0004-0000-0200-000048000000}"/>
    <hyperlink ref="P118" r:id="rId74" display="http://var.astro.cz/oejv/issues/oejv0160.pdf" xr:uid="{00000000-0004-0000-0200-000049000000}"/>
    <hyperlink ref="P119" r:id="rId75" display="http://var.astro.cz/oejv/issues/oejv0160.pdf" xr:uid="{00000000-0004-0000-0200-00004A000000}"/>
    <hyperlink ref="P120" r:id="rId76" display="http://var.astro.cz/oejv/issues/oejv0160.pdf" xr:uid="{00000000-0004-0000-0200-00004B000000}"/>
    <hyperlink ref="P121" r:id="rId77" display="http://www.konkoly.hu/cgi-bin/IBVS?6114" xr:uid="{00000000-0004-0000-0200-00004C000000}"/>
    <hyperlink ref="P122" r:id="rId78" display="http://www.konkoly.hu/cgi-bin/IBVS?6114" xr:uid="{00000000-0004-0000-0200-00004D000000}"/>
    <hyperlink ref="P123" r:id="rId79" display="http://www.bav-astro.de/sfs/BAVM_link.php?BAVMnr=228" xr:uid="{00000000-0004-0000-0200-00004E000000}"/>
    <hyperlink ref="P124" r:id="rId80" display="http://www.bav-astro.de/sfs/BAVM_link.php?BAVMnr=228" xr:uid="{00000000-0004-0000-0200-00004F000000}"/>
    <hyperlink ref="P125" r:id="rId81" display="http://www.konkoly.hu/cgi-bin/IBVS?6114" xr:uid="{00000000-0004-0000-0200-000050000000}"/>
    <hyperlink ref="P126" r:id="rId82" display="http://www.konkoly.hu/cgi-bin/IBVS?6114" xr:uid="{00000000-0004-0000-0200-000051000000}"/>
    <hyperlink ref="P127" r:id="rId83" display="http://www.konkoly.hu/cgi-bin/IBVS?6114" xr:uid="{00000000-0004-0000-0200-000052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Active</vt:lpstr>
      <vt:lpstr>A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2023-12-29T07:17:36Z</dcterms:modified>
</cp:coreProperties>
</file>