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<sst xmlns="http://schemas.openxmlformats.org/spreadsheetml/2006/main" count="57" uniqueCount="52">
  <si>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PE</t>
  </si>
  <si>
    <t>II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</si>
  <si>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</si>
  <si>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</si>
  <si>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</si>
  <si>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</si>
  <si>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</si>
  <si>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</si>
  <si>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</si>
  <si>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</si>
  <si>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</si>
  <si>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</si>
  <si>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</si>
  <si>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</si>
  <si>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</si>
  <si>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</si>
  <si>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</si>
  <si>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</si>
  <si>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</si>
  <si>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</si>
  <si>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</si>
  <si>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</si>
  <si>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</si>
  <si>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</si>
  <si>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</si>
  <si>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</si>
  <si>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</si>
  <si>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</si>
  <si>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</si>
  <si>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</si>
  <si>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</si>
  <si>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</si>
  <si>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</si>
  <si>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</si>
  <si>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</si>
  <si>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</si>
  <si>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</si>
  <si>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</si>
  <si>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</si>
  <si>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</si>
  <si>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</si>
  <si>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</si>
  <si>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</si>
  <si>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V0344 Dra / GSC 3876-1271</t>
  </si>
  <si>
    <t>EW</t>
  </si>
  <si>
    <t>IBVS 6029</t>
  </si>
  <si>
    <t>I:</t>
  </si>
  <si>
    <t>IBVS 6070</t>
  </si>
  <si>
    <t>I</t>
  </si>
  <si>
    <t>IBVS 6149</t>
  </si>
  <si>
    <t>vis</t>
  </si>
  <si>
    <t>OEJV 0179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</si>
</sst>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24" borderId="0" xfId="0" applyFont="1" applyFill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9" fillId="0" borderId="0" xfId="61" applyFont="1">
      <alignment/>
      <protection/>
    </xf>
    <xf numFmtId="0" fontId="29" fillId="0" borderId="0" xfId="61" applyFont="1" applyAlignment="1">
      <alignment horizontal="center"/>
      <protection/>
    </xf>
    <xf numFmtId="0" fontId="29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V0344 Dra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0025"/>
          <c:w val="0.91475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0.0032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0.0032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0.0032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0.0032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0.0032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0.0032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0.0032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0.0032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0.0032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0.0032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0.0032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0.0032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0.0032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0.0032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24924486"/>
        <c:axId val="22993783"/>
      </c:scatterChart>
      <c:valAx>
        <c:axId val="24924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93783"/>
        <c:crosses val="autoZero"/>
        <c:crossBetween val="midCat"/>
        <c:dispUnits/>
      </c:valAx>
      <c:valAx>
        <c:axId val="22993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2448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375"/>
          <c:y val="0.934"/>
          <c:w val="0.669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18</xdr:col>
      <xdr:colOff>47625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76750" y="0"/>
        <a:ext cx="68484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ht="20.25">
      <c r="A1" s="1" t="s">
        <v>43</v>
      </c>
    </row>
    <row r="2" spans="1:4" ht="12.75">
      <c r="A2" t="s">
        <v>27</v>
      </c>
      <c r="B2" t="s">
        <v>44</v>
      </c>
      <c r="C2" s="3"/>
      <c r="D2" s="3"/>
    </row>
    <row r="3" ht="13.5" thickBot="1"/>
    <row r="4" spans="1:4" ht="14.25" thickBot="1" thickTop="1">
      <c r="A4" s="5" t="s">
        <v>4</v>
      </c>
      <c r="C4" s="27" t="s">
        <v>41</v>
      </c>
      <c r="D4" s="28" t="s">
        <v>41</v>
      </c>
    </row>
    <row r="5" spans="1:4" ht="13.5" thickTop="1">
      <c r="A5" s="9" t="s">
        <v>32</v>
      </c>
      <c r="B5" s="10"/>
      <c r="C5" s="11">
        <v>-9.5</v>
      </c>
      <c r="D5" s="10" t="s">
        <v>33</v>
      </c>
    </row>
    <row r="6" ht="12.75">
      <c r="A6" s="5" t="s">
        <v>5</v>
      </c>
    </row>
    <row r="7" spans="1:4" ht="12.75">
      <c r="A7" t="s">
        <v>6</v>
      </c>
      <c r="C7" s="8">
        <v>51375.7</v>
      </c>
      <c r="D7" s="29" t="s">
        <v>42</v>
      </c>
    </row>
    <row r="8" spans="1:4" ht="12.75">
      <c r="A8" t="s">
        <v>7</v>
      </c>
      <c r="C8" s="8">
        <v>0.3329</v>
      </c>
      <c r="D8" s="29" t="s">
        <v>42</v>
      </c>
    </row>
    <row r="9" spans="1:4" ht="12.75">
      <c r="A9" s="24" t="s">
        <v>36</v>
      </c>
      <c r="B9" s="25">
        <v>22</v>
      </c>
      <c r="C9" s="22" t="str">
        <f>"F"&amp;B9</f>
        <v>F22</v>
      </c>
      <c r="D9" s="23" t="str">
        <f>"G"&amp;B9</f>
        <v>G22</v>
      </c>
    </row>
    <row r="10" spans="1:5" ht="13.5" thickBot="1">
      <c r="A10" s="10"/>
      <c r="B10" s="10"/>
      <c r="C10" s="4" t="s">
        <v>23</v>
      </c>
      <c r="D10" s="4" t="s">
        <v>24</v>
      </c>
      <c r="E10" s="10"/>
    </row>
    <row r="11" spans="1:5" ht="12.75">
      <c r="A11" s="10" t="s">
        <v>19</v>
      </c>
      <c r="B11" s="10"/>
      <c r="C11" s="21">
        <f ca="1">INTERCEPT(INDIRECT($D$9):G992,INDIRECT($C$9):F992)</f>
        <v>-0.03808665224393451</v>
      </c>
      <c r="D11" s="3"/>
      <c r="E11" s="10"/>
    </row>
    <row r="12" spans="1:5" ht="12.75">
      <c r="A12" s="10" t="s">
        <v>20</v>
      </c>
      <c r="B12" s="10"/>
      <c r="C12" s="21">
        <f ca="1">SLOPE(INDIRECT($D$9):G992,INDIRECT($C$9):F992)</f>
        <v>-1.074257465657909E-05</v>
      </c>
      <c r="D12" s="3"/>
      <c r="E12" s="10"/>
    </row>
    <row r="13" spans="1:3" ht="12.75">
      <c r="A13" s="10" t="s">
        <v>22</v>
      </c>
      <c r="B13" s="10"/>
      <c r="C13" s="3" t="s">
        <v>17</v>
      </c>
    </row>
    <row r="14" spans="1:3" ht="12.75">
      <c r="A14" s="10"/>
      <c r="B14" s="10"/>
      <c r="C14" s="10"/>
    </row>
    <row r="15" spans="1:6" ht="12.75">
      <c r="A15" s="12" t="s">
        <v>21</v>
      </c>
      <c r="B15" s="10"/>
      <c r="C15" s="13">
        <f>(C7+C11)+(C8+C12)*INT(MAX(F21:F3533))</f>
        <v>57205.21858938036</v>
      </c>
      <c r="E15" s="14" t="s">
        <v>38</v>
      </c>
      <c r="F15" s="11">
        <v>1</v>
      </c>
    </row>
    <row r="16" spans="1:6" ht="12.75">
      <c r="A16" s="16" t="s">
        <v>8</v>
      </c>
      <c r="B16" s="10"/>
      <c r="C16" s="17">
        <f>+C8+C12</f>
        <v>0.3328892574253434</v>
      </c>
      <c r="E16" s="14" t="s">
        <v>34</v>
      </c>
      <c r="F16" s="15">
        <f ca="1">NOW()+15018.5+$C$5/24</f>
        <v>59897.80927048611</v>
      </c>
    </row>
    <row r="17" spans="1:6" ht="13.5" thickBot="1">
      <c r="A17" s="14" t="s">
        <v>31</v>
      </c>
      <c r="B17" s="10"/>
      <c r="C17" s="10">
        <f>COUNT(C21:C2191)</f>
        <v>5</v>
      </c>
      <c r="E17" s="14" t="s">
        <v>39</v>
      </c>
      <c r="F17" s="15">
        <f>ROUND(2*(F16-$C$7)/$C$8,0)/2+F15</f>
        <v>25600.5</v>
      </c>
    </row>
    <row r="18" spans="1:6" ht="14.25" thickBot="1" thickTop="1">
      <c r="A18" s="16" t="s">
        <v>9</v>
      </c>
      <c r="B18" s="10"/>
      <c r="C18" s="19">
        <f>+C15</f>
        <v>57205.21858938036</v>
      </c>
      <c r="D18" s="20">
        <f>+C16</f>
        <v>0.3328892574253434</v>
      </c>
      <c r="E18" s="14" t="s">
        <v>40</v>
      </c>
      <c r="F18" s="23">
        <f>ROUND(2*(F16-$C$15)/$C$16,0)/2+F15</f>
        <v>8089.5</v>
      </c>
    </row>
    <row r="19" spans="5:6" ht="13.5" thickTop="1">
      <c r="E19" s="14" t="s">
        <v>35</v>
      </c>
      <c r="F19" s="18">
        <f>+$C$15+$C$16*F18-15018.5-$C$5/24</f>
        <v>44880.022070656014</v>
      </c>
    </row>
    <row r="20" spans="1:21" ht="13.5" thickBot="1">
      <c r="A20" s="4" t="s">
        <v>10</v>
      </c>
      <c r="B20" s="4" t="s">
        <v>11</v>
      </c>
      <c r="C20" s="4" t="s">
        <v>12</v>
      </c>
      <c r="D20" s="4" t="s">
        <v>16</v>
      </c>
      <c r="E20" s="4" t="s">
        <v>13</v>
      </c>
      <c r="F20" s="4" t="s">
        <v>14</v>
      </c>
      <c r="G20" s="4" t="s">
        <v>15</v>
      </c>
      <c r="H20" s="7" t="s">
        <v>3</v>
      </c>
      <c r="I20" s="7" t="s">
        <v>50</v>
      </c>
      <c r="J20" s="7" t="s">
        <v>0</v>
      </c>
      <c r="K20" s="7" t="s">
        <v>2</v>
      </c>
      <c r="L20" s="7" t="s">
        <v>28</v>
      </c>
      <c r="M20" s="7" t="s">
        <v>29</v>
      </c>
      <c r="N20" s="7" t="s">
        <v>30</v>
      </c>
      <c r="O20" s="7" t="s">
        <v>26</v>
      </c>
      <c r="P20" s="6" t="s">
        <v>25</v>
      </c>
      <c r="Q20" s="4" t="s">
        <v>18</v>
      </c>
      <c r="U20" s="26" t="s">
        <v>37</v>
      </c>
    </row>
    <row r="21" spans="1:17" ht="12.75">
      <c r="A21" t="s">
        <v>42</v>
      </c>
      <c r="C21" s="8">
        <f>C7</f>
        <v>51375.7</v>
      </c>
      <c r="D21" s="8" t="s">
        <v>17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-0.03808665224393451</v>
      </c>
      <c r="Q21" s="2">
        <f>+C21-15018.5</f>
        <v>36357.2</v>
      </c>
    </row>
    <row r="22" spans="1:17" ht="12.75">
      <c r="A22" s="30" t="s">
        <v>45</v>
      </c>
      <c r="B22" s="31" t="s">
        <v>46</v>
      </c>
      <c r="C22" s="30">
        <v>56045.9308</v>
      </c>
      <c r="D22" s="30">
        <v>0.0015</v>
      </c>
      <c r="E22">
        <f>+(C22-C$7)/C$8</f>
        <v>14028.93000901173</v>
      </c>
      <c r="F22" s="32">
        <f>ROUND(2*E22,0)/2+0.5</f>
        <v>14029.5</v>
      </c>
      <c r="G22">
        <f>+C22-(C$7+F22*C$8)</f>
        <v>-0.1897499999977299</v>
      </c>
      <c r="K22">
        <f>+G22</f>
        <v>-0.1897499999977299</v>
      </c>
      <c r="O22">
        <f>+C$11+C$12*$F22</f>
        <v>-0.18879960338841084</v>
      </c>
      <c r="Q22" s="2">
        <f>+C22-15018.5</f>
        <v>41027.4308</v>
      </c>
    </row>
    <row r="23" spans="1:17" ht="12.75">
      <c r="A23" s="33" t="s">
        <v>47</v>
      </c>
      <c r="B23" s="34" t="s">
        <v>48</v>
      </c>
      <c r="C23" s="35">
        <v>56062.4105</v>
      </c>
      <c r="D23" s="35">
        <v>0.0019</v>
      </c>
      <c r="E23">
        <f>+(C23-C$7)/C$8</f>
        <v>14078.433463502557</v>
      </c>
      <c r="F23" s="32">
        <f>ROUND(2*E23,0)/2+0.5</f>
        <v>14079</v>
      </c>
      <c r="G23">
        <f>+C23-(C$7+F23*C$8)</f>
        <v>-0.1886000000013155</v>
      </c>
      <c r="J23">
        <f>+G23</f>
        <v>-0.1886000000013155</v>
      </c>
      <c r="O23">
        <f>+C$11+C$12*$F23</f>
        <v>-0.18933136083391153</v>
      </c>
      <c r="Q23" s="2">
        <f>+C23-15018.5</f>
        <v>41043.9105</v>
      </c>
    </row>
    <row r="24" spans="1:17" ht="12.75">
      <c r="A24" s="36" t="s">
        <v>49</v>
      </c>
      <c r="B24" s="37" t="s">
        <v>48</v>
      </c>
      <c r="C24" s="36">
        <v>56771.4645</v>
      </c>
      <c r="D24" s="36">
        <v>0.0032</v>
      </c>
      <c r="E24">
        <f>+(C24-C$7)/C$8</f>
        <v>16208.364373685807</v>
      </c>
      <c r="F24" s="32">
        <f>ROUND(2*E24,0)/2+0.5</f>
        <v>16209</v>
      </c>
      <c r="G24">
        <f>+C24-(C$7+F24*C$8)</f>
        <v>-0.21159999999508727</v>
      </c>
      <c r="J24">
        <f>+G24</f>
        <v>-0.21159999999508727</v>
      </c>
      <c r="O24">
        <f>+C$11+C$12*$F24</f>
        <v>-0.21221304485242498</v>
      </c>
      <c r="Q24" s="2">
        <f>+C24-15018.5</f>
        <v>41752.9645</v>
      </c>
    </row>
    <row r="25" spans="1:17" ht="12.75">
      <c r="A25" s="38" t="s">
        <v>51</v>
      </c>
      <c r="B25" s="39" t="s">
        <v>1</v>
      </c>
      <c r="C25" s="40">
        <v>57205.38464</v>
      </c>
      <c r="D25" s="40">
        <v>0.0004</v>
      </c>
      <c r="E25">
        <f>+(C25-C$7)/C$8</f>
        <v>17511.819285070593</v>
      </c>
      <c r="F25" s="32">
        <f>ROUND(2*E25,0)/2+0.5</f>
        <v>17512.5</v>
      </c>
      <c r="G25">
        <f>+C25-(C$7+F25*C$8)</f>
        <v>-0.22660999999789055</v>
      </c>
      <c r="K25">
        <f>+G25</f>
        <v>-0.22660999999789055</v>
      </c>
      <c r="O25">
        <f>+C$11+C$12*$F25</f>
        <v>-0.22621599091727582</v>
      </c>
      <c r="Q25" s="2">
        <f>+C25-15018.5</f>
        <v>42186.88464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598" r:id="rId1" display="http://vsolj.cetus-net.org/bulletin.html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2022-11-14T06:25:21Z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