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465" windowHeight="14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<sst xmlns="http://schemas.openxmlformats.org/spreadsheetml/2006/main" count="59" uniqueCount="53">
  <si>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</si>
  <si>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</si>
  <si>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</si>
  <si>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</si>
  <si>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</si>
  <si>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</si>
  <si>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</si>
  <si>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</si>
  <si>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</si>
  <si>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</si>
  <si>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</si>
  <si>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</si>
  <si>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</si>
  <si>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</si>
  <si>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</si>
  <si>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</si>
  <si>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</si>
  <si>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</si>
  <si>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</si>
  <si>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</si>
  <si>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</si>
  <si>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</si>
  <si>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</si>
  <si>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</si>
  <si>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</si>
  <si>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</si>
  <si>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</si>
  <si>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</si>
  <si>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</si>
  <si>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</si>
  <si>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</si>
  <si>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</si>
  <si>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</si>
  <si>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</si>
  <si>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</si>
  <si>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</si>
  <si>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</si>
  <si>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</si>
  <si>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</si>
  <si>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</si>
  <si>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</si>
  <si>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 xml:space="preserve">V0444 Dra  </t>
  </si>
  <si>
    <t>2017K</t>
  </si>
  <si>
    <t>G4450-0972</t>
  </si>
  <si>
    <t xml:space="preserve">EW        </t>
  </si>
  <si>
    <t>pr_6</t>
  </si>
  <si>
    <t xml:space="preserve">     </t>
  </si>
  <si>
    <t>V0444 Dra   / GSC 4450-0972</t>
  </si>
  <si>
    <t>GCVS</t>
  </si>
  <si>
    <t>IBVS 6196</t>
  </si>
  <si>
    <t>I</t>
  </si>
  <si>
    <t>OEJV 0179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</si>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</sst>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24" borderId="11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30" fillId="0" borderId="0" xfId="61" applyFont="1" applyAlignment="1">
      <alignment wrapText="1"/>
      <protection/>
    </xf>
    <xf numFmtId="0" fontId="30" fillId="0" borderId="0" xfId="61" applyFont="1" applyAlignment="1">
      <alignment horizontal="center" wrapText="1"/>
      <protection/>
    </xf>
    <xf numFmtId="0" fontId="30" fillId="0" borderId="0" xfId="61" applyFont="1" applyAlignment="1">
      <alignment horizontal="left" wrapText="1"/>
      <protection/>
    </xf>
    <xf numFmtId="0" fontId="30" fillId="0" borderId="0" xfId="62" applyFont="1">
      <alignment/>
      <protection/>
    </xf>
    <xf numFmtId="0" fontId="30" fillId="0" borderId="0" xfId="62" applyFont="1" applyAlignment="1">
      <alignment horizontal="center"/>
      <protection/>
    </xf>
    <xf numFmtId="0" fontId="30" fillId="0" borderId="0" xfId="62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V0444 Dra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7699778"/>
        <c:axId val="49535955"/>
      </c:scatterChart>
      <c:valAx>
        <c:axId val="5769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5955"/>
        <c:crosses val="autoZero"/>
        <c:crossBetween val="midCat"/>
        <c:dispUnits/>
      </c:valAx>
      <c:valAx>
        <c:axId val="49535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997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12" sqref="E1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47</v>
      </c>
      <c r="F1" s="37" t="s">
        <v>41</v>
      </c>
      <c r="G1" s="30" t="s">
        <v>42</v>
      </c>
      <c r="H1" s="38"/>
      <c r="I1" s="39" t="s">
        <v>43</v>
      </c>
      <c r="J1" s="40" t="s">
        <v>41</v>
      </c>
      <c r="K1" s="41">
        <v>20.1853</v>
      </c>
      <c r="L1" s="32">
        <v>70.17321</v>
      </c>
      <c r="M1" s="33">
        <v>51459.651</v>
      </c>
      <c r="N1" s="33">
        <v>0.354497</v>
      </c>
      <c r="O1" s="31" t="s">
        <v>44</v>
      </c>
      <c r="P1" s="42">
        <v>13.55</v>
      </c>
      <c r="Q1" s="42">
        <v>14.2</v>
      </c>
      <c r="R1" s="43" t="s">
        <v>45</v>
      </c>
      <c r="S1" s="31" t="s">
        <v>46</v>
      </c>
    </row>
    <row r="2" spans="1:4" ht="12.75">
      <c r="A2" t="s">
        <v>23</v>
      </c>
      <c r="B2" t="s">
        <v>44</v>
      </c>
      <c r="C2" s="29"/>
      <c r="D2" s="3"/>
    </row>
    <row r="3" ht="13.5" thickBot="1"/>
    <row r="4" spans="1:4" ht="14.25" thickBot="1" thickTop="1">
      <c r="A4" s="5" t="s">
        <v>0</v>
      </c>
      <c r="C4" s="26">
        <v>51459.651</v>
      </c>
      <c r="D4" s="27">
        <v>0.354497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51459.651</v>
      </c>
      <c r="D7" s="28" t="s">
        <v>48</v>
      </c>
    </row>
    <row r="8" spans="1:4" ht="12.75">
      <c r="A8" t="s">
        <v>3</v>
      </c>
      <c r="C8" s="8">
        <f>N1</f>
        <v>0.354497</v>
      </c>
      <c r="D8" s="28" t="str">
        <f>D7</f>
        <v>GCVS</v>
      </c>
    </row>
    <row r="9" spans="1:4" ht="12.75">
      <c r="A9" s="24" t="s">
        <v>32</v>
      </c>
      <c r="B9" s="36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2.054457574843472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-0.00012339301221042458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57568.27145318843</v>
      </c>
      <c r="E15" s="14" t="s">
        <v>34</v>
      </c>
      <c r="F15" s="34">
        <v>1</v>
      </c>
    </row>
    <row r="16" spans="1:6" ht="12.75">
      <c r="A16" s="16" t="s">
        <v>4</v>
      </c>
      <c r="B16" s="10"/>
      <c r="C16" s="17">
        <f>+C8+C12</f>
        <v>0.3543736069877896</v>
      </c>
      <c r="E16" s="14" t="s">
        <v>30</v>
      </c>
      <c r="F16" s="35">
        <f ca="1">NOW()+15018.5+$C$5/24</f>
        <v>59897.818017129626</v>
      </c>
    </row>
    <row r="17" spans="1:6" ht="13.5" thickBot="1">
      <c r="A17" s="14" t="s">
        <v>27</v>
      </c>
      <c r="B17" s="10"/>
      <c r="C17" s="10">
        <f>COUNT(C21:C2191)</f>
        <v>4</v>
      </c>
      <c r="E17" s="14" t="s">
        <v>35</v>
      </c>
      <c r="F17" s="15">
        <f>ROUND(2*(F16-$C$7)/$C$8,0)/2+F15</f>
        <v>23804</v>
      </c>
    </row>
    <row r="18" spans="1:6" ht="14.25" thickBot="1" thickTop="1">
      <c r="A18" s="16" t="s">
        <v>5</v>
      </c>
      <c r="B18" s="10"/>
      <c r="C18" s="19">
        <f>+C15</f>
        <v>57568.27145318843</v>
      </c>
      <c r="D18" s="20">
        <f>+C16</f>
        <v>0.3543736069877896</v>
      </c>
      <c r="E18" s="14" t="s">
        <v>36</v>
      </c>
      <c r="F18" s="23">
        <f>ROUND(2*(F16-$C$15)/$C$16,0)/2+F15</f>
        <v>6574.5</v>
      </c>
    </row>
    <row r="19" spans="5:6" ht="13.5" thickTop="1">
      <c r="E19" s="14" t="s">
        <v>31</v>
      </c>
      <c r="F19" s="18">
        <f>+$C$15+$C$16*F18-15018.5-$C$5/24</f>
        <v>44879.99656566299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48</v>
      </c>
      <c r="C21" s="8">
        <v>51459.651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2.054457574843472</v>
      </c>
      <c r="Q21" s="2">
        <f>+C21-15018.5</f>
        <v>36441.151</v>
      </c>
    </row>
    <row r="22" spans="1:17" ht="12.75">
      <c r="A22" s="44" t="s">
        <v>49</v>
      </c>
      <c r="B22" s="45" t="s">
        <v>50</v>
      </c>
      <c r="C22" s="46">
        <v>57568.443</v>
      </c>
      <c r="D22" s="46">
        <v>0.003</v>
      </c>
      <c r="E22">
        <f>+(C22-C$7)/C$8</f>
        <v>17232.281232281235</v>
      </c>
      <c r="F22">
        <f>ROUND(2*E22,0)/2</f>
        <v>17232.5</v>
      </c>
      <c r="G22">
        <f>+C22-(C$7+F22*C$8)</f>
        <v>-0.07755249999900116</v>
      </c>
      <c r="K22">
        <f>+G22</f>
        <v>-0.07755249999900116</v>
      </c>
      <c r="O22">
        <f>+C$11+C$12*$F22</f>
        <v>-0.07191250807266947</v>
      </c>
      <c r="Q22" s="2">
        <f>+C22-15018.5</f>
        <v>42549.943</v>
      </c>
    </row>
    <row r="23" spans="1:17" ht="12.75">
      <c r="A23" s="47" t="s">
        <v>51</v>
      </c>
      <c r="B23" s="48" t="s">
        <v>52</v>
      </c>
      <c r="C23" s="49">
        <v>57122.45045</v>
      </c>
      <c r="D23" s="49">
        <v>0.0003</v>
      </c>
      <c r="E23">
        <f>+(C23-C$7)/C$8</f>
        <v>15974.18158686815</v>
      </c>
      <c r="F23">
        <f>ROUND(2*E23,0)/2</f>
        <v>15974</v>
      </c>
      <c r="G23">
        <f>+C23-(C$7+F23*C$8)</f>
        <v>0.06437200000073062</v>
      </c>
      <c r="K23">
        <f>+G23</f>
        <v>0.06437200000073062</v>
      </c>
      <c r="O23">
        <f>+C$11+C$12*$F23</f>
        <v>0.08337759779414977</v>
      </c>
      <c r="Q23" s="2">
        <f>+C23-15018.5</f>
        <v>42103.95045</v>
      </c>
    </row>
    <row r="24" spans="1:17" ht="12.75">
      <c r="A24" s="47" t="s">
        <v>51</v>
      </c>
      <c r="B24" s="48" t="s">
        <v>52</v>
      </c>
      <c r="C24" s="49">
        <v>57224.5537</v>
      </c>
      <c r="D24" s="49">
        <v>0.0002</v>
      </c>
      <c r="E24">
        <f>+(C24-C$7)/C$8</f>
        <v>16262.204475637307</v>
      </c>
      <c r="F24">
        <f>ROUND(2*E24,0)/2</f>
        <v>16262</v>
      </c>
      <c r="G24">
        <f>+C24-(C$7+F24*C$8)</f>
        <v>0.07248599999729777</v>
      </c>
      <c r="K24">
        <f>+G24</f>
        <v>0.07248599999729777</v>
      </c>
      <c r="O24">
        <f>+C$11+C$12*$F24</f>
        <v>0.047840410277547374</v>
      </c>
      <c r="Q24" s="2">
        <f>+C24-15018.5</f>
        <v>42206.0537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2022-11-14T06:37:56Z</dcterms:modified>
  <cp:category/>
  <cp:version/>
  <cp:contentType/>
  <cp:contentStatus/>
</cp:coreProperties>
</file>