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<sst xmlns="http://schemas.openxmlformats.org/spreadsheetml/2006/main" count="53" uniqueCount="48">
  <si>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</si>
  <si>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</si>
  <si>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</si>
  <si>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</si>
  <si>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</si>
  <si>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</si>
  <si>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</si>
  <si>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</si>
  <si>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</si>
  <si>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</si>
  <si>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</si>
  <si>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</si>
  <si>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</si>
  <si>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</si>
  <si>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</si>
  <si>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</si>
  <si>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</si>
  <si>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</si>
  <si>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</si>
  <si>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</si>
  <si>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</si>
  <si>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</si>
  <si>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</si>
  <si>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</si>
  <si>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</si>
  <si>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</si>
  <si>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</si>
  <si>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</si>
  <si>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</si>
  <si>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</si>
  <si>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</si>
  <si>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</si>
  <si>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</si>
  <si>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</si>
  <si>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</si>
  <si>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</si>
  <si>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</si>
  <si>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</si>
  <si>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</si>
  <si>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</si>
  <si>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RHN 2013</t>
  </si>
  <si>
    <t>Dra</t>
  </si>
  <si>
    <t>OEJV 0104</t>
  </si>
  <si>
    <t>GSC 4453-0432</t>
  </si>
  <si>
    <t>not avail.</t>
  </si>
  <si>
    <t>Nelson</t>
  </si>
  <si>
    <t>OEJV</t>
  </si>
  <si>
    <t>EW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</si>
</sst>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9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4453-0432 -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66439097"/>
        <c:axId val="61080962"/>
      </c:scatterChart>
      <c:valAx>
        <c:axId val="66439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0962"/>
        <c:crosses val="autoZero"/>
        <c:crossBetween val="midCat"/>
        <c:dispUnits/>
      </c:valAx>
      <c:valAx>
        <c:axId val="61080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390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7190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47</v>
      </c>
      <c r="C2" s="3"/>
      <c r="D2" s="3" t="s">
        <v>41</v>
      </c>
    </row>
    <row r="3" ht="13.5" thickBot="1"/>
    <row r="4" spans="1:4" ht="14.25" thickBot="1" thickTop="1">
      <c r="A4" s="5" t="s">
        <v>0</v>
      </c>
      <c r="C4" s="8" t="s">
        <v>44</v>
      </c>
      <c r="D4" s="9" t="s">
        <v>44</v>
      </c>
    </row>
    <row r="6" ht="12.75">
      <c r="A6" s="5" t="s">
        <v>1</v>
      </c>
    </row>
    <row r="7" spans="1:4" ht="12.75">
      <c r="A7" t="s">
        <v>2</v>
      </c>
      <c r="C7" s="10">
        <v>53850.49</v>
      </c>
      <c r="D7" s="30" t="s">
        <v>42</v>
      </c>
    </row>
    <row r="8" spans="1:4" ht="12.75">
      <c r="A8" t="s">
        <v>3</v>
      </c>
      <c r="C8" s="10">
        <v>0.550461</v>
      </c>
      <c r="D8" s="30" t="s">
        <v>42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0.029067900972649108</v>
      </c>
      <c r="D11" s="3"/>
      <c r="E11" s="12"/>
      <c r="F11" s="25" t="str">
        <f>"F"&amp;E19</f>
        <v>F22</v>
      </c>
      <c r="G11" s="26" t="str">
        <f>"G"&amp;E19</f>
        <v>G22</v>
      </c>
    </row>
    <row r="12" spans="1:5" ht="12.75">
      <c r="A12" s="12" t="s">
        <v>16</v>
      </c>
      <c r="B12" s="12"/>
      <c r="C12" s="24">
        <f ca="1">SLOPE(INDIRECT($G$11):G992,INDIRECT($F$11):F992)</f>
        <v>-0.00023713168718539744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32</v>
      </c>
      <c r="E14" s="17">
        <f ca="1">NOW()+15018.5+$C$9/24</f>
        <v>59897.821495254626</v>
      </c>
    </row>
    <row r="15" spans="1:5" ht="12.75">
      <c r="A15" s="14" t="s">
        <v>17</v>
      </c>
      <c r="B15" s="12"/>
      <c r="C15" s="15">
        <f>(C7+C11)+(C8+C12)*INT(MAX(F21:F3533))</f>
        <v>56423.9161</v>
      </c>
      <c r="D15" s="16" t="s">
        <v>38</v>
      </c>
      <c r="E15" s="17">
        <f>ROUND(2*(E14-$C$7)/$C$8,0)/2+E13</f>
        <v>10987</v>
      </c>
    </row>
    <row r="16" spans="1:5" ht="12.75">
      <c r="A16" s="18" t="s">
        <v>4</v>
      </c>
      <c r="B16" s="12"/>
      <c r="C16" s="19">
        <f>+C8+C12</f>
        <v>0.5502238683128146</v>
      </c>
      <c r="D16" s="16" t="s">
        <v>39</v>
      </c>
      <c r="E16" s="26">
        <f>ROUND(2*(E14-$C$15)/$C$16,0)/2+E13</f>
        <v>6314.5</v>
      </c>
    </row>
    <row r="17" spans="1:5" ht="13.5" thickBot="1">
      <c r="A17" s="16" t="s">
        <v>29</v>
      </c>
      <c r="B17" s="12"/>
      <c r="C17" s="12">
        <f>COUNT(C21:C2191)</f>
        <v>3</v>
      </c>
      <c r="D17" s="16" t="s">
        <v>33</v>
      </c>
      <c r="E17" s="20">
        <f>+$C$15+$C$16*E16-15018.5-$C$9/24</f>
        <v>44880.20054979461</v>
      </c>
    </row>
    <row r="18" spans="1:5" ht="14.25" thickBot="1" thickTop="1">
      <c r="A18" s="18" t="s">
        <v>5</v>
      </c>
      <c r="B18" s="12"/>
      <c r="C18" s="21">
        <f>+C15</f>
        <v>56423.9161</v>
      </c>
      <c r="D18" s="22">
        <f>+C16</f>
        <v>0.5502238683128146</v>
      </c>
      <c r="E18" s="23" t="s">
        <v>34</v>
      </c>
    </row>
    <row r="19" spans="1:5" ht="13.5" thickTop="1">
      <c r="A19" s="27" t="s">
        <v>35</v>
      </c>
      <c r="E19" s="28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46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36</v>
      </c>
    </row>
    <row r="21" spans="1:17" ht="12.75">
      <c r="A21" s="30" t="s">
        <v>42</v>
      </c>
      <c r="C21" s="10">
        <v>53850.49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0.029067900972649108</v>
      </c>
      <c r="Q21" s="2">
        <f>+C21-15018.5</f>
        <v>38831.99</v>
      </c>
    </row>
    <row r="22" spans="1:17" ht="12.75">
      <c r="A22" s="5" t="s">
        <v>40</v>
      </c>
      <c r="C22" s="10">
        <v>56357.0639</v>
      </c>
      <c r="D22" s="10">
        <v>0.0004</v>
      </c>
      <c r="E22">
        <f>+(C22-C$7)/C$8</f>
        <v>4553.590354266702</v>
      </c>
      <c r="F22" s="31">
        <f>ROUND(2*E22,0)/2+2</f>
        <v>4555.5</v>
      </c>
      <c r="G22">
        <f>+C22-(C$7+F22*C$8)</f>
        <v>-1.0511855000004289</v>
      </c>
      <c r="I22">
        <f>+G22</f>
        <v>-1.0511855000004289</v>
      </c>
      <c r="O22">
        <f>+C$11+C$12*$F22</f>
        <v>-1.0511855000004289</v>
      </c>
      <c r="Q22" s="2">
        <f>+C22-15018.5</f>
        <v>41338.5639</v>
      </c>
    </row>
    <row r="23" spans="1:17" ht="12.75">
      <c r="A23" s="5" t="s">
        <v>40</v>
      </c>
      <c r="C23" s="10">
        <v>56423.9161</v>
      </c>
      <c r="D23" s="10">
        <v>0.0008</v>
      </c>
      <c r="E23">
        <f>+(C23-C$7)/C$8</f>
        <v>4675.038013592251</v>
      </c>
      <c r="F23" s="31">
        <f>ROUND(2*E23,0)/2+2</f>
        <v>4677</v>
      </c>
      <c r="G23">
        <f>+C23-(C$7+F23*C$8)</f>
        <v>-1.0799969999934547</v>
      </c>
      <c r="I23">
        <f>+G23</f>
        <v>-1.0799969999934547</v>
      </c>
      <c r="O23">
        <f>+C$11+C$12*$F23</f>
        <v>-1.0799969999934547</v>
      </c>
      <c r="Q23" s="2">
        <f>+C23-15018.5</f>
        <v>41405.4161</v>
      </c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2022-11-14T06:42:57Z</dcterms:modified>
  <cp:category/>
  <cp:version/>
  <cp:contentType/>
  <cp:contentStatus/>
</cp:coreProperties>
</file>