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4C25B2D-5128-414A-8DF7-8723619FAEE3}" xr6:coauthVersionLast="47" xr6:coauthVersionMax="47" xr10:uidLastSave="{00000000-0000-0000-0000-000000000000}"/>
  <bookViews>
    <workbookView xWindow="14595" yWindow="435" windowWidth="13995" windowHeight="1431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18" i="1" l="1"/>
  <c r="F118" i="1" s="1"/>
  <c r="G118" i="1" s="1"/>
  <c r="K118" i="1" s="1"/>
  <c r="Q118" i="1"/>
  <c r="E119" i="1"/>
  <c r="F119" i="1" s="1"/>
  <c r="G119" i="1" s="1"/>
  <c r="K119" i="1" s="1"/>
  <c r="Q119" i="1"/>
  <c r="E114" i="1"/>
  <c r="F114" i="1" s="1"/>
  <c r="G114" i="1" s="1"/>
  <c r="K114" i="1" s="1"/>
  <c r="Q114" i="1"/>
  <c r="E115" i="1"/>
  <c r="F115" i="1" s="1"/>
  <c r="G115" i="1" s="1"/>
  <c r="K115" i="1" s="1"/>
  <c r="Q115" i="1"/>
  <c r="E116" i="1"/>
  <c r="F116" i="1" s="1"/>
  <c r="G116" i="1" s="1"/>
  <c r="K116" i="1" s="1"/>
  <c r="Q116" i="1"/>
  <c r="E117" i="1"/>
  <c r="F117" i="1"/>
  <c r="G117" i="1" s="1"/>
  <c r="K117" i="1" s="1"/>
  <c r="Q117" i="1"/>
  <c r="Q104" i="1"/>
  <c r="Q105" i="1"/>
  <c r="Q106" i="1"/>
  <c r="E107" i="1"/>
  <c r="F107" i="1"/>
  <c r="G107" i="1" s="1"/>
  <c r="K107" i="1" s="1"/>
  <c r="Q107" i="1"/>
  <c r="Q108" i="1"/>
  <c r="Q109" i="1"/>
  <c r="Q110" i="1"/>
  <c r="Q111" i="1"/>
  <c r="Q112" i="1"/>
  <c r="Q113" i="1"/>
  <c r="Q103" i="1"/>
  <c r="Q102" i="1"/>
  <c r="Q101" i="1"/>
  <c r="Q99" i="1"/>
  <c r="C7" i="1"/>
  <c r="E104" i="1"/>
  <c r="F104" i="1"/>
  <c r="E37" i="1"/>
  <c r="F37" i="1"/>
  <c r="G37" i="1" s="1"/>
  <c r="I37" i="1" s="1"/>
  <c r="C8" i="1"/>
  <c r="E29" i="1"/>
  <c r="F29" i="1" s="1"/>
  <c r="G29" i="1" s="1"/>
  <c r="I29" i="1" s="1"/>
  <c r="E49" i="1"/>
  <c r="F49" i="1" s="1"/>
  <c r="G49" i="1" s="1"/>
  <c r="I49" i="1" s="1"/>
  <c r="E61" i="1"/>
  <c r="F61" i="1" s="1"/>
  <c r="G61" i="1" s="1"/>
  <c r="J61" i="1" s="1"/>
  <c r="E81" i="1"/>
  <c r="F81" i="1" s="1"/>
  <c r="G81" i="1" s="1"/>
  <c r="K81" i="1" s="1"/>
  <c r="E85" i="1"/>
  <c r="F85" i="1" s="1"/>
  <c r="G85" i="1" s="1"/>
  <c r="K85" i="1" s="1"/>
  <c r="D9" i="1"/>
  <c r="C9" i="1"/>
  <c r="E46" i="1"/>
  <c r="F46" i="1" s="1"/>
  <c r="G46" i="1" s="1"/>
  <c r="I46" i="1" s="1"/>
  <c r="E69" i="1"/>
  <c r="F69" i="1" s="1"/>
  <c r="G69" i="1" s="1"/>
  <c r="I69" i="1" s="1"/>
  <c r="E51" i="1"/>
  <c r="F51" i="1" s="1"/>
  <c r="G51" i="1" s="1"/>
  <c r="J51" i="1" s="1"/>
  <c r="E66" i="1"/>
  <c r="F66" i="1" s="1"/>
  <c r="Q98" i="1"/>
  <c r="Q97" i="1"/>
  <c r="Q96" i="1"/>
  <c r="Q95" i="1"/>
  <c r="Q94" i="1"/>
  <c r="Q93" i="1"/>
  <c r="Q92" i="1"/>
  <c r="Q91" i="1"/>
  <c r="Q88" i="1"/>
  <c r="Q85" i="1"/>
  <c r="Q82" i="1"/>
  <c r="Q81" i="1"/>
  <c r="Q79" i="1"/>
  <c r="Q76" i="1"/>
  <c r="Q75" i="1"/>
  <c r="Q64" i="1"/>
  <c r="Q62" i="1"/>
  <c r="Q61" i="1"/>
  <c r="Q59" i="1"/>
  <c r="Q56" i="1"/>
  <c r="Q53" i="1"/>
  <c r="Q52" i="1"/>
  <c r="Q49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G33" i="2"/>
  <c r="C33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32" i="2"/>
  <c r="C32" i="2"/>
  <c r="G31" i="2"/>
  <c r="C31" i="2"/>
  <c r="G72" i="2"/>
  <c r="C72" i="2"/>
  <c r="G30" i="2"/>
  <c r="C30" i="2"/>
  <c r="G29" i="2"/>
  <c r="C29" i="2"/>
  <c r="G71" i="2"/>
  <c r="C71" i="2"/>
  <c r="E71" i="2"/>
  <c r="G70" i="2"/>
  <c r="C70" i="2"/>
  <c r="E70" i="2"/>
  <c r="G28" i="2"/>
  <c r="C28" i="2"/>
  <c r="G69" i="2"/>
  <c r="C69" i="2"/>
  <c r="G68" i="2"/>
  <c r="C68" i="2"/>
  <c r="E68" i="2"/>
  <c r="G27" i="2"/>
  <c r="C27" i="2"/>
  <c r="G67" i="2"/>
  <c r="C67" i="2"/>
  <c r="G26" i="2"/>
  <c r="C26" i="2"/>
  <c r="G25" i="2"/>
  <c r="C25" i="2"/>
  <c r="G66" i="2"/>
  <c r="C66" i="2"/>
  <c r="G65" i="2"/>
  <c r="C65" i="2"/>
  <c r="E65" i="2"/>
  <c r="G24" i="2"/>
  <c r="C24" i="2"/>
  <c r="G23" i="2"/>
  <c r="C23" i="2"/>
  <c r="G22" i="2"/>
  <c r="C22" i="2"/>
  <c r="G21" i="2"/>
  <c r="C21" i="2"/>
  <c r="G20" i="2"/>
  <c r="C20" i="2"/>
  <c r="G19" i="2"/>
  <c r="C19" i="2"/>
  <c r="E19" i="2"/>
  <c r="G18" i="2"/>
  <c r="C18" i="2"/>
  <c r="G17" i="2"/>
  <c r="C17" i="2"/>
  <c r="G16" i="2"/>
  <c r="C16" i="2"/>
  <c r="G64" i="2"/>
  <c r="C64" i="2"/>
  <c r="G63" i="2"/>
  <c r="C63" i="2"/>
  <c r="G62" i="2"/>
  <c r="C62" i="2"/>
  <c r="E62" i="2"/>
  <c r="G61" i="2"/>
  <c r="C61" i="2"/>
  <c r="G60" i="2"/>
  <c r="C60" i="2"/>
  <c r="G15" i="2"/>
  <c r="C15" i="2"/>
  <c r="G59" i="2"/>
  <c r="C59" i="2"/>
  <c r="G58" i="2"/>
  <c r="C58" i="2"/>
  <c r="G57" i="2"/>
  <c r="C57" i="2"/>
  <c r="E57" i="2"/>
  <c r="G14" i="2"/>
  <c r="C14" i="2"/>
  <c r="G13" i="2"/>
  <c r="C13" i="2"/>
  <c r="G12" i="2"/>
  <c r="C12" i="2"/>
  <c r="E12" i="2"/>
  <c r="G11" i="2"/>
  <c r="C11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E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E41" i="2"/>
  <c r="G40" i="2"/>
  <c r="C40" i="2"/>
  <c r="G39" i="2"/>
  <c r="C39" i="2"/>
  <c r="G38" i="2"/>
  <c r="C38" i="2"/>
  <c r="G37" i="2"/>
  <c r="C37" i="2"/>
  <c r="E37" i="2"/>
  <c r="G36" i="2"/>
  <c r="C36" i="2"/>
  <c r="G35" i="2"/>
  <c r="C35" i="2"/>
  <c r="G34" i="2"/>
  <c r="C34" i="2"/>
  <c r="H33" i="2"/>
  <c r="B33" i="2"/>
  <c r="F33" i="2"/>
  <c r="D33" i="2"/>
  <c r="A33" i="2"/>
  <c r="H81" i="2"/>
  <c r="B81" i="2"/>
  <c r="F81" i="2"/>
  <c r="D81" i="2"/>
  <c r="A81" i="2"/>
  <c r="H80" i="2"/>
  <c r="F80" i="2"/>
  <c r="D80" i="2"/>
  <c r="B80" i="2"/>
  <c r="A80" i="2"/>
  <c r="H79" i="2"/>
  <c r="B79" i="2"/>
  <c r="F79" i="2"/>
  <c r="D79" i="2"/>
  <c r="A79" i="2"/>
  <c r="H78" i="2"/>
  <c r="D78" i="2"/>
  <c r="B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D74" i="2"/>
  <c r="B74" i="2"/>
  <c r="A74" i="2"/>
  <c r="H73" i="2"/>
  <c r="B73" i="2"/>
  <c r="D73" i="2"/>
  <c r="A73" i="2"/>
  <c r="H32" i="2"/>
  <c r="B32" i="2"/>
  <c r="D32" i="2"/>
  <c r="A32" i="2"/>
  <c r="H31" i="2"/>
  <c r="B31" i="2"/>
  <c r="D31" i="2"/>
  <c r="A31" i="2"/>
  <c r="H72" i="2"/>
  <c r="D72" i="2"/>
  <c r="B72" i="2"/>
  <c r="A72" i="2"/>
  <c r="H30" i="2"/>
  <c r="B30" i="2"/>
  <c r="D30" i="2"/>
  <c r="A30" i="2"/>
  <c r="H29" i="2"/>
  <c r="B29" i="2"/>
  <c r="D29" i="2"/>
  <c r="A29" i="2"/>
  <c r="H71" i="2"/>
  <c r="B71" i="2"/>
  <c r="D71" i="2"/>
  <c r="A71" i="2"/>
  <c r="H70" i="2"/>
  <c r="B70" i="2"/>
  <c r="D70" i="2"/>
  <c r="A70" i="2"/>
  <c r="H28" i="2"/>
  <c r="B28" i="2"/>
  <c r="D28" i="2"/>
  <c r="A28" i="2"/>
  <c r="H69" i="2"/>
  <c r="D69" i="2"/>
  <c r="B69" i="2"/>
  <c r="A69" i="2"/>
  <c r="H68" i="2"/>
  <c r="B68" i="2"/>
  <c r="D68" i="2"/>
  <c r="A68" i="2"/>
  <c r="H27" i="2"/>
  <c r="D27" i="2"/>
  <c r="B27" i="2"/>
  <c r="A27" i="2"/>
  <c r="H67" i="2"/>
  <c r="B67" i="2"/>
  <c r="D67" i="2"/>
  <c r="A67" i="2"/>
  <c r="H26" i="2"/>
  <c r="B26" i="2"/>
  <c r="D26" i="2"/>
  <c r="A26" i="2"/>
  <c r="H25" i="2"/>
  <c r="B25" i="2"/>
  <c r="D25" i="2"/>
  <c r="A25" i="2"/>
  <c r="H66" i="2"/>
  <c r="D66" i="2"/>
  <c r="B66" i="2"/>
  <c r="A66" i="2"/>
  <c r="H65" i="2"/>
  <c r="B65" i="2"/>
  <c r="D65" i="2"/>
  <c r="A65" i="2"/>
  <c r="H24" i="2"/>
  <c r="B24" i="2"/>
  <c r="D24" i="2"/>
  <c r="A24" i="2"/>
  <c r="H23" i="2"/>
  <c r="B23" i="2"/>
  <c r="D23" i="2"/>
  <c r="A23" i="2"/>
  <c r="H22" i="2"/>
  <c r="D22" i="2"/>
  <c r="B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D16" i="2"/>
  <c r="B16" i="2"/>
  <c r="A16" i="2"/>
  <c r="H64" i="2"/>
  <c r="B64" i="2"/>
  <c r="D64" i="2"/>
  <c r="A64" i="2"/>
  <c r="H63" i="2"/>
  <c r="D63" i="2"/>
  <c r="B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15" i="2"/>
  <c r="D15" i="2"/>
  <c r="B15" i="2"/>
  <c r="A15" i="2"/>
  <c r="H59" i="2"/>
  <c r="B59" i="2"/>
  <c r="D59" i="2"/>
  <c r="A59" i="2"/>
  <c r="H58" i="2"/>
  <c r="B58" i="2"/>
  <c r="D58" i="2"/>
  <c r="A58" i="2"/>
  <c r="H57" i="2"/>
  <c r="B57" i="2"/>
  <c r="D57" i="2"/>
  <c r="A57" i="2"/>
  <c r="H14" i="2"/>
  <c r="D14" i="2"/>
  <c r="B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56" i="2"/>
  <c r="B56" i="2"/>
  <c r="D56" i="2"/>
  <c r="A56" i="2"/>
  <c r="H55" i="2"/>
  <c r="B55" i="2"/>
  <c r="D55" i="2"/>
  <c r="A55" i="2"/>
  <c r="H54" i="2"/>
  <c r="D54" i="2"/>
  <c r="B54" i="2"/>
  <c r="A54" i="2"/>
  <c r="H53" i="2"/>
  <c r="B53" i="2"/>
  <c r="D53" i="2"/>
  <c r="A53" i="2"/>
  <c r="H52" i="2"/>
  <c r="D52" i="2"/>
  <c r="B52" i="2"/>
  <c r="A52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D38" i="2"/>
  <c r="B38" i="2"/>
  <c r="A38" i="2"/>
  <c r="H37" i="2"/>
  <c r="B37" i="2"/>
  <c r="D37" i="2"/>
  <c r="A37" i="2"/>
  <c r="H36" i="2"/>
  <c r="D36" i="2"/>
  <c r="B36" i="2"/>
  <c r="A36" i="2"/>
  <c r="H35" i="2"/>
  <c r="B35" i="2"/>
  <c r="D35" i="2"/>
  <c r="A35" i="2"/>
  <c r="H34" i="2"/>
  <c r="D34" i="2"/>
  <c r="B34" i="2"/>
  <c r="A34" i="2"/>
  <c r="Q100" i="1"/>
  <c r="Q89" i="1"/>
  <c r="Q90" i="1"/>
  <c r="Q87" i="1"/>
  <c r="F16" i="1"/>
  <c r="F17" i="1" s="1"/>
  <c r="C17" i="1"/>
  <c r="Q86" i="1"/>
  <c r="Q84" i="1"/>
  <c r="Q78" i="1"/>
  <c r="Q83" i="1"/>
  <c r="Q80" i="1"/>
  <c r="Q77" i="1"/>
  <c r="Q50" i="1"/>
  <c r="Q51" i="1"/>
  <c r="Q54" i="1"/>
  <c r="Q55" i="1"/>
  <c r="Q57" i="1"/>
  <c r="Q58" i="1"/>
  <c r="Q60" i="1"/>
  <c r="Q63" i="1"/>
  <c r="Q65" i="1"/>
  <c r="Q45" i="1"/>
  <c r="Q46" i="1"/>
  <c r="Q47" i="1"/>
  <c r="Q48" i="1"/>
  <c r="Q66" i="1"/>
  <c r="Q67" i="1"/>
  <c r="Q68" i="1"/>
  <c r="Q69" i="1"/>
  <c r="Q70" i="1"/>
  <c r="Q71" i="1"/>
  <c r="Q72" i="1"/>
  <c r="Q73" i="1"/>
  <c r="Q74" i="1"/>
  <c r="Q21" i="1"/>
  <c r="E100" i="1"/>
  <c r="E33" i="2" s="1"/>
  <c r="E77" i="1"/>
  <c r="F77" i="1" s="1"/>
  <c r="G77" i="1" s="1"/>
  <c r="K77" i="1" s="1"/>
  <c r="E27" i="1"/>
  <c r="E39" i="2" s="1"/>
  <c r="E35" i="1"/>
  <c r="F35" i="1" s="1"/>
  <c r="G35" i="1" s="1"/>
  <c r="I35" i="1" s="1"/>
  <c r="E43" i="1"/>
  <c r="F43" i="1"/>
  <c r="G43" i="1" s="1"/>
  <c r="I43" i="1" s="1"/>
  <c r="E62" i="1"/>
  <c r="E63" i="2"/>
  <c r="E88" i="1"/>
  <c r="E72" i="2" s="1"/>
  <c r="E98" i="1"/>
  <c r="F98" i="1"/>
  <c r="G98" i="1" s="1"/>
  <c r="K98" i="1" s="1"/>
  <c r="E67" i="1"/>
  <c r="F67" i="1"/>
  <c r="G67" i="1"/>
  <c r="I67" i="1" s="1"/>
  <c r="E21" i="1"/>
  <c r="F21" i="1" s="1"/>
  <c r="G21" i="1" s="1"/>
  <c r="H21" i="1" s="1"/>
  <c r="E63" i="1"/>
  <c r="F63" i="1" s="1"/>
  <c r="G63" i="1" s="1"/>
  <c r="J63" i="1" s="1"/>
  <c r="E89" i="1"/>
  <c r="F89" i="1" s="1"/>
  <c r="G89" i="1" s="1"/>
  <c r="K89" i="1" s="1"/>
  <c r="E103" i="1"/>
  <c r="F103" i="1" s="1"/>
  <c r="G103" i="1" s="1"/>
  <c r="K103" i="1" s="1"/>
  <c r="E22" i="1"/>
  <c r="F22" i="1"/>
  <c r="G22" i="1" s="1"/>
  <c r="I22" i="1" s="1"/>
  <c r="E30" i="1"/>
  <c r="F30" i="1" s="1"/>
  <c r="G30" i="1" s="1"/>
  <c r="I30" i="1" s="1"/>
  <c r="E38" i="1"/>
  <c r="E50" i="2" s="1"/>
  <c r="F38" i="1"/>
  <c r="G38" i="1" s="1"/>
  <c r="I38" i="1" s="1"/>
  <c r="E52" i="1"/>
  <c r="E58" i="2"/>
  <c r="E76" i="1"/>
  <c r="E66" i="2" s="1"/>
  <c r="E91" i="1"/>
  <c r="E73" i="2" s="1"/>
  <c r="F91" i="1"/>
  <c r="G91" i="1"/>
  <c r="K91" i="1" s="1"/>
  <c r="E99" i="1"/>
  <c r="E81" i="2" s="1"/>
  <c r="E70" i="1"/>
  <c r="F70" i="1"/>
  <c r="G70" i="1"/>
  <c r="I70" i="1" s="1"/>
  <c r="E54" i="1"/>
  <c r="F54" i="1" s="1"/>
  <c r="G54" i="1" s="1"/>
  <c r="J54" i="1" s="1"/>
  <c r="E80" i="1"/>
  <c r="F80" i="1"/>
  <c r="G80" i="1"/>
  <c r="K80" i="1" s="1"/>
  <c r="E84" i="1"/>
  <c r="F84" i="1" s="1"/>
  <c r="G84" i="1" s="1"/>
  <c r="K84" i="1" s="1"/>
  <c r="E25" i="1"/>
  <c r="F25" i="1" s="1"/>
  <c r="G25" i="1" s="1"/>
  <c r="I25" i="1" s="1"/>
  <c r="E33" i="1"/>
  <c r="F33" i="1"/>
  <c r="G33" i="1"/>
  <c r="I33" i="1" s="1"/>
  <c r="E41" i="1"/>
  <c r="F41" i="1" s="1"/>
  <c r="G41" i="1" s="1"/>
  <c r="I41" i="1" s="1"/>
  <c r="E59" i="1"/>
  <c r="F59" i="1"/>
  <c r="G59" i="1"/>
  <c r="J59" i="1" s="1"/>
  <c r="E82" i="1"/>
  <c r="E69" i="2" s="1"/>
  <c r="F82" i="1"/>
  <c r="G82" i="1"/>
  <c r="K82" i="1" s="1"/>
  <c r="E92" i="1"/>
  <c r="F92" i="1"/>
  <c r="G92" i="1" s="1"/>
  <c r="K92" i="1" s="1"/>
  <c r="E47" i="1"/>
  <c r="E13" i="2"/>
  <c r="E73" i="1"/>
  <c r="E23" i="2" s="1"/>
  <c r="E58" i="1"/>
  <c r="F58" i="1" s="1"/>
  <c r="G58" i="1" s="1"/>
  <c r="J58" i="1" s="1"/>
  <c r="E86" i="1"/>
  <c r="F86" i="1"/>
  <c r="G86" i="1" s="1"/>
  <c r="K86" i="1" s="1"/>
  <c r="E101" i="1"/>
  <c r="F101" i="1" s="1"/>
  <c r="G101" i="1" s="1"/>
  <c r="K101" i="1" s="1"/>
  <c r="E28" i="1"/>
  <c r="E40" i="2" s="1"/>
  <c r="F28" i="1"/>
  <c r="G28" i="1"/>
  <c r="I28" i="1" s="1"/>
  <c r="E36" i="1"/>
  <c r="F36" i="1" s="1"/>
  <c r="G36" i="1" s="1"/>
  <c r="I36" i="1" s="1"/>
  <c r="E44" i="1"/>
  <c r="F44" i="1" s="1"/>
  <c r="G44" i="1" s="1"/>
  <c r="I44" i="1" s="1"/>
  <c r="E64" i="1"/>
  <c r="E93" i="1"/>
  <c r="E75" i="2" s="1"/>
  <c r="E68" i="1"/>
  <c r="F68" i="1" s="1"/>
  <c r="G68" i="1" s="1"/>
  <c r="I68" i="1" s="1"/>
  <c r="E50" i="1"/>
  <c r="F50" i="1" s="1"/>
  <c r="G50" i="1" s="1"/>
  <c r="J50" i="1" s="1"/>
  <c r="E65" i="1"/>
  <c r="F65" i="1" s="1"/>
  <c r="G65" i="1" s="1"/>
  <c r="J65" i="1" s="1"/>
  <c r="E23" i="1"/>
  <c r="E35" i="2"/>
  <c r="E31" i="1"/>
  <c r="F31" i="1" s="1"/>
  <c r="G31" i="1" s="1"/>
  <c r="I31" i="1" s="1"/>
  <c r="E39" i="1"/>
  <c r="F39" i="1" s="1"/>
  <c r="G39" i="1" s="1"/>
  <c r="I39" i="1" s="1"/>
  <c r="E53" i="1"/>
  <c r="E59" i="2" s="1"/>
  <c r="F53" i="1"/>
  <c r="G53" i="1" s="1"/>
  <c r="I53" i="1" s="1"/>
  <c r="E79" i="1"/>
  <c r="E67" i="2" s="1"/>
  <c r="E94" i="1"/>
  <c r="F94" i="1"/>
  <c r="G94" i="1"/>
  <c r="K94" i="1" s="1"/>
  <c r="E45" i="1"/>
  <c r="E11" i="2" s="1"/>
  <c r="F45" i="1"/>
  <c r="G45" i="1" s="1"/>
  <c r="I45" i="1" s="1"/>
  <c r="E71" i="1"/>
  <c r="F71" i="1"/>
  <c r="E55" i="1"/>
  <c r="E15" i="2" s="1"/>
  <c r="E78" i="1"/>
  <c r="F78" i="1" s="1"/>
  <c r="G78" i="1" s="1"/>
  <c r="K78" i="1" s="1"/>
  <c r="E90" i="1"/>
  <c r="F90" i="1"/>
  <c r="G90" i="1" s="1"/>
  <c r="I90" i="1" s="1"/>
  <c r="E87" i="1"/>
  <c r="G74" i="1"/>
  <c r="I74" i="1"/>
  <c r="E56" i="1"/>
  <c r="F56" i="1" s="1"/>
  <c r="G56" i="1" s="1"/>
  <c r="J56" i="1" s="1"/>
  <c r="E42" i="1"/>
  <c r="E54" i="2" s="1"/>
  <c r="E102" i="1"/>
  <c r="F102" i="1"/>
  <c r="G102" i="1" s="1"/>
  <c r="K102" i="1" s="1"/>
  <c r="E55" i="2"/>
  <c r="E16" i="2"/>
  <c r="E83" i="1"/>
  <c r="E28" i="2"/>
  <c r="F83" i="1"/>
  <c r="G83" i="1" s="1"/>
  <c r="K83" i="1" s="1"/>
  <c r="E60" i="1"/>
  <c r="F60" i="1"/>
  <c r="G60" i="1"/>
  <c r="J60" i="1" s="1"/>
  <c r="E97" i="1"/>
  <c r="F97" i="1"/>
  <c r="G97" i="1" s="1"/>
  <c r="K97" i="1" s="1"/>
  <c r="E40" i="1"/>
  <c r="F40" i="1"/>
  <c r="G40" i="1" s="1"/>
  <c r="I40" i="1" s="1"/>
  <c r="E34" i="1"/>
  <c r="F34" i="1" s="1"/>
  <c r="G34" i="1" s="1"/>
  <c r="I34" i="1" s="1"/>
  <c r="E34" i="2"/>
  <c r="E17" i="2"/>
  <c r="E57" i="1"/>
  <c r="F57" i="1"/>
  <c r="G57" i="1" s="1"/>
  <c r="J57" i="1" s="1"/>
  <c r="E74" i="1"/>
  <c r="F74" i="1"/>
  <c r="E96" i="1"/>
  <c r="F96" i="1" s="1"/>
  <c r="G96" i="1" s="1"/>
  <c r="K96" i="1" s="1"/>
  <c r="E32" i="1"/>
  <c r="F32" i="1" s="1"/>
  <c r="G32" i="1" s="1"/>
  <c r="I32" i="1" s="1"/>
  <c r="E26" i="1"/>
  <c r="F26" i="1" s="1"/>
  <c r="G26" i="1" s="1"/>
  <c r="I26" i="1" s="1"/>
  <c r="E25" i="2"/>
  <c r="E72" i="1"/>
  <c r="F72" i="1"/>
  <c r="G72" i="1"/>
  <c r="I72" i="1"/>
  <c r="E48" i="1"/>
  <c r="F48" i="1" s="1"/>
  <c r="G48" i="1" s="1"/>
  <c r="I48" i="1" s="1"/>
  <c r="E95" i="1"/>
  <c r="E77" i="2" s="1"/>
  <c r="E75" i="1"/>
  <c r="F75" i="1" s="1"/>
  <c r="G75" i="1" s="1"/>
  <c r="K75" i="1" s="1"/>
  <c r="E24" i="1"/>
  <c r="F24" i="1"/>
  <c r="G24" i="1" s="1"/>
  <c r="I24" i="1" s="1"/>
  <c r="E80" i="2"/>
  <c r="E22" i="2"/>
  <c r="F95" i="1"/>
  <c r="G95" i="1"/>
  <c r="K95" i="1" s="1"/>
  <c r="E38" i="2"/>
  <c r="F64" i="1"/>
  <c r="G64" i="1"/>
  <c r="J64" i="1"/>
  <c r="E64" i="2"/>
  <c r="E27" i="2"/>
  <c r="E74" i="2"/>
  <c r="F87" i="1"/>
  <c r="G87" i="1"/>
  <c r="K87" i="1" s="1"/>
  <c r="F79" i="1"/>
  <c r="G79" i="1"/>
  <c r="K79" i="1" s="1"/>
  <c r="F23" i="1"/>
  <c r="G23" i="1" s="1"/>
  <c r="I23" i="1" s="1"/>
  <c r="E76" i="2"/>
  <c r="E79" i="2"/>
  <c r="E20" i="2"/>
  <c r="E42" i="2"/>
  <c r="E18" i="2"/>
  <c r="E61" i="2"/>
  <c r="E31" i="2"/>
  <c r="E43" i="2"/>
  <c r="E78" i="2"/>
  <c r="E24" i="2"/>
  <c r="E21" i="2"/>
  <c r="G71" i="1"/>
  <c r="I71" i="1"/>
  <c r="E36" i="2"/>
  <c r="E45" i="2"/>
  <c r="F27" i="1"/>
  <c r="G27" i="1"/>
  <c r="I27" i="1" s="1"/>
  <c r="E14" i="2"/>
  <c r="E52" i="2"/>
  <c r="E47" i="2"/>
  <c r="E29" i="2"/>
  <c r="E53" i="2"/>
  <c r="E30" i="2"/>
  <c r="E48" i="2"/>
  <c r="F52" i="1"/>
  <c r="G52" i="1"/>
  <c r="I52" i="1" s="1"/>
  <c r="F62" i="1"/>
  <c r="G62" i="1"/>
  <c r="J62" i="1" s="1"/>
  <c r="E32" i="2"/>
  <c r="E44" i="2"/>
  <c r="F47" i="1"/>
  <c r="G47" i="1"/>
  <c r="I47" i="1" s="1"/>
  <c r="E110" i="1"/>
  <c r="F110" i="1"/>
  <c r="E113" i="1"/>
  <c r="F113" i="1" s="1"/>
  <c r="G113" i="1" s="1"/>
  <c r="K113" i="1" s="1"/>
  <c r="E105" i="1"/>
  <c r="F105" i="1"/>
  <c r="G105" i="1" s="1"/>
  <c r="K105" i="1" s="1"/>
  <c r="E108" i="1"/>
  <c r="F108" i="1"/>
  <c r="G108" i="1"/>
  <c r="K108" i="1" s="1"/>
  <c r="G106" i="1"/>
  <c r="K106" i="1"/>
  <c r="E111" i="1"/>
  <c r="F111" i="1" s="1"/>
  <c r="G111" i="1" s="1"/>
  <c r="K111" i="1" s="1"/>
  <c r="E106" i="1"/>
  <c r="F106" i="1"/>
  <c r="G104" i="1"/>
  <c r="K104" i="1" s="1"/>
  <c r="E109" i="1"/>
  <c r="F109" i="1"/>
  <c r="G109" i="1"/>
  <c r="K109" i="1" s="1"/>
  <c r="E112" i="1"/>
  <c r="F112" i="1"/>
  <c r="G112" i="1" s="1"/>
  <c r="K112" i="1" s="1"/>
  <c r="G110" i="1"/>
  <c r="K110" i="1" s="1"/>
  <c r="F42" i="1" l="1"/>
  <c r="G42" i="1" s="1"/>
  <c r="I42" i="1" s="1"/>
  <c r="E46" i="2"/>
  <c r="F55" i="1"/>
  <c r="G55" i="1" s="1"/>
  <c r="J55" i="1" s="1"/>
  <c r="E51" i="2"/>
  <c r="F93" i="1"/>
  <c r="G93" i="1" s="1"/>
  <c r="K93" i="1" s="1"/>
  <c r="F88" i="1"/>
  <c r="G88" i="1" s="1"/>
  <c r="K88" i="1" s="1"/>
  <c r="F73" i="1"/>
  <c r="G73" i="1" s="1"/>
  <c r="I73" i="1" s="1"/>
  <c r="E26" i="2"/>
  <c r="E60" i="2"/>
  <c r="F99" i="1"/>
  <c r="G99" i="1" s="1"/>
  <c r="K99" i="1" s="1"/>
  <c r="F100" i="1"/>
  <c r="G100" i="1" s="1"/>
  <c r="I100" i="1" s="1"/>
  <c r="E56" i="2"/>
  <c r="F76" i="1"/>
  <c r="G76" i="1" s="1"/>
  <c r="C11" i="1"/>
  <c r="C12" i="1"/>
  <c r="C16" i="1" l="1"/>
  <c r="D18" i="1" s="1"/>
  <c r="O115" i="1"/>
  <c r="O50" i="1"/>
  <c r="O99" i="1"/>
  <c r="O32" i="1"/>
  <c r="O108" i="1"/>
  <c r="O111" i="1"/>
  <c r="O70" i="1"/>
  <c r="O112" i="1"/>
  <c r="O54" i="1"/>
  <c r="O56" i="1"/>
  <c r="O51" i="1"/>
  <c r="O35" i="1"/>
  <c r="O109" i="1"/>
  <c r="O65" i="1"/>
  <c r="O90" i="1"/>
  <c r="O104" i="1"/>
  <c r="O29" i="1"/>
  <c r="O114" i="1"/>
  <c r="O30" i="1"/>
  <c r="O100" i="1"/>
  <c r="O74" i="1"/>
  <c r="O77" i="1"/>
  <c r="O95" i="1"/>
  <c r="O55" i="1"/>
  <c r="O107" i="1"/>
  <c r="O42" i="1"/>
  <c r="O97" i="1"/>
  <c r="O88" i="1"/>
  <c r="O53" i="1"/>
  <c r="O72" i="1"/>
  <c r="O117" i="1"/>
  <c r="O61" i="1"/>
  <c r="O103" i="1"/>
  <c r="O102" i="1"/>
  <c r="O93" i="1"/>
  <c r="O105" i="1"/>
  <c r="O46" i="1"/>
  <c r="O98" i="1"/>
  <c r="O86" i="1"/>
  <c r="O78" i="1"/>
  <c r="O24" i="1"/>
  <c r="O49" i="1"/>
  <c r="O36" i="1"/>
  <c r="O79" i="1"/>
  <c r="O89" i="1"/>
  <c r="O69" i="1"/>
  <c r="O52" i="1"/>
  <c r="O96" i="1"/>
  <c r="O33" i="1"/>
  <c r="O48" i="1"/>
  <c r="O21" i="1"/>
  <c r="O83" i="1"/>
  <c r="O31" i="1"/>
  <c r="O71" i="1"/>
  <c r="O94" i="1"/>
  <c r="O34" i="1"/>
  <c r="O59" i="1"/>
  <c r="O82" i="1"/>
  <c r="O92" i="1"/>
  <c r="O110" i="1"/>
  <c r="O38" i="1"/>
  <c r="O75" i="1"/>
  <c r="O45" i="1"/>
  <c r="O37" i="1"/>
  <c r="O118" i="1"/>
  <c r="O58" i="1"/>
  <c r="O68" i="1"/>
  <c r="O57" i="1"/>
  <c r="O76" i="1"/>
  <c r="O22" i="1"/>
  <c r="O84" i="1"/>
  <c r="O40" i="1"/>
  <c r="O26" i="1"/>
  <c r="O41" i="1"/>
  <c r="O60" i="1"/>
  <c r="O80" i="1"/>
  <c r="O67" i="1"/>
  <c r="O25" i="1"/>
  <c r="O66" i="1"/>
  <c r="O44" i="1"/>
  <c r="O119" i="1"/>
  <c r="O87" i="1"/>
  <c r="O91" i="1"/>
  <c r="O27" i="1"/>
  <c r="O23" i="1"/>
  <c r="O63" i="1"/>
  <c r="O47" i="1"/>
  <c r="C15" i="1"/>
  <c r="F18" i="1" s="1"/>
  <c r="F19" i="1" s="1"/>
  <c r="O101" i="1"/>
  <c r="O62" i="1"/>
  <c r="O116" i="1"/>
  <c r="O85" i="1"/>
  <c r="O106" i="1"/>
  <c r="O81" i="1"/>
  <c r="O28" i="1"/>
  <c r="O113" i="1"/>
  <c r="O73" i="1"/>
  <c r="O64" i="1"/>
  <c r="O43" i="1"/>
  <c r="O39" i="1"/>
  <c r="K76" i="1"/>
  <c r="C18" i="1" l="1"/>
</calcChain>
</file>

<file path=xl/sharedStrings.xml><?xml version="1.0" encoding="utf-8"?>
<sst xmlns="http://schemas.openxmlformats.org/spreadsheetml/2006/main" count="871" uniqueCount="349">
  <si>
    <t>VSB-66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</si>
  <si>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</si>
  <si>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</si>
  <si>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</si>
  <si>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</si>
  <si>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</si>
  <si>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</si>
  <si>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</si>
  <si>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</si>
  <si>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</si>
  <si>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</si>
  <si>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</si>
  <si>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</si>
  <si>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</si>
  <si>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</si>
  <si>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</si>
  <si>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</si>
  <si>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</si>
  <si>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</si>
  <si>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</si>
  <si>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</si>
  <si>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</si>
  <si>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</si>
  <si>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</si>
  <si>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</si>
  <si>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</si>
  <si>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</si>
  <si>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</si>
  <si>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</si>
  <si>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</si>
  <si>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Bull.21</t>
  </si>
  <si>
    <t>B</t>
  </si>
  <si>
    <t>Locher K</t>
  </si>
  <si>
    <t>Mavrofridis G</t>
  </si>
  <si>
    <t>BBSAG Bull.57</t>
  </si>
  <si>
    <t>BBSAG Bull.58</t>
  </si>
  <si>
    <t>BBSAG Bull.88</t>
  </si>
  <si>
    <t>Blaettler E</t>
  </si>
  <si>
    <t>BBSAG Bull.94</t>
  </si>
  <si>
    <t>IBVS 2806</t>
  </si>
  <si>
    <t>IBVS 5502</t>
  </si>
  <si>
    <t>I</t>
  </si>
  <si>
    <t>EA</t>
  </si>
  <si>
    <t>IBVS 5677</t>
  </si>
  <si>
    <t># of data points:</t>
  </si>
  <si>
    <t>BZ Eri / GSC 04732-01278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</si>
  <si>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</si>
  <si>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</si>
  <si>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</si>
  <si>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</si>
  <si>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</si>
  <si>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</si>
  <si>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5843</t>
  </si>
  <si>
    <t>IBVS 5871</t>
  </si>
  <si>
    <t>OEJV 0107</t>
  </si>
  <si>
    <t>II</t>
  </si>
  <si>
    <t>IBVS 5920</t>
  </si>
  <si>
    <t>Add cycle</t>
  </si>
  <si>
    <t>Old Cycle</t>
  </si>
  <si>
    <t>IBVS 5960</t>
  </si>
  <si>
    <t>IBVS 6011</t>
  </si>
  <si>
    <t>OEJV 0142</t>
  </si>
  <si>
    <t>OEJV 0172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</si>
  <si>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</si>
  <si>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</si>
  <si>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</si>
  <si>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</si>
  <si>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</si>
  <si>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</si>
  <si>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</si>
  <si>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</si>
  <si>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</si>
  <si>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</si>
  <si>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</si>
  <si>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</si>
  <si>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2425558.456 </t>
  </si>
  <si>
    <t> 07.11.1928 22:56 </t>
  </si>
  <si>
    <t> 0.011 </t>
  </si>
  <si>
    <t>P </t>
  </si>
  <si>
    <t> R.Kippenhahn </t>
  </si>
  <si>
    <t> AN 282.75 </t>
  </si>
  <si>
    <t>2426224.604 </t>
  </si>
  <si>
    <t> 05.09.1930 02:29 </t>
  </si>
  <si>
    <t> -0.004 </t>
  </si>
  <si>
    <t> L.Meinunger </t>
  </si>
  <si>
    <t> MVS 3.200 </t>
  </si>
  <si>
    <t>2427101.318 </t>
  </si>
  <si>
    <t> 28.01.1933 19:37 </t>
  </si>
  <si>
    <t> 0.006 </t>
  </si>
  <si>
    <t>2427421.438 </t>
  </si>
  <si>
    <t> 14.12.1933 22:30 </t>
  </si>
  <si>
    <t>2427471.254 </t>
  </si>
  <si>
    <t> 02.02.1934 18:05 </t>
  </si>
  <si>
    <t> -0.001 </t>
  </si>
  <si>
    <t>2430378.322 </t>
  </si>
  <si>
    <t> 18.01.1942 19:43 </t>
  </si>
  <si>
    <t> -0.005 </t>
  </si>
  <si>
    <t>2430730.350 </t>
  </si>
  <si>
    <t> 05.01.1943 20:24 </t>
  </si>
  <si>
    <t> 0.012 </t>
  </si>
  <si>
    <t>2432795.575 </t>
  </si>
  <si>
    <t> 01.09.1948 01:48 </t>
  </si>
  <si>
    <t> 0.001 </t>
  </si>
  <si>
    <t>2433154.558 </t>
  </si>
  <si>
    <t> 26.08.1949 01:23 </t>
  </si>
  <si>
    <t> -0.000 </t>
  </si>
  <si>
    <t>2434665.547 </t>
  </si>
  <si>
    <t> 15.10.1953 01:07 </t>
  </si>
  <si>
    <t> 0.002 </t>
  </si>
  <si>
    <t>2434709.408 </t>
  </si>
  <si>
    <t> 27.11.1953 21:47 </t>
  </si>
  <si>
    <t> 0.027 </t>
  </si>
  <si>
    <t>2435721.580 </t>
  </si>
  <si>
    <t> 05.09.1956 01:55 </t>
  </si>
  <si>
    <t> 0.004 </t>
  </si>
  <si>
    <t>2435892.282 </t>
  </si>
  <si>
    <t> 22.02.1957 18:46 </t>
  </si>
  <si>
    <t> 0.014 </t>
  </si>
  <si>
    <t>2436085.578 </t>
  </si>
  <si>
    <t> 04.09.1957 01:52 </t>
  </si>
  <si>
    <t> 0.037 </t>
  </si>
  <si>
    <t>2436904.452 </t>
  </si>
  <si>
    <t> 01.12.1959 22:50 </t>
  </si>
  <si>
    <t> -0.011 </t>
  </si>
  <si>
    <t>2437235.549 </t>
  </si>
  <si>
    <t> 28.10.1960 01:10 </t>
  </si>
  <si>
    <t>2437584.578 </t>
  </si>
  <si>
    <t> 12.10.1961 01:52 </t>
  </si>
  <si>
    <t> 0.005 </t>
  </si>
  <si>
    <t>2437942.565 </t>
  </si>
  <si>
    <t> 05.10.1962 01:33 </t>
  </si>
  <si>
    <t>2437992.374 </t>
  </si>
  <si>
    <t> 23.11.1962 20:58 </t>
  </si>
  <si>
    <t>2438328.438 </t>
  </si>
  <si>
    <t> 25.10.1963 22:30 </t>
  </si>
  <si>
    <t> -0.006 </t>
  </si>
  <si>
    <t>2438439.381 </t>
  </si>
  <si>
    <t> 13.02.1964 21:08 </t>
  </si>
  <si>
    <t> 0.021 </t>
  </si>
  <si>
    <t>2438441.350 </t>
  </si>
  <si>
    <t> 15.02.1964 20:24 </t>
  </si>
  <si>
    <t> -0.002 </t>
  </si>
  <si>
    <t>2438462.299 </t>
  </si>
  <si>
    <t> 07.03.1964 19:10 </t>
  </si>
  <si>
    <t> 0.025 </t>
  </si>
  <si>
    <t>2442448.302 </t>
  </si>
  <si>
    <t> 04.02.1975 19:14 </t>
  </si>
  <si>
    <t>V </t>
  </si>
  <si>
    <t> R.Diethelm </t>
  </si>
  <si>
    <t> BBS 21 </t>
  </si>
  <si>
    <t>2442450.289 </t>
  </si>
  <si>
    <t> 06.02.1975 18:56 </t>
  </si>
  <si>
    <t>2442452.278 </t>
  </si>
  <si>
    <t> 08.02.1975 18:40 </t>
  </si>
  <si>
    <t>2442452.284 </t>
  </si>
  <si>
    <t> 08.02.1975 18:48 </t>
  </si>
  <si>
    <t> 0.008 </t>
  </si>
  <si>
    <t> K.Locher </t>
  </si>
  <si>
    <t>2442835.172 </t>
  </si>
  <si>
    <t> 26.02.1976 16:07 </t>
  </si>
  <si>
    <t>E </t>
  </si>
  <si>
    <t>?</t>
  </si>
  <si>
    <t> Srivastava &amp; Sinha </t>
  </si>
  <si>
    <t>IBVS 1919 </t>
  </si>
  <si>
    <t>2442836.164 </t>
  </si>
  <si>
    <t> 27.02.1976 15:56 </t>
  </si>
  <si>
    <t>2442840.155 </t>
  </si>
  <si>
    <t> 02.03.1976 15:43 </t>
  </si>
  <si>
    <t>2444233.5800 </t>
  </si>
  <si>
    <t> 26.12.1979 01:55 </t>
  </si>
  <si>
    <t> 0.0001 </t>
  </si>
  <si>
    <t> G.W.Wolf et al. </t>
  </si>
  <si>
    <t>IBVS 2185 </t>
  </si>
  <si>
    <t>2444581.2972 </t>
  </si>
  <si>
    <t> 07.12.1980 19:07 </t>
  </si>
  <si>
    <t> 0.0243 </t>
  </si>
  <si>
    <t> Srivastava &amp; Uddin </t>
  </si>
  <si>
    <t> ASS 126.108 </t>
  </si>
  <si>
    <t>2444590.2449 </t>
  </si>
  <si>
    <t> 16.12.1980 17:52 </t>
  </si>
  <si>
    <t> 0.0057 </t>
  </si>
  <si>
    <t>2444591.2166 </t>
  </si>
  <si>
    <t> 17.12.1980 17:11 </t>
  </si>
  <si>
    <t> -0.0189 </t>
  </si>
  <si>
    <t>2444604.1888 </t>
  </si>
  <si>
    <t> 30.12.1980 16:31 </t>
  </si>
  <si>
    <t> 0.0020 </t>
  </si>
  <si>
    <t>2444605.1857 </t>
  </si>
  <si>
    <t> 31.12.1980 16:27 </t>
  </si>
  <si>
    <t> 0.0027 </t>
  </si>
  <si>
    <t>2444902.460 </t>
  </si>
  <si>
    <t> 24.10.1981 23:02 </t>
  </si>
  <si>
    <t> 0.061 </t>
  </si>
  <si>
    <t> G.Mavrofridis </t>
  </si>
  <si>
    <t> BBS 57 </t>
  </si>
  <si>
    <t>2444908.391 </t>
  </si>
  <si>
    <t> 30.10.1981 21:23 </t>
  </si>
  <si>
    <t> BBS 58 </t>
  </si>
  <si>
    <t>2444910.361 </t>
  </si>
  <si>
    <t> 01.11.1981 20:39 </t>
  </si>
  <si>
    <t> -0.008 </t>
  </si>
  <si>
    <t>2444912.370 </t>
  </si>
  <si>
    <t> 03.11.1981 20:52 </t>
  </si>
  <si>
    <t>2444914.368 </t>
  </si>
  <si>
    <t> 05.11.1981 20:49 </t>
  </si>
  <si>
    <t>2444928.313 </t>
  </si>
  <si>
    <t> 19.11.1981 19:30 </t>
  </si>
  <si>
    <t>2444930.301 </t>
  </si>
  <si>
    <t> 21.11.1981 19:13 </t>
  </si>
  <si>
    <t> 0.007 </t>
  </si>
  <si>
    <t>2447159.258 </t>
  </si>
  <si>
    <t> 29.12.1987 18:11 </t>
  </si>
  <si>
    <t> 0.009 </t>
  </si>
  <si>
    <t> BBS 88 </t>
  </si>
  <si>
    <t>2447946.298 </t>
  </si>
  <si>
    <t> 23.02.1990 19:09 </t>
  </si>
  <si>
    <t> E.Blättler </t>
  </si>
  <si>
    <t> BBS 94 </t>
  </si>
  <si>
    <t>2452266.0565 </t>
  </si>
  <si>
    <t> 22.12.2001 13:21 </t>
  </si>
  <si>
    <t> 0.0034 </t>
  </si>
  <si>
    <t> Nagai </t>
  </si>
  <si>
    <t>VSB 39 </t>
  </si>
  <si>
    <t>2452279.0088 </t>
  </si>
  <si>
    <t> 04.01.2002 12:12 </t>
  </si>
  <si>
    <t> 0.0044 </t>
  </si>
  <si>
    <t>VSB 40 </t>
  </si>
  <si>
    <t>2452982.6971 </t>
  </si>
  <si>
    <t> 09.12.2003 04:43 </t>
  </si>
  <si>
    <t> 0.0045 </t>
  </si>
  <si>
    <t> S.Dvorak </t>
  </si>
  <si>
    <t>IBVS 5502 </t>
  </si>
  <si>
    <t>2453306.8076 </t>
  </si>
  <si>
    <t> 28.10.2004 07:22 </t>
  </si>
  <si>
    <t> -0.0000 </t>
  </si>
  <si>
    <t>C </t>
  </si>
  <si>
    <t>-I</t>
  </si>
  <si>
    <t> W.Ogloza et al. </t>
  </si>
  <si>
    <t>IBVS 5843 </t>
  </si>
  <si>
    <t>2453347.9888 </t>
  </si>
  <si>
    <t> 08.12.2004 11:43 </t>
  </si>
  <si>
    <t>41841</t>
  </si>
  <si>
    <t> 0.0026 </t>
  </si>
  <si>
    <t>VSB 43 </t>
  </si>
  <si>
    <t>2453376.5493 </t>
  </si>
  <si>
    <t> 06.01.2005 01:10 </t>
  </si>
  <si>
    <t>41884</t>
  </si>
  <si>
    <t> 0.0038 </t>
  </si>
  <si>
    <t> S. Dvorak </t>
  </si>
  <si>
    <t>IBVS 5677 </t>
  </si>
  <si>
    <t>2453630.2617 </t>
  </si>
  <si>
    <t> 16.09.2005 18:16 </t>
  </si>
  <si>
    <t>42266</t>
  </si>
  <si>
    <t> 0.0033 </t>
  </si>
  <si>
    <t> Maehara </t>
  </si>
  <si>
    <t>VSB 44 </t>
  </si>
  <si>
    <t>2454467.1169 </t>
  </si>
  <si>
    <t> 01.01.2008 14:48 </t>
  </si>
  <si>
    <t>43526</t>
  </si>
  <si>
    <t> 0.0041 </t>
  </si>
  <si>
    <t> H.Itoh </t>
  </si>
  <si>
    <t>VSB 48 </t>
  </si>
  <si>
    <t>2454783.9268 </t>
  </si>
  <si>
    <t> 13.11.2008 10:14 </t>
  </si>
  <si>
    <t>44003</t>
  </si>
  <si>
    <t> 0.0049 </t>
  </si>
  <si>
    <t>IBVS 5871 </t>
  </si>
  <si>
    <t>2454831.4141 </t>
  </si>
  <si>
    <t> 30.12.2008 21:56 </t>
  </si>
  <si>
    <t>44074.5</t>
  </si>
  <si>
    <t> 0.0040 </t>
  </si>
  <si>
    <t>R</t>
  </si>
  <si>
    <t> R.Ehrenberger </t>
  </si>
  <si>
    <t>OEJV 0107 </t>
  </si>
  <si>
    <t>2454845.0288 </t>
  </si>
  <si>
    <t> 13.01.2009 12:41 </t>
  </si>
  <si>
    <t>44095</t>
  </si>
  <si>
    <t> 0.0032 </t>
  </si>
  <si>
    <t> K.Nakajima </t>
  </si>
  <si>
    <t>VSB 50 </t>
  </si>
  <si>
    <t>2455137.9278 </t>
  </si>
  <si>
    <t> 02.11.2009 10:16 </t>
  </si>
  <si>
    <t>44536</t>
  </si>
  <si>
    <t>IBVS 5920 </t>
  </si>
  <si>
    <t>2455511.8554 </t>
  </si>
  <si>
    <t> 11.11.2010 08:31 </t>
  </si>
  <si>
    <t>45099</t>
  </si>
  <si>
    <t> 0.0031 </t>
  </si>
  <si>
    <t>IBVS 5960 </t>
  </si>
  <si>
    <t>2455571.9625 </t>
  </si>
  <si>
    <t> 10.01.2011 11:06 </t>
  </si>
  <si>
    <t>45189.5</t>
  </si>
  <si>
    <t> 0.0028 </t>
  </si>
  <si>
    <t>Ic</t>
  </si>
  <si>
    <t> K.Nagai </t>
  </si>
  <si>
    <t>VSB 53 </t>
  </si>
  <si>
    <t>2455849.9162 </t>
  </si>
  <si>
    <t> 15.10.2011 09:59 </t>
  </si>
  <si>
    <t>45608</t>
  </si>
  <si>
    <t> 0.0013 </t>
  </si>
  <si>
    <t>IBVS 6011 </t>
  </si>
  <si>
    <t>2455856.561 </t>
  </si>
  <si>
    <t> 22.10.2011 01:27 </t>
  </si>
  <si>
    <t>45618</t>
  </si>
  <si>
    <t>o</t>
  </si>
  <si>
    <t> A.Paschke </t>
  </si>
  <si>
    <t>OEJV 0142 </t>
  </si>
  <si>
    <t>2455886.1150 </t>
  </si>
  <si>
    <t> 20.11.2011 14:45 </t>
  </si>
  <si>
    <t>45662.5</t>
  </si>
  <si>
    <t>Rc</t>
  </si>
  <si>
    <t>2455916.0065 </t>
  </si>
  <si>
    <t> 20.12.2011 12:09 </t>
  </si>
  <si>
    <t>45707.5</t>
  </si>
  <si>
    <t> 0.0067 </t>
  </si>
  <si>
    <t>2455935.9281 </t>
  </si>
  <si>
    <t> 09.01.2012 10:16 </t>
  </si>
  <si>
    <t>45737.5</t>
  </si>
  <si>
    <t>VSB 55 </t>
  </si>
  <si>
    <t>2456274.9855 </t>
  </si>
  <si>
    <t> 13.12.2012 11:39 </t>
  </si>
  <si>
    <t>46248</t>
  </si>
  <si>
    <t> 0.0017 </t>
  </si>
  <si>
    <t>2456274.9869 </t>
  </si>
  <si>
    <t> 13.12.2012 11:41 </t>
  </si>
  <si>
    <t>2456274.9870 </t>
  </si>
  <si>
    <t>2456287.9343 </t>
  </si>
  <si>
    <t> 26.12.2012 10:25 </t>
  </si>
  <si>
    <t>46267.5</t>
  </si>
  <si>
    <t> -0.0008 </t>
  </si>
  <si>
    <t>2456287.9353 </t>
  </si>
  <si>
    <t> 26.12.2012 10:26 </t>
  </si>
  <si>
    <t> 0.0002 </t>
  </si>
  <si>
    <t>2456287.9356 </t>
  </si>
  <si>
    <t> 26.12.2012 10:27 </t>
  </si>
  <si>
    <t> 0.0005 </t>
  </si>
  <si>
    <t>2457055.384 </t>
  </si>
  <si>
    <t> 01.02.2015 21:12 </t>
  </si>
  <si>
    <t>47423</t>
  </si>
  <si>
    <t> 0.000 </t>
  </si>
  <si>
    <t>OEJV 0172 </t>
  </si>
  <si>
    <t>BAD?</t>
  </si>
  <si>
    <t>IBVS 1919</t>
  </si>
  <si>
    <t>VSB 067</t>
  </si>
  <si>
    <t>VSB 069</t>
  </si>
  <si>
    <t>U</t>
  </si>
  <si>
    <t>VSB, 91</t>
  </si>
  <si>
    <t>JAAVSO 51, 138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</si>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</sst>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4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28" fillId="0" borderId="0"/>
    <xf numFmtId="0" fontId="28" fillId="0" borderId="0"/>
    <xf numFmtId="0" fontId="28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165" fontId="16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0" fillId="24" borderId="17" xfId="38" applyFill="1" applyBorder="1" applyAlignment="1" applyProtection="1">
      <alignment horizontal="right" vertical="top" wrapText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43" applyFont="1" applyAlignment="1">
      <alignment horizontal="left"/>
    </xf>
    <xf numFmtId="0" fontId="38" fillId="0" borderId="0" xfId="43" applyFont="1" applyAlignment="1">
      <alignment horizontal="center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6" fontId="39" fillId="0" borderId="0" xfId="0" applyNumberFormat="1" applyFont="1" applyAlignment="1">
      <alignment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166" fontId="39" fillId="0" borderId="0" xfId="0" applyNumberFormat="1" applyFont="1" applyAlignment="1" applyProtection="1">
      <alignment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BZ Eri - O-C Diagr.</a:t>
            </a:r>
          </a:p>
        </c:rich>
      </c:tx>
      <c:layout>
        <c:manualLayout>
          <c:xMode val="edge"/>
          <c:yMode val="edge"/>
          <c:x val="0.39398496240601505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769252958613219"/>
          <c:w val="0.81052631578947365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E7-475B-B990-C8AC6286DDB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1">
                  <c:v>1.0999999998603016E-2</c:v>
                </c:pt>
                <c:pt idx="2">
                  <c:v>-3.6103000020375475E-3</c:v>
                </c:pt>
                <c:pt idx="3">
                  <c:v>5.85769999815966E-3</c:v>
                </c:pt>
                <c:pt idx="4">
                  <c:v>-4.1305000013380777E-3</c:v>
                </c:pt>
                <c:pt idx="5">
                  <c:v>-8.8799999866751023E-4</c:v>
                </c:pt>
                <c:pt idx="6">
                  <c:v>-5.415699997683987E-3</c:v>
                </c:pt>
                <c:pt idx="7">
                  <c:v>1.2431299997842871E-2</c:v>
                </c:pt>
                <c:pt idx="8">
                  <c:v>5.0534999900264665E-4</c:v>
                </c:pt>
                <c:pt idx="9">
                  <c:v>-4.3369999912101775E-4</c:v>
                </c:pt>
                <c:pt idx="10">
                  <c:v>1.588799997989554E-3</c:v>
                </c:pt>
                <c:pt idx="11">
                  <c:v>2.7362200002244208E-2</c:v>
                </c:pt>
                <c:pt idx="12">
                  <c:v>4.1297999996459112E-3</c:v>
                </c:pt>
                <c:pt idx="13">
                  <c:v>1.4414099998248275E-2</c:v>
                </c:pt>
                <c:pt idx="14">
                  <c:v>3.6915000004228204E-2</c:v>
                </c:pt>
                <c:pt idx="15">
                  <c:v>-1.0818300004757475E-2</c:v>
                </c:pt>
                <c:pt idx="16">
                  <c:v>-2.6131499980692752E-3</c:v>
                </c:pt>
                <c:pt idx="17">
                  <c:v>4.9992999993264675E-3</c:v>
                </c:pt>
                <c:pt idx="18">
                  <c:v>4.3154000013601035E-3</c:v>
                </c:pt>
                <c:pt idx="19">
                  <c:v>5.5790000624256209E-4</c:v>
                </c:pt>
                <c:pt idx="20">
                  <c:v>-5.5127000014181249E-3</c:v>
                </c:pt>
                <c:pt idx="21">
                  <c:v>2.108060000318801E-2</c:v>
                </c:pt>
                <c:pt idx="22">
                  <c:v>-2.4296999981743284E-3</c:v>
                </c:pt>
                <c:pt idx="23">
                  <c:v>2.521215000160737E-2</c:v>
                </c:pt>
                <c:pt idx="24">
                  <c:v>1.1357000003044959E-2</c:v>
                </c:pt>
                <c:pt idx="25">
                  <c:v>5.8466999980737455E-3</c:v>
                </c:pt>
                <c:pt idx="26">
                  <c:v>2.3364000007859431E-3</c:v>
                </c:pt>
                <c:pt idx="27">
                  <c:v>8.336400002008304E-3</c:v>
                </c:pt>
                <c:pt idx="28">
                  <c:v>2.273750003951136E-3</c:v>
                </c:pt>
                <c:pt idx="31">
                  <c:v>-1.9814000042970292E-3</c:v>
                </c:pt>
                <c:pt idx="32">
                  <c:v>3.9980000001378357E-3</c:v>
                </c:pt>
                <c:pt idx="45">
                  <c:v>6.0837500001071021E-2</c:v>
                </c:pt>
                <c:pt idx="46">
                  <c:v>1.4306600001873448E-2</c:v>
                </c:pt>
                <c:pt idx="47">
                  <c:v>-8.2037000029231422E-3</c:v>
                </c:pt>
                <c:pt idx="48">
                  <c:v>8.2860000038635917E-3</c:v>
                </c:pt>
                <c:pt idx="49">
                  <c:v>1.3775700004771352E-2</c:v>
                </c:pt>
                <c:pt idx="50">
                  <c:v>1.1203599999134894E-2</c:v>
                </c:pt>
                <c:pt idx="51">
                  <c:v>6.6932999980053864E-3</c:v>
                </c:pt>
                <c:pt idx="52">
                  <c:v>8.8377000065520406E-3</c:v>
                </c:pt>
                <c:pt idx="53">
                  <c:v>7.2692000030656345E-3</c:v>
                </c:pt>
                <c:pt idx="69">
                  <c:v>4.3781999993370846E-3</c:v>
                </c:pt>
                <c:pt idx="79">
                  <c:v>3.4769999911077321E-4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E7-475B-B990-C8AC6286DDB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Active!$D$21:$D$943</c:f>
                <c:numCache>
                  <c:formatCode>General</c:formatCode>
                  <c:ptCount val="9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plus>
            <c:minus>
              <c:numRef>
                <c:f>Active!$D$21:$D$943</c:f>
                <c:numCache>
                  <c:formatCode>General</c:formatCode>
                  <c:ptCount val="9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29">
                  <c:v>1.1573750001844019E-2</c:v>
                </c:pt>
                <c:pt idx="30">
                  <c:v>-5.4814000031910837E-3</c:v>
                </c:pt>
                <c:pt idx="33">
                  <c:v>1.1797999999544118E-2</c:v>
                </c:pt>
                <c:pt idx="34">
                  <c:v>1.2820000119972974E-4</c:v>
                </c:pt>
                <c:pt idx="35">
                  <c:v>2.4280850004288368E-2</c:v>
                </c:pt>
                <c:pt idx="36">
                  <c:v>3.0780850000155624E-2</c:v>
                </c:pt>
                <c:pt idx="37">
                  <c:v>2.8450000536395237E-4</c:v>
                </c:pt>
                <c:pt idx="38">
                  <c:v>5.6844999999157153E-3</c:v>
                </c:pt>
                <c:pt idx="39">
                  <c:v>-2.6870650006458163E-2</c:v>
                </c:pt>
                <c:pt idx="40">
                  <c:v>-1.8870650004828349E-2</c:v>
                </c:pt>
                <c:pt idx="41">
                  <c:v>2.0124000002397224E-3</c:v>
                </c:pt>
                <c:pt idx="42">
                  <c:v>3.4123999939765781E-3</c:v>
                </c:pt>
                <c:pt idx="43">
                  <c:v>2.6572500064503402E-3</c:v>
                </c:pt>
                <c:pt idx="44">
                  <c:v>6.8572500022128224E-3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E7-475B-B990-C8AC6286DDB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54">
                  <c:v>3.4387999985483475E-3</c:v>
                </c:pt>
                <c:pt idx="55">
                  <c:v>4.4218500042916276E-3</c:v>
                </c:pt>
                <c:pt idx="56">
                  <c:v>4.5008999950368889E-3</c:v>
                </c:pt>
                <c:pt idx="57">
                  <c:v>-7.90000194683671E-6</c:v>
                </c:pt>
                <c:pt idx="58">
                  <c:v>2.6459000000613742E-3</c:v>
                </c:pt>
                <c:pt idx="59">
                  <c:v>3.8315999991027638E-3</c:v>
                </c:pt>
                <c:pt idx="60">
                  <c:v>3.2534000056330115E-3</c:v>
                </c:pt>
                <c:pt idx="61">
                  <c:v>4.1274000031989999E-3</c:v>
                </c:pt>
                <c:pt idx="62">
                  <c:v>4.8897000015131198E-3</c:v>
                </c:pt>
                <c:pt idx="63">
                  <c:v>4.1075499975704588E-3</c:v>
                </c:pt>
                <c:pt idx="64">
                  <c:v>3.240500001993496E-3</c:v>
                </c:pt>
                <c:pt idx="65">
                  <c:v>3.2263999964925461E-3</c:v>
                </c:pt>
                <c:pt idx="66">
                  <c:v>3.0601000034948811E-3</c:v>
                </c:pt>
                <c:pt idx="67">
                  <c:v>2.7660499981720932E-3</c:v>
                </c:pt>
                <c:pt idx="68">
                  <c:v>1.2791999979526736E-3</c:v>
                </c:pt>
                <c:pt idx="70">
                  <c:v>2.8087500031688251E-3</c:v>
                </c:pt>
                <c:pt idx="71">
                  <c:v>6.6542499989736825E-3</c:v>
                </c:pt>
                <c:pt idx="72">
                  <c:v>3.1512499990640208E-3</c:v>
                </c:pt>
                <c:pt idx="73">
                  <c:v>1.7152000000351109E-3</c:v>
                </c:pt>
                <c:pt idx="74">
                  <c:v>3.1152000010479242E-3</c:v>
                </c:pt>
                <c:pt idx="75">
                  <c:v>3.2151999985217117E-3</c:v>
                </c:pt>
                <c:pt idx="76">
                  <c:v>-8.0175000039162114E-4</c:v>
                </c:pt>
                <c:pt idx="77">
                  <c:v>1.9824999617412686E-4</c:v>
                </c:pt>
                <c:pt idx="78">
                  <c:v>4.9824999587144703E-4</c:v>
                </c:pt>
                <c:pt idx="80">
                  <c:v>-1.2710010923910886E-4</c:v>
                </c:pt>
                <c:pt idx="81">
                  <c:v>5.7290009863208979E-4</c:v>
                </c:pt>
                <c:pt idx="82">
                  <c:v>2.9729002126259729E-3</c:v>
                </c:pt>
                <c:pt idx="83">
                  <c:v>-1.866149999841582E-3</c:v>
                </c:pt>
                <c:pt idx="84">
                  <c:v>-1.5661500001442619E-3</c:v>
                </c:pt>
                <c:pt idx="85">
                  <c:v>2.4338500006706454E-3</c:v>
                </c:pt>
                <c:pt idx="86">
                  <c:v>2.132500012521632E-4</c:v>
                </c:pt>
                <c:pt idx="87">
                  <c:v>5.1325000094948336E-4</c:v>
                </c:pt>
                <c:pt idx="88">
                  <c:v>3.7132500001462176E-3</c:v>
                </c:pt>
                <c:pt idx="89">
                  <c:v>-8.3460000314516947E-4</c:v>
                </c:pt>
                <c:pt idx="90">
                  <c:v>-8.3460000314516947E-4</c:v>
                </c:pt>
                <c:pt idx="91">
                  <c:v>1.6540000069653615E-4</c:v>
                </c:pt>
                <c:pt idx="92">
                  <c:v>1.6540000069653615E-4</c:v>
                </c:pt>
                <c:pt idx="93">
                  <c:v>-2.27949938562233E-4</c:v>
                </c:pt>
                <c:pt idx="94">
                  <c:v>-1.0551999730523676E-3</c:v>
                </c:pt>
                <c:pt idx="95">
                  <c:v>4.4479980715550482E-4</c:v>
                </c:pt>
                <c:pt idx="96">
                  <c:v>2.1932999152340926E-3</c:v>
                </c:pt>
                <c:pt idx="97">
                  <c:v>-8.1979993410641328E-4</c:v>
                </c:pt>
                <c:pt idx="98">
                  <c:v>-1.8262000012327917E-3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E7-475B-B990-C8AC6286DDB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E7-475B-B990-C8AC6286DDB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E7-475B-B990-C8AC6286DDB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E7-475B-B990-C8AC6286DDB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2.0831611999370725E-2</c:v>
                </c:pt>
                <c:pt idx="1">
                  <c:v>2.0831611999370725E-2</c:v>
                </c:pt>
                <c:pt idx="2">
                  <c:v>2.0423485811448743E-2</c:v>
                </c:pt>
                <c:pt idx="3">
                  <c:v>1.9886370589058896E-2</c:v>
                </c:pt>
                <c:pt idx="4">
                  <c:v>1.9690242151792298E-2</c:v>
                </c:pt>
                <c:pt idx="5">
                  <c:v>1.9659724241429241E-2</c:v>
                </c:pt>
                <c:pt idx="6">
                  <c:v>1.7878698992641086E-2</c:v>
                </c:pt>
                <c:pt idx="7">
                  <c:v>1.7663039092742132E-2</c:v>
                </c:pt>
                <c:pt idx="8">
                  <c:v>1.6397766529089683E-2</c:v>
                </c:pt>
                <c:pt idx="9">
                  <c:v>1.6177834121739901E-2</c:v>
                </c:pt>
                <c:pt idx="10">
                  <c:v>1.525212417406043E-2</c:v>
                </c:pt>
                <c:pt idx="11">
                  <c:v>1.5225268412940939E-2</c:v>
                </c:pt>
                <c:pt idx="12">
                  <c:v>1.4605144474363568E-2</c:v>
                </c:pt>
                <c:pt idx="13">
                  <c:v>1.4500569768186151E-2</c:v>
                </c:pt>
                <c:pt idx="14">
                  <c:v>1.438216027597748E-2</c:v>
                </c:pt>
                <c:pt idx="15">
                  <c:v>1.3880445829608781E-2</c:v>
                </c:pt>
                <c:pt idx="16">
                  <c:v>1.3677603452062311E-2</c:v>
                </c:pt>
                <c:pt idx="17">
                  <c:v>1.3463774626785142E-2</c:v>
                </c:pt>
                <c:pt idx="18">
                  <c:v>1.3244452577642622E-2</c:v>
                </c:pt>
                <c:pt idx="19">
                  <c:v>1.3213934667279562E-2</c:v>
                </c:pt>
                <c:pt idx="20">
                  <c:v>1.3008040498696787E-2</c:v>
                </c:pt>
                <c:pt idx="21">
                  <c:v>1.294008728495504E-2</c:v>
                </c:pt>
                <c:pt idx="22">
                  <c:v>1.2938866568540519E-2</c:v>
                </c:pt>
                <c:pt idx="23">
                  <c:v>1.2926049046188033E-2</c:v>
                </c:pt>
                <c:pt idx="24">
                  <c:v>1.048400585893601E-2</c:v>
                </c:pt>
                <c:pt idx="25">
                  <c:v>1.0482785142521487E-2</c:v>
                </c:pt>
                <c:pt idx="26">
                  <c:v>1.0481564426106966E-2</c:v>
                </c:pt>
                <c:pt idx="27">
                  <c:v>1.0481564426106966E-2</c:v>
                </c:pt>
                <c:pt idx="28">
                  <c:v>1.0246983421782915E-2</c:v>
                </c:pt>
                <c:pt idx="29">
                  <c:v>1.0246983421782915E-2</c:v>
                </c:pt>
                <c:pt idx="30">
                  <c:v>1.0246373063575653E-2</c:v>
                </c:pt>
                <c:pt idx="31">
                  <c:v>1.0246373063575653E-2</c:v>
                </c:pt>
                <c:pt idx="32">
                  <c:v>1.0243931630746609E-2</c:v>
                </c:pt>
                <c:pt idx="33">
                  <c:v>1.0243931630746609E-2</c:v>
                </c:pt>
                <c:pt idx="34">
                  <c:v>9.3902439515239581E-3</c:v>
                </c:pt>
                <c:pt idx="35">
                  <c:v>9.1772289371898023E-3</c:v>
                </c:pt>
                <c:pt idx="36">
                  <c:v>9.1772289371898023E-3</c:v>
                </c:pt>
                <c:pt idx="37">
                  <c:v>9.1717357133244519E-3</c:v>
                </c:pt>
                <c:pt idx="38">
                  <c:v>9.1717357133244519E-3</c:v>
                </c:pt>
                <c:pt idx="39">
                  <c:v>9.1711253551171896E-3</c:v>
                </c:pt>
                <c:pt idx="40">
                  <c:v>9.1711253551171896E-3</c:v>
                </c:pt>
                <c:pt idx="41">
                  <c:v>9.1631906984227952E-3</c:v>
                </c:pt>
                <c:pt idx="42">
                  <c:v>9.1631906984227952E-3</c:v>
                </c:pt>
                <c:pt idx="43">
                  <c:v>9.1625803402155329E-3</c:v>
                </c:pt>
                <c:pt idx="44">
                  <c:v>9.1625803402155329E-3</c:v>
                </c:pt>
                <c:pt idx="45">
                  <c:v>8.9804901417159452E-3</c:v>
                </c:pt>
                <c:pt idx="46">
                  <c:v>8.9768279924723783E-3</c:v>
                </c:pt>
                <c:pt idx="47">
                  <c:v>8.9756072760578554E-3</c:v>
                </c:pt>
                <c:pt idx="48">
                  <c:v>8.9743865596433325E-3</c:v>
                </c:pt>
                <c:pt idx="49">
                  <c:v>8.9731658432288114E-3</c:v>
                </c:pt>
                <c:pt idx="50">
                  <c:v>8.9646208283271547E-3</c:v>
                </c:pt>
                <c:pt idx="51">
                  <c:v>8.9634001119126318E-3</c:v>
                </c:pt>
                <c:pt idx="52">
                  <c:v>7.5978253495335955E-3</c:v>
                </c:pt>
                <c:pt idx="53">
                  <c:v>7.1156423657972537E-3</c:v>
                </c:pt>
                <c:pt idx="54">
                  <c:v>4.4691291791127338E-3</c:v>
                </c:pt>
                <c:pt idx="55">
                  <c:v>4.4611945224183359E-3</c:v>
                </c:pt>
                <c:pt idx="56">
                  <c:v>4.0300781753561839E-3</c:v>
                </c:pt>
                <c:pt idx="57">
                  <c:v>3.8315083052605434E-3</c:v>
                </c:pt>
                <c:pt idx="58">
                  <c:v>3.8062801660270797E-3</c:v>
                </c:pt>
                <c:pt idx="59">
                  <c:v>3.788783230752258E-3</c:v>
                </c:pt>
                <c:pt idx="60">
                  <c:v>3.6333453406364111E-3</c:v>
                </c:pt>
                <c:pt idx="61">
                  <c:v>3.120644446537011E-3</c:v>
                </c:pt>
                <c:pt idx="62">
                  <c:v>2.9265505366279504E-3</c:v>
                </c:pt>
                <c:pt idx="63">
                  <c:v>2.8974567954151674E-3</c:v>
                </c:pt>
                <c:pt idx="64">
                  <c:v>2.8891152332492648E-3</c:v>
                </c:pt>
                <c:pt idx="65">
                  <c:v>2.7096699203144753E-3</c:v>
                </c:pt>
                <c:pt idx="66">
                  <c:v>2.4805821398557748E-3</c:v>
                </c:pt>
                <c:pt idx="67">
                  <c:v>2.4437571946843498E-3</c:v>
                </c:pt>
                <c:pt idx="68">
                  <c:v>2.2734672548584758E-3</c:v>
                </c:pt>
                <c:pt idx="69">
                  <c:v>2.2693982001434042E-3</c:v>
                </c:pt>
                <c:pt idx="70">
                  <c:v>2.2512909066613219E-3</c:v>
                </c:pt>
                <c:pt idx="71">
                  <c:v>2.2329801604434839E-3</c:v>
                </c:pt>
                <c:pt idx="72">
                  <c:v>2.220772996298262E-3</c:v>
                </c:pt>
                <c:pt idx="73">
                  <c:v>2.0130477530937024E-3</c:v>
                </c:pt>
                <c:pt idx="74">
                  <c:v>2.0130477530937024E-3</c:v>
                </c:pt>
                <c:pt idx="75">
                  <c:v>2.0130477530937024E-3</c:v>
                </c:pt>
                <c:pt idx="76">
                  <c:v>2.005113096399308E-3</c:v>
                </c:pt>
                <c:pt idx="77">
                  <c:v>2.005113096399308E-3</c:v>
                </c:pt>
                <c:pt idx="78">
                  <c:v>2.005113096399308E-3</c:v>
                </c:pt>
                <c:pt idx="79">
                  <c:v>1.5349338240724375E-3</c:v>
                </c:pt>
                <c:pt idx="80">
                  <c:v>6.6090087127441272E-4</c:v>
                </c:pt>
                <c:pt idx="81">
                  <c:v>6.6090087127441272E-4</c:v>
                </c:pt>
                <c:pt idx="82">
                  <c:v>6.6090087127441272E-4</c:v>
                </c:pt>
                <c:pt idx="83">
                  <c:v>4.4096846392463127E-4</c:v>
                </c:pt>
                <c:pt idx="84">
                  <c:v>4.4096846392463127E-4</c:v>
                </c:pt>
                <c:pt idx="85">
                  <c:v>4.4096846392463127E-4</c:v>
                </c:pt>
                <c:pt idx="86">
                  <c:v>4.385270310955855E-4</c:v>
                </c:pt>
                <c:pt idx="87">
                  <c:v>4.385270310955855E-4</c:v>
                </c:pt>
                <c:pt idx="88">
                  <c:v>4.385270310955855E-4</c:v>
                </c:pt>
                <c:pt idx="89">
                  <c:v>4.2693022515762416E-4</c:v>
                </c:pt>
                <c:pt idx="90">
                  <c:v>4.2693022515762416E-4</c:v>
                </c:pt>
                <c:pt idx="91">
                  <c:v>4.2693022515762416E-4</c:v>
                </c:pt>
                <c:pt idx="92">
                  <c:v>4.2693022515762416E-4</c:v>
                </c:pt>
                <c:pt idx="93">
                  <c:v>2.6738693930036805E-5</c:v>
                </c:pt>
                <c:pt idx="94">
                  <c:v>1.7583320821117771E-5</c:v>
                </c:pt>
                <c:pt idx="95">
                  <c:v>1.7583320821117771E-5</c:v>
                </c:pt>
                <c:pt idx="96">
                  <c:v>1.1479738748505081E-5</c:v>
                </c:pt>
                <c:pt idx="97">
                  <c:v>-1.6389651947120928E-4</c:v>
                </c:pt>
                <c:pt idx="98">
                  <c:v>-2.7131956394917806E-4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E7-475B-B990-C8AC6286DDB5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9E7-475B-B990-C8AC6286D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073688"/>
        <c:axId val="1"/>
      </c:scatterChart>
      <c:valAx>
        <c:axId val="260073688"/>
        <c:scaling>
          <c:orientation val="minMax"/>
          <c:min val="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736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46616541353384"/>
          <c:y val="0.92000129214617399"/>
          <c:w val="0.73684210526315796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BZ Eri - O-C Diagr.</a:t>
            </a:r>
          </a:p>
        </c:rich>
      </c:tx>
      <c:layout>
        <c:manualLayout>
          <c:xMode val="edge"/>
          <c:yMode val="edge"/>
          <c:x val="0.39339402394520501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4723926380368099"/>
          <c:w val="0.81081199971260276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63-4635-8564-893C9D255B3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1">
                  <c:v>1.0999999998603016E-2</c:v>
                </c:pt>
                <c:pt idx="2">
                  <c:v>-3.6103000020375475E-3</c:v>
                </c:pt>
                <c:pt idx="3">
                  <c:v>5.85769999815966E-3</c:v>
                </c:pt>
                <c:pt idx="4">
                  <c:v>-4.1305000013380777E-3</c:v>
                </c:pt>
                <c:pt idx="5">
                  <c:v>-8.8799999866751023E-4</c:v>
                </c:pt>
                <c:pt idx="6">
                  <c:v>-5.415699997683987E-3</c:v>
                </c:pt>
                <c:pt idx="7">
                  <c:v>1.2431299997842871E-2</c:v>
                </c:pt>
                <c:pt idx="8">
                  <c:v>5.0534999900264665E-4</c:v>
                </c:pt>
                <c:pt idx="9">
                  <c:v>-4.3369999912101775E-4</c:v>
                </c:pt>
                <c:pt idx="10">
                  <c:v>1.588799997989554E-3</c:v>
                </c:pt>
                <c:pt idx="11">
                  <c:v>2.7362200002244208E-2</c:v>
                </c:pt>
                <c:pt idx="12">
                  <c:v>4.1297999996459112E-3</c:v>
                </c:pt>
                <c:pt idx="13">
                  <c:v>1.4414099998248275E-2</c:v>
                </c:pt>
                <c:pt idx="14">
                  <c:v>3.6915000004228204E-2</c:v>
                </c:pt>
                <c:pt idx="15">
                  <c:v>-1.0818300004757475E-2</c:v>
                </c:pt>
                <c:pt idx="16">
                  <c:v>-2.6131499980692752E-3</c:v>
                </c:pt>
                <c:pt idx="17">
                  <c:v>4.9992999993264675E-3</c:v>
                </c:pt>
                <c:pt idx="18">
                  <c:v>4.3154000013601035E-3</c:v>
                </c:pt>
                <c:pt idx="19">
                  <c:v>5.5790000624256209E-4</c:v>
                </c:pt>
                <c:pt idx="20">
                  <c:v>-5.5127000014181249E-3</c:v>
                </c:pt>
                <c:pt idx="21">
                  <c:v>2.108060000318801E-2</c:v>
                </c:pt>
                <c:pt idx="22">
                  <c:v>-2.4296999981743284E-3</c:v>
                </c:pt>
                <c:pt idx="23">
                  <c:v>2.521215000160737E-2</c:v>
                </c:pt>
                <c:pt idx="24">
                  <c:v>1.1357000003044959E-2</c:v>
                </c:pt>
                <c:pt idx="25">
                  <c:v>5.8466999980737455E-3</c:v>
                </c:pt>
                <c:pt idx="26">
                  <c:v>2.3364000007859431E-3</c:v>
                </c:pt>
                <c:pt idx="27">
                  <c:v>8.336400002008304E-3</c:v>
                </c:pt>
                <c:pt idx="28">
                  <c:v>2.273750003951136E-3</c:v>
                </c:pt>
                <c:pt idx="31">
                  <c:v>-1.9814000042970292E-3</c:v>
                </c:pt>
                <c:pt idx="32">
                  <c:v>3.9980000001378357E-3</c:v>
                </c:pt>
                <c:pt idx="45">
                  <c:v>6.0837500001071021E-2</c:v>
                </c:pt>
                <c:pt idx="46">
                  <c:v>1.4306600001873448E-2</c:v>
                </c:pt>
                <c:pt idx="47">
                  <c:v>-8.2037000029231422E-3</c:v>
                </c:pt>
                <c:pt idx="48">
                  <c:v>8.2860000038635917E-3</c:v>
                </c:pt>
                <c:pt idx="49">
                  <c:v>1.3775700004771352E-2</c:v>
                </c:pt>
                <c:pt idx="50">
                  <c:v>1.1203599999134894E-2</c:v>
                </c:pt>
                <c:pt idx="51">
                  <c:v>6.6932999980053864E-3</c:v>
                </c:pt>
                <c:pt idx="52">
                  <c:v>8.8377000065520406E-3</c:v>
                </c:pt>
                <c:pt idx="53">
                  <c:v>7.2692000030656345E-3</c:v>
                </c:pt>
                <c:pt idx="69">
                  <c:v>4.3781999993370846E-3</c:v>
                </c:pt>
                <c:pt idx="79">
                  <c:v>3.4769999911077321E-4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63-4635-8564-893C9D255B3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Active!$D$21:$D$943</c:f>
                <c:numCache>
                  <c:formatCode>General</c:formatCode>
                  <c:ptCount val="9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plus>
            <c:minus>
              <c:numRef>
                <c:f>Active!$D$21:$D$943</c:f>
                <c:numCache>
                  <c:formatCode>General</c:formatCode>
                  <c:ptCount val="9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4.0000000000000001E-3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8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29">
                  <c:v>1.1573750001844019E-2</c:v>
                </c:pt>
                <c:pt idx="30">
                  <c:v>-5.4814000031910837E-3</c:v>
                </c:pt>
                <c:pt idx="33">
                  <c:v>1.1797999999544118E-2</c:v>
                </c:pt>
                <c:pt idx="34">
                  <c:v>1.2820000119972974E-4</c:v>
                </c:pt>
                <c:pt idx="35">
                  <c:v>2.4280850004288368E-2</c:v>
                </c:pt>
                <c:pt idx="36">
                  <c:v>3.0780850000155624E-2</c:v>
                </c:pt>
                <c:pt idx="37">
                  <c:v>2.8450000536395237E-4</c:v>
                </c:pt>
                <c:pt idx="38">
                  <c:v>5.6844999999157153E-3</c:v>
                </c:pt>
                <c:pt idx="39">
                  <c:v>-2.6870650006458163E-2</c:v>
                </c:pt>
                <c:pt idx="40">
                  <c:v>-1.8870650004828349E-2</c:v>
                </c:pt>
                <c:pt idx="41">
                  <c:v>2.0124000002397224E-3</c:v>
                </c:pt>
                <c:pt idx="42">
                  <c:v>3.4123999939765781E-3</c:v>
                </c:pt>
                <c:pt idx="43">
                  <c:v>2.6572500064503402E-3</c:v>
                </c:pt>
                <c:pt idx="44">
                  <c:v>6.8572500022128224E-3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63-4635-8564-893C9D255B3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54">
                  <c:v>3.4387999985483475E-3</c:v>
                </c:pt>
                <c:pt idx="55">
                  <c:v>4.4218500042916276E-3</c:v>
                </c:pt>
                <c:pt idx="56">
                  <c:v>4.5008999950368889E-3</c:v>
                </c:pt>
                <c:pt idx="57">
                  <c:v>-7.90000194683671E-6</c:v>
                </c:pt>
                <c:pt idx="58">
                  <c:v>2.6459000000613742E-3</c:v>
                </c:pt>
                <c:pt idx="59">
                  <c:v>3.8315999991027638E-3</c:v>
                </c:pt>
                <c:pt idx="60">
                  <c:v>3.2534000056330115E-3</c:v>
                </c:pt>
                <c:pt idx="61">
                  <c:v>4.1274000031989999E-3</c:v>
                </c:pt>
                <c:pt idx="62">
                  <c:v>4.8897000015131198E-3</c:v>
                </c:pt>
                <c:pt idx="63">
                  <c:v>4.1075499975704588E-3</c:v>
                </c:pt>
                <c:pt idx="64">
                  <c:v>3.240500001993496E-3</c:v>
                </c:pt>
                <c:pt idx="65">
                  <c:v>3.2263999964925461E-3</c:v>
                </c:pt>
                <c:pt idx="66">
                  <c:v>3.0601000034948811E-3</c:v>
                </c:pt>
                <c:pt idx="67">
                  <c:v>2.7660499981720932E-3</c:v>
                </c:pt>
                <c:pt idx="68">
                  <c:v>1.2791999979526736E-3</c:v>
                </c:pt>
                <c:pt idx="70">
                  <c:v>2.8087500031688251E-3</c:v>
                </c:pt>
                <c:pt idx="71">
                  <c:v>6.6542499989736825E-3</c:v>
                </c:pt>
                <c:pt idx="72">
                  <c:v>3.1512499990640208E-3</c:v>
                </c:pt>
                <c:pt idx="73">
                  <c:v>1.7152000000351109E-3</c:v>
                </c:pt>
                <c:pt idx="74">
                  <c:v>3.1152000010479242E-3</c:v>
                </c:pt>
                <c:pt idx="75">
                  <c:v>3.2151999985217117E-3</c:v>
                </c:pt>
                <c:pt idx="76">
                  <c:v>-8.0175000039162114E-4</c:v>
                </c:pt>
                <c:pt idx="77">
                  <c:v>1.9824999617412686E-4</c:v>
                </c:pt>
                <c:pt idx="78">
                  <c:v>4.9824999587144703E-4</c:v>
                </c:pt>
                <c:pt idx="80">
                  <c:v>-1.2710010923910886E-4</c:v>
                </c:pt>
                <c:pt idx="81">
                  <c:v>5.7290009863208979E-4</c:v>
                </c:pt>
                <c:pt idx="82">
                  <c:v>2.9729002126259729E-3</c:v>
                </c:pt>
                <c:pt idx="83">
                  <c:v>-1.866149999841582E-3</c:v>
                </c:pt>
                <c:pt idx="84">
                  <c:v>-1.5661500001442619E-3</c:v>
                </c:pt>
                <c:pt idx="85">
                  <c:v>2.4338500006706454E-3</c:v>
                </c:pt>
                <c:pt idx="86">
                  <c:v>2.132500012521632E-4</c:v>
                </c:pt>
                <c:pt idx="87">
                  <c:v>5.1325000094948336E-4</c:v>
                </c:pt>
                <c:pt idx="88">
                  <c:v>3.7132500001462176E-3</c:v>
                </c:pt>
                <c:pt idx="89">
                  <c:v>-8.3460000314516947E-4</c:v>
                </c:pt>
                <c:pt idx="90">
                  <c:v>-8.3460000314516947E-4</c:v>
                </c:pt>
                <c:pt idx="91">
                  <c:v>1.6540000069653615E-4</c:v>
                </c:pt>
                <c:pt idx="92">
                  <c:v>1.6540000069653615E-4</c:v>
                </c:pt>
                <c:pt idx="93">
                  <c:v>-2.27949938562233E-4</c:v>
                </c:pt>
                <c:pt idx="94">
                  <c:v>-1.0551999730523676E-3</c:v>
                </c:pt>
                <c:pt idx="95">
                  <c:v>4.4479980715550482E-4</c:v>
                </c:pt>
                <c:pt idx="96">
                  <c:v>2.1932999152340926E-3</c:v>
                </c:pt>
                <c:pt idx="97">
                  <c:v>-8.1979993410641328E-4</c:v>
                </c:pt>
                <c:pt idx="98">
                  <c:v>-1.8262000012327917E-3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63-4635-8564-893C9D255B3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63-4635-8564-893C9D255B3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263-4635-8564-893C9D255B3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8">
                    <c:v>0</c:v>
                  </c:pt>
                  <c:pt idx="31">
                    <c:v>0</c:v>
                  </c:pt>
                  <c:pt idx="32">
                    <c:v>0</c:v>
                  </c:pt>
                  <c:pt idx="35">
                    <c:v>0</c:v>
                  </c:pt>
                  <c:pt idx="38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6.9999999999999999E-4</c:v>
                  </c:pt>
                  <c:pt idx="58">
                    <c:v>0</c:v>
                  </c:pt>
                  <c:pt idx="59">
                    <c:v>2.0000000000000001E-4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4.0000000000000002E-4</c:v>
                  </c:pt>
                  <c:pt idx="63">
                    <c:v>1E-4</c:v>
                  </c:pt>
                  <c:pt idx="64">
                    <c:v>0</c:v>
                  </c:pt>
                  <c:pt idx="65">
                    <c:v>2.0000000000000001E-4</c:v>
                  </c:pt>
                  <c:pt idx="66">
                    <c:v>4.0000000000000002E-4</c:v>
                  </c:pt>
                  <c:pt idx="67">
                    <c:v>0</c:v>
                  </c:pt>
                  <c:pt idx="68">
                    <c:v>5.0000000000000001E-4</c:v>
                  </c:pt>
                  <c:pt idx="69">
                    <c:v>7.0000000000000001E-3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63-4635-8564-893C9D255B3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2.0831611999370725E-2</c:v>
                </c:pt>
                <c:pt idx="1">
                  <c:v>2.0831611999370725E-2</c:v>
                </c:pt>
                <c:pt idx="2">
                  <c:v>2.0423485811448743E-2</c:v>
                </c:pt>
                <c:pt idx="3">
                  <c:v>1.9886370589058896E-2</c:v>
                </c:pt>
                <c:pt idx="4">
                  <c:v>1.9690242151792298E-2</c:v>
                </c:pt>
                <c:pt idx="5">
                  <c:v>1.9659724241429241E-2</c:v>
                </c:pt>
                <c:pt idx="6">
                  <c:v>1.7878698992641086E-2</c:v>
                </c:pt>
                <c:pt idx="7">
                  <c:v>1.7663039092742132E-2</c:v>
                </c:pt>
                <c:pt idx="8">
                  <c:v>1.6397766529089683E-2</c:v>
                </c:pt>
                <c:pt idx="9">
                  <c:v>1.6177834121739901E-2</c:v>
                </c:pt>
                <c:pt idx="10">
                  <c:v>1.525212417406043E-2</c:v>
                </c:pt>
                <c:pt idx="11">
                  <c:v>1.5225268412940939E-2</c:v>
                </c:pt>
                <c:pt idx="12">
                  <c:v>1.4605144474363568E-2</c:v>
                </c:pt>
                <c:pt idx="13">
                  <c:v>1.4500569768186151E-2</c:v>
                </c:pt>
                <c:pt idx="14">
                  <c:v>1.438216027597748E-2</c:v>
                </c:pt>
                <c:pt idx="15">
                  <c:v>1.3880445829608781E-2</c:v>
                </c:pt>
                <c:pt idx="16">
                  <c:v>1.3677603452062311E-2</c:v>
                </c:pt>
                <c:pt idx="17">
                  <c:v>1.3463774626785142E-2</c:v>
                </c:pt>
                <c:pt idx="18">
                  <c:v>1.3244452577642622E-2</c:v>
                </c:pt>
                <c:pt idx="19">
                  <c:v>1.3213934667279562E-2</c:v>
                </c:pt>
                <c:pt idx="20">
                  <c:v>1.3008040498696787E-2</c:v>
                </c:pt>
                <c:pt idx="21">
                  <c:v>1.294008728495504E-2</c:v>
                </c:pt>
                <c:pt idx="22">
                  <c:v>1.2938866568540519E-2</c:v>
                </c:pt>
                <c:pt idx="23">
                  <c:v>1.2926049046188033E-2</c:v>
                </c:pt>
                <c:pt idx="24">
                  <c:v>1.048400585893601E-2</c:v>
                </c:pt>
                <c:pt idx="25">
                  <c:v>1.0482785142521487E-2</c:v>
                </c:pt>
                <c:pt idx="26">
                  <c:v>1.0481564426106966E-2</c:v>
                </c:pt>
                <c:pt idx="27">
                  <c:v>1.0481564426106966E-2</c:v>
                </c:pt>
                <c:pt idx="28">
                  <c:v>1.0246983421782915E-2</c:v>
                </c:pt>
                <c:pt idx="29">
                  <c:v>1.0246983421782915E-2</c:v>
                </c:pt>
                <c:pt idx="30">
                  <c:v>1.0246373063575653E-2</c:v>
                </c:pt>
                <c:pt idx="31">
                  <c:v>1.0246373063575653E-2</c:v>
                </c:pt>
                <c:pt idx="32">
                  <c:v>1.0243931630746609E-2</c:v>
                </c:pt>
                <c:pt idx="33">
                  <c:v>1.0243931630746609E-2</c:v>
                </c:pt>
                <c:pt idx="34">
                  <c:v>9.3902439515239581E-3</c:v>
                </c:pt>
                <c:pt idx="35">
                  <c:v>9.1772289371898023E-3</c:v>
                </c:pt>
                <c:pt idx="36">
                  <c:v>9.1772289371898023E-3</c:v>
                </c:pt>
                <c:pt idx="37">
                  <c:v>9.1717357133244519E-3</c:v>
                </c:pt>
                <c:pt idx="38">
                  <c:v>9.1717357133244519E-3</c:v>
                </c:pt>
                <c:pt idx="39">
                  <c:v>9.1711253551171896E-3</c:v>
                </c:pt>
                <c:pt idx="40">
                  <c:v>9.1711253551171896E-3</c:v>
                </c:pt>
                <c:pt idx="41">
                  <c:v>9.1631906984227952E-3</c:v>
                </c:pt>
                <c:pt idx="42">
                  <c:v>9.1631906984227952E-3</c:v>
                </c:pt>
                <c:pt idx="43">
                  <c:v>9.1625803402155329E-3</c:v>
                </c:pt>
                <c:pt idx="44">
                  <c:v>9.1625803402155329E-3</c:v>
                </c:pt>
                <c:pt idx="45">
                  <c:v>8.9804901417159452E-3</c:v>
                </c:pt>
                <c:pt idx="46">
                  <c:v>8.9768279924723783E-3</c:v>
                </c:pt>
                <c:pt idx="47">
                  <c:v>8.9756072760578554E-3</c:v>
                </c:pt>
                <c:pt idx="48">
                  <c:v>8.9743865596433325E-3</c:v>
                </c:pt>
                <c:pt idx="49">
                  <c:v>8.9731658432288114E-3</c:v>
                </c:pt>
                <c:pt idx="50">
                  <c:v>8.9646208283271547E-3</c:v>
                </c:pt>
                <c:pt idx="51">
                  <c:v>8.9634001119126318E-3</c:v>
                </c:pt>
                <c:pt idx="52">
                  <c:v>7.5978253495335955E-3</c:v>
                </c:pt>
                <c:pt idx="53">
                  <c:v>7.1156423657972537E-3</c:v>
                </c:pt>
                <c:pt idx="54">
                  <c:v>4.4691291791127338E-3</c:v>
                </c:pt>
                <c:pt idx="55">
                  <c:v>4.4611945224183359E-3</c:v>
                </c:pt>
                <c:pt idx="56">
                  <c:v>4.0300781753561839E-3</c:v>
                </c:pt>
                <c:pt idx="57">
                  <c:v>3.8315083052605434E-3</c:v>
                </c:pt>
                <c:pt idx="58">
                  <c:v>3.8062801660270797E-3</c:v>
                </c:pt>
                <c:pt idx="59">
                  <c:v>3.788783230752258E-3</c:v>
                </c:pt>
                <c:pt idx="60">
                  <c:v>3.6333453406364111E-3</c:v>
                </c:pt>
                <c:pt idx="61">
                  <c:v>3.120644446537011E-3</c:v>
                </c:pt>
                <c:pt idx="62">
                  <c:v>2.9265505366279504E-3</c:v>
                </c:pt>
                <c:pt idx="63">
                  <c:v>2.8974567954151674E-3</c:v>
                </c:pt>
                <c:pt idx="64">
                  <c:v>2.8891152332492648E-3</c:v>
                </c:pt>
                <c:pt idx="65">
                  <c:v>2.7096699203144753E-3</c:v>
                </c:pt>
                <c:pt idx="66">
                  <c:v>2.4805821398557748E-3</c:v>
                </c:pt>
                <c:pt idx="67">
                  <c:v>2.4437571946843498E-3</c:v>
                </c:pt>
                <c:pt idx="68">
                  <c:v>2.2734672548584758E-3</c:v>
                </c:pt>
                <c:pt idx="69">
                  <c:v>2.2693982001434042E-3</c:v>
                </c:pt>
                <c:pt idx="70">
                  <c:v>2.2512909066613219E-3</c:v>
                </c:pt>
                <c:pt idx="71">
                  <c:v>2.2329801604434839E-3</c:v>
                </c:pt>
                <c:pt idx="72">
                  <c:v>2.220772996298262E-3</c:v>
                </c:pt>
                <c:pt idx="73">
                  <c:v>2.0130477530937024E-3</c:v>
                </c:pt>
                <c:pt idx="74">
                  <c:v>2.0130477530937024E-3</c:v>
                </c:pt>
                <c:pt idx="75">
                  <c:v>2.0130477530937024E-3</c:v>
                </c:pt>
                <c:pt idx="76">
                  <c:v>2.005113096399308E-3</c:v>
                </c:pt>
                <c:pt idx="77">
                  <c:v>2.005113096399308E-3</c:v>
                </c:pt>
                <c:pt idx="78">
                  <c:v>2.005113096399308E-3</c:v>
                </c:pt>
                <c:pt idx="79">
                  <c:v>1.5349338240724375E-3</c:v>
                </c:pt>
                <c:pt idx="80">
                  <c:v>6.6090087127441272E-4</c:v>
                </c:pt>
                <c:pt idx="81">
                  <c:v>6.6090087127441272E-4</c:v>
                </c:pt>
                <c:pt idx="82">
                  <c:v>6.6090087127441272E-4</c:v>
                </c:pt>
                <c:pt idx="83">
                  <c:v>4.4096846392463127E-4</c:v>
                </c:pt>
                <c:pt idx="84">
                  <c:v>4.4096846392463127E-4</c:v>
                </c:pt>
                <c:pt idx="85">
                  <c:v>4.4096846392463127E-4</c:v>
                </c:pt>
                <c:pt idx="86">
                  <c:v>4.385270310955855E-4</c:v>
                </c:pt>
                <c:pt idx="87">
                  <c:v>4.385270310955855E-4</c:v>
                </c:pt>
                <c:pt idx="88">
                  <c:v>4.385270310955855E-4</c:v>
                </c:pt>
                <c:pt idx="89">
                  <c:v>4.2693022515762416E-4</c:v>
                </c:pt>
                <c:pt idx="90">
                  <c:v>4.2693022515762416E-4</c:v>
                </c:pt>
                <c:pt idx="91">
                  <c:v>4.2693022515762416E-4</c:v>
                </c:pt>
                <c:pt idx="92">
                  <c:v>4.2693022515762416E-4</c:v>
                </c:pt>
                <c:pt idx="93">
                  <c:v>2.6738693930036805E-5</c:v>
                </c:pt>
                <c:pt idx="94">
                  <c:v>1.7583320821117771E-5</c:v>
                </c:pt>
                <c:pt idx="95">
                  <c:v>1.7583320821117771E-5</c:v>
                </c:pt>
                <c:pt idx="96">
                  <c:v>1.1479738748505081E-5</c:v>
                </c:pt>
                <c:pt idx="97">
                  <c:v>-1.6389651947120928E-4</c:v>
                </c:pt>
                <c:pt idx="98">
                  <c:v>-2.7131956394917806E-4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263-4635-8564-893C9D255B3C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1003</c:v>
                </c:pt>
                <c:pt idx="3">
                  <c:v>2323</c:v>
                </c:pt>
                <c:pt idx="4">
                  <c:v>2805</c:v>
                </c:pt>
                <c:pt idx="5">
                  <c:v>2880</c:v>
                </c:pt>
                <c:pt idx="6">
                  <c:v>7257</c:v>
                </c:pt>
                <c:pt idx="7">
                  <c:v>7787</c:v>
                </c:pt>
                <c:pt idx="8">
                  <c:v>10896.5</c:v>
                </c:pt>
                <c:pt idx="9">
                  <c:v>11437</c:v>
                </c:pt>
                <c:pt idx="10">
                  <c:v>13712</c:v>
                </c:pt>
                <c:pt idx="11">
                  <c:v>13778</c:v>
                </c:pt>
                <c:pt idx="12">
                  <c:v>15302</c:v>
                </c:pt>
                <c:pt idx="13">
                  <c:v>15559</c:v>
                </c:pt>
                <c:pt idx="14">
                  <c:v>15850</c:v>
                </c:pt>
                <c:pt idx="15">
                  <c:v>17083</c:v>
                </c:pt>
                <c:pt idx="16">
                  <c:v>17581.5</c:v>
                </c:pt>
                <c:pt idx="17">
                  <c:v>18107</c:v>
                </c:pt>
                <c:pt idx="18">
                  <c:v>18646</c:v>
                </c:pt>
                <c:pt idx="19">
                  <c:v>18721</c:v>
                </c:pt>
                <c:pt idx="20">
                  <c:v>19227</c:v>
                </c:pt>
                <c:pt idx="21">
                  <c:v>19394</c:v>
                </c:pt>
                <c:pt idx="22">
                  <c:v>19397</c:v>
                </c:pt>
                <c:pt idx="23">
                  <c:v>19428.5</c:v>
                </c:pt>
                <c:pt idx="24">
                  <c:v>25430</c:v>
                </c:pt>
                <c:pt idx="25">
                  <c:v>25433</c:v>
                </c:pt>
                <c:pt idx="26">
                  <c:v>25436</c:v>
                </c:pt>
                <c:pt idx="27">
                  <c:v>25436</c:v>
                </c:pt>
                <c:pt idx="28">
                  <c:v>26012.5</c:v>
                </c:pt>
                <c:pt idx="29">
                  <c:v>26012.5</c:v>
                </c:pt>
                <c:pt idx="30">
                  <c:v>26014</c:v>
                </c:pt>
                <c:pt idx="31">
                  <c:v>26014</c:v>
                </c:pt>
                <c:pt idx="32">
                  <c:v>26020</c:v>
                </c:pt>
                <c:pt idx="33">
                  <c:v>26020</c:v>
                </c:pt>
                <c:pt idx="34">
                  <c:v>28118</c:v>
                </c:pt>
                <c:pt idx="35">
                  <c:v>28641.5</c:v>
                </c:pt>
                <c:pt idx="36">
                  <c:v>28641.5</c:v>
                </c:pt>
                <c:pt idx="37">
                  <c:v>28655</c:v>
                </c:pt>
                <c:pt idx="38">
                  <c:v>28655</c:v>
                </c:pt>
                <c:pt idx="39">
                  <c:v>28656.5</c:v>
                </c:pt>
                <c:pt idx="40">
                  <c:v>28656.5</c:v>
                </c:pt>
                <c:pt idx="41">
                  <c:v>28676</c:v>
                </c:pt>
                <c:pt idx="42">
                  <c:v>28676</c:v>
                </c:pt>
                <c:pt idx="43">
                  <c:v>28677.5</c:v>
                </c:pt>
                <c:pt idx="44">
                  <c:v>28677.5</c:v>
                </c:pt>
                <c:pt idx="45">
                  <c:v>29125</c:v>
                </c:pt>
                <c:pt idx="46">
                  <c:v>29134</c:v>
                </c:pt>
                <c:pt idx="47">
                  <c:v>29137</c:v>
                </c:pt>
                <c:pt idx="48">
                  <c:v>29140</c:v>
                </c:pt>
                <c:pt idx="49">
                  <c:v>29143</c:v>
                </c:pt>
                <c:pt idx="50">
                  <c:v>29164</c:v>
                </c:pt>
                <c:pt idx="51">
                  <c:v>29167</c:v>
                </c:pt>
                <c:pt idx="52">
                  <c:v>32523</c:v>
                </c:pt>
                <c:pt idx="53">
                  <c:v>33708</c:v>
                </c:pt>
                <c:pt idx="54">
                  <c:v>40212</c:v>
                </c:pt>
                <c:pt idx="55">
                  <c:v>40231.5</c:v>
                </c:pt>
                <c:pt idx="56">
                  <c:v>41291</c:v>
                </c:pt>
                <c:pt idx="57">
                  <c:v>41779</c:v>
                </c:pt>
                <c:pt idx="58">
                  <c:v>41841</c:v>
                </c:pt>
                <c:pt idx="59">
                  <c:v>41884</c:v>
                </c:pt>
                <c:pt idx="60">
                  <c:v>42266</c:v>
                </c:pt>
                <c:pt idx="61">
                  <c:v>43526</c:v>
                </c:pt>
                <c:pt idx="62">
                  <c:v>44003</c:v>
                </c:pt>
                <c:pt idx="63">
                  <c:v>44074.5</c:v>
                </c:pt>
                <c:pt idx="64">
                  <c:v>44095</c:v>
                </c:pt>
                <c:pt idx="65">
                  <c:v>44536</c:v>
                </c:pt>
                <c:pt idx="66">
                  <c:v>45099</c:v>
                </c:pt>
                <c:pt idx="67">
                  <c:v>45189.5</c:v>
                </c:pt>
                <c:pt idx="68">
                  <c:v>45608</c:v>
                </c:pt>
                <c:pt idx="69">
                  <c:v>45618</c:v>
                </c:pt>
                <c:pt idx="70">
                  <c:v>45662.5</c:v>
                </c:pt>
                <c:pt idx="71">
                  <c:v>45707.5</c:v>
                </c:pt>
                <c:pt idx="72">
                  <c:v>45737.5</c:v>
                </c:pt>
                <c:pt idx="73">
                  <c:v>46248</c:v>
                </c:pt>
                <c:pt idx="74">
                  <c:v>46248</c:v>
                </c:pt>
                <c:pt idx="75">
                  <c:v>46248</c:v>
                </c:pt>
                <c:pt idx="76">
                  <c:v>46267.5</c:v>
                </c:pt>
                <c:pt idx="77">
                  <c:v>46267.5</c:v>
                </c:pt>
                <c:pt idx="78">
                  <c:v>46267.5</c:v>
                </c:pt>
                <c:pt idx="79">
                  <c:v>47423</c:v>
                </c:pt>
                <c:pt idx="80">
                  <c:v>49571</c:v>
                </c:pt>
                <c:pt idx="81">
                  <c:v>49571</c:v>
                </c:pt>
                <c:pt idx="82">
                  <c:v>49571</c:v>
                </c:pt>
                <c:pt idx="83">
                  <c:v>50111.5</c:v>
                </c:pt>
                <c:pt idx="84">
                  <c:v>50111.5</c:v>
                </c:pt>
                <c:pt idx="85">
                  <c:v>50111.5</c:v>
                </c:pt>
                <c:pt idx="86">
                  <c:v>50117.5</c:v>
                </c:pt>
                <c:pt idx="87">
                  <c:v>50117.5</c:v>
                </c:pt>
                <c:pt idx="88">
                  <c:v>50117.5</c:v>
                </c:pt>
                <c:pt idx="89">
                  <c:v>50146</c:v>
                </c:pt>
                <c:pt idx="90">
                  <c:v>50146</c:v>
                </c:pt>
                <c:pt idx="91">
                  <c:v>50146</c:v>
                </c:pt>
                <c:pt idx="92">
                  <c:v>50146</c:v>
                </c:pt>
                <c:pt idx="93">
                  <c:v>51129.5</c:v>
                </c:pt>
                <c:pt idx="94">
                  <c:v>51152</c:v>
                </c:pt>
                <c:pt idx="95">
                  <c:v>51152</c:v>
                </c:pt>
                <c:pt idx="96">
                  <c:v>51167</c:v>
                </c:pt>
                <c:pt idx="97">
                  <c:v>51598</c:v>
                </c:pt>
                <c:pt idx="98">
                  <c:v>51862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263-4635-8564-893C9D255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080576"/>
        <c:axId val="1"/>
      </c:scatterChart>
      <c:valAx>
        <c:axId val="260080576"/>
        <c:scaling>
          <c:orientation val="minMax"/>
          <c:max val="5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80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18650146209201"/>
          <c:y val="0.92024539877300615"/>
          <c:w val="0.73573683920140609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18</xdr:row>
      <xdr:rowOff>19050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1DB853B7-A564-CF77-7ABD-C5135EDAA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333375</xdr:colOff>
      <xdr:row>0</xdr:row>
      <xdr:rowOff>0</xdr:rowOff>
    </xdr:from>
    <xdr:to>
      <xdr:col>26</xdr:col>
      <xdr:colOff>504825</xdr:colOff>
      <xdr:row>18</xdr:row>
      <xdr:rowOff>28575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650D2304-AD22-B808-AC72-32927F530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843" TargetMode="External"/><Relationship Id="rId13" Type="http://schemas.openxmlformats.org/officeDocument/2006/relationships/hyperlink" Target="http://www.konkoly.hu/cgi-bin/IBVS?5871" TargetMode="External"/><Relationship Id="rId18" Type="http://schemas.openxmlformats.org/officeDocument/2006/relationships/hyperlink" Target="http://vsolj.cetus-net.org/vsoljno53.pdf" TargetMode="External"/><Relationship Id="rId26" Type="http://schemas.openxmlformats.org/officeDocument/2006/relationships/hyperlink" Target="http://vsolj.cetus-net.org/vsoljno55.pdf" TargetMode="External"/><Relationship Id="rId3" Type="http://schemas.openxmlformats.org/officeDocument/2006/relationships/hyperlink" Target="http://www.konkoly.hu/cgi-bin/IBVS?1919" TargetMode="External"/><Relationship Id="rId21" Type="http://schemas.openxmlformats.org/officeDocument/2006/relationships/hyperlink" Target="http://vsolj.cetus-net.org/vsoljno53.pdf" TargetMode="External"/><Relationship Id="rId7" Type="http://schemas.openxmlformats.org/officeDocument/2006/relationships/hyperlink" Target="http://www.konkoly.hu/cgi-bin/IBVS?5502" TargetMode="External"/><Relationship Id="rId12" Type="http://schemas.openxmlformats.org/officeDocument/2006/relationships/hyperlink" Target="http://vsolj.cetus-net.org/no48.pdf" TargetMode="External"/><Relationship Id="rId17" Type="http://schemas.openxmlformats.org/officeDocument/2006/relationships/hyperlink" Target="http://www.konkoly.hu/cgi-bin/IBVS?5960" TargetMode="External"/><Relationship Id="rId25" Type="http://schemas.openxmlformats.org/officeDocument/2006/relationships/hyperlink" Target="http://vsolj.cetus-net.org/vsoljno55.pdf" TargetMode="External"/><Relationship Id="rId2" Type="http://schemas.openxmlformats.org/officeDocument/2006/relationships/hyperlink" Target="http://www.konkoly.hu/cgi-bin/IBVS?1919" TargetMode="External"/><Relationship Id="rId16" Type="http://schemas.openxmlformats.org/officeDocument/2006/relationships/hyperlink" Target="http://www.konkoly.hu/cgi-bin/IBVS?5920" TargetMode="External"/><Relationship Id="rId20" Type="http://schemas.openxmlformats.org/officeDocument/2006/relationships/hyperlink" Target="http://var.astro.cz/oejv/issues/oejv0142.pdf" TargetMode="External"/><Relationship Id="rId29" Type="http://schemas.openxmlformats.org/officeDocument/2006/relationships/hyperlink" Target="http://vsolj.cetus-net.org/vsoljno55.pdf" TargetMode="External"/><Relationship Id="rId1" Type="http://schemas.openxmlformats.org/officeDocument/2006/relationships/hyperlink" Target="http://www.konkoly.hu/cgi-bin/IBVS?1919" TargetMode="External"/><Relationship Id="rId6" Type="http://schemas.openxmlformats.org/officeDocument/2006/relationships/hyperlink" Target="http://vsolj.cetus-net.org/no40.pdf" TargetMode="External"/><Relationship Id="rId11" Type="http://schemas.openxmlformats.org/officeDocument/2006/relationships/hyperlink" Target="http://vsolj.cetus-net.org/no44.pdf" TargetMode="External"/><Relationship Id="rId24" Type="http://schemas.openxmlformats.org/officeDocument/2006/relationships/hyperlink" Target="http://vsolj.cetus-net.org/vsoljno55.pdf" TargetMode="External"/><Relationship Id="rId5" Type="http://schemas.openxmlformats.org/officeDocument/2006/relationships/hyperlink" Target="http://vsolj.cetus-net.org/no39.pdf" TargetMode="External"/><Relationship Id="rId15" Type="http://schemas.openxmlformats.org/officeDocument/2006/relationships/hyperlink" Target="http://vsolj.cetus-net.org/vsoljno50.pdf" TargetMode="External"/><Relationship Id="rId23" Type="http://schemas.openxmlformats.org/officeDocument/2006/relationships/hyperlink" Target="http://vsolj.cetus-net.org/vsoljno55.pdf" TargetMode="External"/><Relationship Id="rId28" Type="http://schemas.openxmlformats.org/officeDocument/2006/relationships/hyperlink" Target="http://vsolj.cetus-net.org/vsoljno55.pdf" TargetMode="External"/><Relationship Id="rId10" Type="http://schemas.openxmlformats.org/officeDocument/2006/relationships/hyperlink" Target="http://www.konkoly.hu/cgi-bin/IBVS?5677" TargetMode="External"/><Relationship Id="rId19" Type="http://schemas.openxmlformats.org/officeDocument/2006/relationships/hyperlink" Target="http://www.konkoly.hu/cgi-bin/IBVS?6011" TargetMode="External"/><Relationship Id="rId4" Type="http://schemas.openxmlformats.org/officeDocument/2006/relationships/hyperlink" Target="http://www.konkoly.hu/cgi-bin/IBVS?2185" TargetMode="External"/><Relationship Id="rId9" Type="http://schemas.openxmlformats.org/officeDocument/2006/relationships/hyperlink" Target="http://vsolj.cetus-net.org/no43.pdf" TargetMode="External"/><Relationship Id="rId14" Type="http://schemas.openxmlformats.org/officeDocument/2006/relationships/hyperlink" Target="http://var.astro.cz/oejv/issues/oejv0107.pdf" TargetMode="External"/><Relationship Id="rId22" Type="http://schemas.openxmlformats.org/officeDocument/2006/relationships/hyperlink" Target="http://vsolj.cetus-net.org/vsoljno53.pdf" TargetMode="External"/><Relationship Id="rId27" Type="http://schemas.openxmlformats.org/officeDocument/2006/relationships/hyperlink" Target="http://vsolj.cetus-net.org/vsoljno55.pdf" TargetMode="External"/><Relationship Id="rId30" Type="http://schemas.openxmlformats.org/officeDocument/2006/relationships/hyperlink" Target="http://var.astro.cz/oejv/issues/oejv0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54"/>
  <sheetViews>
    <sheetView tabSelected="1" workbookViewId="0">
      <pane xSplit="14" ySplit="22" topLeftCell="O101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/>
  <cols>
    <col min="1" max="1" width="16.285156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45</v>
      </c>
    </row>
    <row r="2" spans="1:6">
      <c r="A2" t="s">
        <v>25</v>
      </c>
      <c r="B2" t="s">
        <v>42</v>
      </c>
    </row>
    <row r="4" spans="1:6" ht="14.25" thickTop="1" thickBot="1">
      <c r="A4" s="6" t="s">
        <v>1</v>
      </c>
      <c r="C4" s="3">
        <v>25558.445</v>
      </c>
      <c r="D4" s="4">
        <v>0.66417009999999999</v>
      </c>
    </row>
    <row r="5" spans="1:6" ht="13.5" thickTop="1">
      <c r="A5" s="14" t="s">
        <v>46</v>
      </c>
      <c r="B5" s="15"/>
      <c r="C5" s="16">
        <v>-9.5</v>
      </c>
      <c r="D5" s="15" t="s">
        <v>47</v>
      </c>
    </row>
    <row r="6" spans="1:6">
      <c r="A6" s="6" t="s">
        <v>2</v>
      </c>
    </row>
    <row r="7" spans="1:6">
      <c r="A7" t="s">
        <v>3</v>
      </c>
      <c r="C7">
        <f>+C4</f>
        <v>25558.445</v>
      </c>
    </row>
    <row r="8" spans="1:6">
      <c r="A8" t="s">
        <v>4</v>
      </c>
      <c r="C8">
        <f>+D4</f>
        <v>0.66417009999999999</v>
      </c>
    </row>
    <row r="9" spans="1:6">
      <c r="A9" s="29" t="s">
        <v>51</v>
      </c>
      <c r="B9" s="30">
        <v>75</v>
      </c>
      <c r="C9" s="19" t="str">
        <f>"F"&amp;B9</f>
        <v>F75</v>
      </c>
      <c r="D9" s="9" t="str">
        <f>"G"&amp;B9</f>
        <v>G75</v>
      </c>
    </row>
    <row r="10" spans="1:6" ht="13.5" thickBot="1">
      <c r="A10" s="15"/>
      <c r="B10" s="15"/>
      <c r="C10" s="5" t="s">
        <v>21</v>
      </c>
      <c r="D10" s="5" t="s">
        <v>22</v>
      </c>
      <c r="E10" s="15"/>
    </row>
    <row r="11" spans="1:6">
      <c r="A11" s="15" t="s">
        <v>17</v>
      </c>
      <c r="B11" s="15"/>
      <c r="C11" s="17">
        <f ca="1">INTERCEPT(INDIRECT($D$9):G991,INDIRECT($C$9):F991)</f>
        <v>2.0831611999370725E-2</v>
      </c>
      <c r="D11" s="18"/>
      <c r="E11" s="15"/>
    </row>
    <row r="12" spans="1:6">
      <c r="A12" s="15" t="s">
        <v>18</v>
      </c>
      <c r="B12" s="15"/>
      <c r="C12" s="17">
        <f ca="1">SLOPE(INDIRECT($D$9):G991,INDIRECT($C$9):F991)</f>
        <v>-4.0690547150746026E-7</v>
      </c>
      <c r="D12" s="18"/>
      <c r="E12" s="15"/>
    </row>
    <row r="13" spans="1:6">
      <c r="A13" s="15" t="s">
        <v>20</v>
      </c>
      <c r="B13" s="15"/>
      <c r="C13" s="18" t="s">
        <v>15</v>
      </c>
    </row>
    <row r="14" spans="1:6">
      <c r="A14" s="15"/>
      <c r="B14" s="15"/>
      <c r="C14" s="15"/>
    </row>
    <row r="15" spans="1:6">
      <c r="A15" s="20" t="s">
        <v>19</v>
      </c>
      <c r="B15" s="15"/>
      <c r="C15" s="21">
        <f ca="1">(C7+C11)+(C8+C12)*INT(MAX(F21:F3532))</f>
        <v>60003.634454880434</v>
      </c>
      <c r="E15" s="22" t="s">
        <v>57</v>
      </c>
      <c r="F15" s="16">
        <v>1</v>
      </c>
    </row>
    <row r="16" spans="1:6">
      <c r="A16" s="24" t="s">
        <v>5</v>
      </c>
      <c r="B16" s="15"/>
      <c r="C16" s="25">
        <f ca="1">+C8+C12</f>
        <v>0.66416969309452845</v>
      </c>
      <c r="E16" s="22" t="s">
        <v>48</v>
      </c>
      <c r="F16" s="23">
        <f ca="1">NOW()+15018.5+$C$5/24</f>
        <v>60177.761350347217</v>
      </c>
    </row>
    <row r="17" spans="1:21" ht="13.5" thickBot="1">
      <c r="A17" s="22" t="s">
        <v>44</v>
      </c>
      <c r="B17" s="15"/>
      <c r="C17" s="15">
        <f>COUNT(C21:C2190)</f>
        <v>99</v>
      </c>
      <c r="E17" s="22" t="s">
        <v>58</v>
      </c>
      <c r="F17" s="23">
        <f ca="1">ROUND(2*(F16-$C$7)/$C$8,0)/2+F15</f>
        <v>52125</v>
      </c>
    </row>
    <row r="18" spans="1:21" ht="14.25" thickTop="1" thickBot="1">
      <c r="A18" s="24" t="s">
        <v>6</v>
      </c>
      <c r="B18" s="15"/>
      <c r="C18" s="27">
        <f ca="1">+C15</f>
        <v>60003.634454880434</v>
      </c>
      <c r="D18" s="28">
        <f ca="1">+C16</f>
        <v>0.66416969309452845</v>
      </c>
      <c r="E18" s="22" t="s">
        <v>49</v>
      </c>
      <c r="F18" s="9">
        <f ca="1">ROUND(2*(F16-$C$15)/$C$16,0)/2+F15</f>
        <v>263</v>
      </c>
    </row>
    <row r="19" spans="1:21" ht="13.5" thickTop="1">
      <c r="E19" s="22" t="s">
        <v>50</v>
      </c>
      <c r="F19" s="26">
        <f ca="1">+$C$15+$C$16*F18-15018.5-$C$5/24</f>
        <v>45160.206917497628</v>
      </c>
    </row>
    <row r="20" spans="1:21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70</v>
      </c>
      <c r="I20" s="8" t="s">
        <v>73</v>
      </c>
      <c r="J20" s="8" t="s">
        <v>67</v>
      </c>
      <c r="K20" s="8" t="s">
        <v>65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  <c r="U20" s="63" t="s">
        <v>341</v>
      </c>
    </row>
    <row r="21" spans="1:21" ht="12.75" customHeight="1">
      <c r="A21" t="s">
        <v>13</v>
      </c>
      <c r="C21" s="10">
        <v>25558.445</v>
      </c>
      <c r="D21" s="10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ca="1">+C$11+C$12*$F21</f>
        <v>2.0831611999370725E-2</v>
      </c>
      <c r="Q21" s="2">
        <f>+C21-15018.5</f>
        <v>10539.945</v>
      </c>
    </row>
    <row r="22" spans="1:21" ht="12.75" customHeight="1">
      <c r="A22" s="60" t="s">
        <v>80</v>
      </c>
      <c r="B22" s="62" t="s">
        <v>41</v>
      </c>
      <c r="C22" s="61">
        <v>25558.455999999998</v>
      </c>
      <c r="D22" s="61" t="s">
        <v>73</v>
      </c>
      <c r="E22">
        <f>+(C22-C$7)/C$8</f>
        <v>1.6562022287066245E-2</v>
      </c>
      <c r="F22">
        <f>ROUND(2*E22,0)/2</f>
        <v>0</v>
      </c>
      <c r="G22">
        <f>+C22-(C$7+F22*C$8)</f>
        <v>1.0999999998603016E-2</v>
      </c>
      <c r="I22">
        <f>+G22</f>
        <v>1.0999999998603016E-2</v>
      </c>
      <c r="O22">
        <f ca="1">+C$11+C$12*$F22</f>
        <v>2.0831611999370725E-2</v>
      </c>
      <c r="Q22" s="2">
        <f>+C22-15018.5</f>
        <v>10539.955999999998</v>
      </c>
    </row>
    <row r="23" spans="1:21" ht="12.75" customHeight="1">
      <c r="A23" s="60" t="s">
        <v>85</v>
      </c>
      <c r="B23" s="62" t="s">
        <v>41</v>
      </c>
      <c r="C23" s="61">
        <v>26224.603999999999</v>
      </c>
      <c r="D23" s="61" t="s">
        <v>73</v>
      </c>
      <c r="E23">
        <f>+(C23-C$7)/C$8</f>
        <v>1002.9945641937204</v>
      </c>
      <c r="F23">
        <f>ROUND(2*E23,0)/2</f>
        <v>1003</v>
      </c>
      <c r="G23">
        <f>+C23-(C$7+F23*C$8)</f>
        <v>-3.6103000020375475E-3</v>
      </c>
      <c r="I23">
        <f>+G23</f>
        <v>-3.6103000020375475E-3</v>
      </c>
      <c r="O23">
        <f ca="1">+C$11+C$12*$F23</f>
        <v>2.0423485811448743E-2</v>
      </c>
      <c r="Q23" s="2">
        <f>+C23-15018.5</f>
        <v>11206.103999999999</v>
      </c>
    </row>
    <row r="24" spans="1:21" ht="12.75" customHeight="1">
      <c r="A24" s="60" t="s">
        <v>80</v>
      </c>
      <c r="B24" s="62" t="s">
        <v>41</v>
      </c>
      <c r="C24" s="61">
        <v>27101.317999999999</v>
      </c>
      <c r="D24" s="61" t="s">
        <v>73</v>
      </c>
      <c r="E24">
        <f>+(C24-C$7)/C$8</f>
        <v>2323.0088195779963</v>
      </c>
      <c r="F24">
        <f>ROUND(2*E24,0)/2</f>
        <v>2323</v>
      </c>
      <c r="G24">
        <f>+C24-(C$7+F24*C$8)</f>
        <v>5.85769999815966E-3</v>
      </c>
      <c r="I24">
        <f>+G24</f>
        <v>5.85769999815966E-3</v>
      </c>
      <c r="O24">
        <f ca="1">+C$11+C$12*$F24</f>
        <v>1.9886370589058896E-2</v>
      </c>
      <c r="Q24" s="2">
        <f>+C24-15018.5</f>
        <v>12082.817999999999</v>
      </c>
    </row>
    <row r="25" spans="1:21" ht="12.75" customHeight="1">
      <c r="A25" s="60" t="s">
        <v>80</v>
      </c>
      <c r="B25" s="62" t="s">
        <v>41</v>
      </c>
      <c r="C25" s="61">
        <v>27421.437999999998</v>
      </c>
      <c r="D25" s="61" t="s">
        <v>73</v>
      </c>
      <c r="E25">
        <f>+(C25-C$7)/C$8</f>
        <v>2804.9937809606286</v>
      </c>
      <c r="F25">
        <f>ROUND(2*E25,0)/2</f>
        <v>2805</v>
      </c>
      <c r="G25">
        <f>+C25-(C$7+F25*C$8)</f>
        <v>-4.1305000013380777E-3</v>
      </c>
      <c r="I25">
        <f>+G25</f>
        <v>-4.1305000013380777E-3</v>
      </c>
      <c r="O25">
        <f ca="1">+C$11+C$12*$F25</f>
        <v>1.9690242151792298E-2</v>
      </c>
      <c r="Q25" s="2">
        <f>+C25-15018.5</f>
        <v>12402.937999999998</v>
      </c>
    </row>
    <row r="26" spans="1:21" ht="12.75" customHeight="1">
      <c r="A26" s="60" t="s">
        <v>85</v>
      </c>
      <c r="B26" s="62" t="s">
        <v>41</v>
      </c>
      <c r="C26" s="61">
        <v>27471.254000000001</v>
      </c>
      <c r="D26" s="61" t="s">
        <v>73</v>
      </c>
      <c r="E26">
        <f>+(C26-C$7)/C$8</f>
        <v>2879.9986629931113</v>
      </c>
      <c r="F26">
        <f>ROUND(2*E26,0)/2</f>
        <v>2880</v>
      </c>
      <c r="G26">
        <f>+C26-(C$7+F26*C$8)</f>
        <v>-8.8799999866751023E-4</v>
      </c>
      <c r="I26">
        <f>+G26</f>
        <v>-8.8799999866751023E-4</v>
      </c>
      <c r="O26">
        <f ca="1">+C$11+C$12*$F26</f>
        <v>1.9659724241429241E-2</v>
      </c>
      <c r="Q26" s="2">
        <f>+C26-15018.5</f>
        <v>12452.754000000001</v>
      </c>
    </row>
    <row r="27" spans="1:21" ht="12.75" customHeight="1">
      <c r="A27" s="60" t="s">
        <v>85</v>
      </c>
      <c r="B27" s="62" t="s">
        <v>41</v>
      </c>
      <c r="C27" s="61">
        <v>30378.322</v>
      </c>
      <c r="D27" s="61" t="s">
        <v>73</v>
      </c>
      <c r="E27">
        <f>+(C27-C$7)/C$8</f>
        <v>7256.9918459141727</v>
      </c>
      <c r="F27">
        <f>ROUND(2*E27,0)/2</f>
        <v>7257</v>
      </c>
      <c r="G27">
        <f>+C27-(C$7+F27*C$8)</f>
        <v>-5.415699997683987E-3</v>
      </c>
      <c r="I27">
        <f>+G27</f>
        <v>-5.415699997683987E-3</v>
      </c>
      <c r="O27">
        <f ca="1">+C$11+C$12*$F27</f>
        <v>1.7878698992641086E-2</v>
      </c>
      <c r="Q27" s="2">
        <f>+C27-15018.5</f>
        <v>15359.822</v>
      </c>
    </row>
    <row r="28" spans="1:21" ht="12.75" customHeight="1">
      <c r="A28" s="60" t="s">
        <v>85</v>
      </c>
      <c r="B28" s="62" t="s">
        <v>41</v>
      </c>
      <c r="C28" s="61">
        <v>30730.35</v>
      </c>
      <c r="D28" s="61" t="s">
        <v>73</v>
      </c>
      <c r="E28">
        <f>+(C28-C$7)/C$8</f>
        <v>7787.0187170425152</v>
      </c>
      <c r="F28">
        <f>ROUND(2*E28,0)/2</f>
        <v>7787</v>
      </c>
      <c r="G28">
        <f>+C28-(C$7+F28*C$8)</f>
        <v>1.2431299997842871E-2</v>
      </c>
      <c r="I28">
        <f>+G28</f>
        <v>1.2431299997842871E-2</v>
      </c>
      <c r="O28">
        <f ca="1">+C$11+C$12*$F28</f>
        <v>1.7663039092742132E-2</v>
      </c>
      <c r="Q28" s="2">
        <f>+C28-15018.5</f>
        <v>15711.849999999999</v>
      </c>
    </row>
    <row r="29" spans="1:21" ht="12.75" customHeight="1">
      <c r="A29" s="60" t="s">
        <v>85</v>
      </c>
      <c r="B29" s="62" t="s">
        <v>55</v>
      </c>
      <c r="C29" s="61">
        <v>32795.574999999997</v>
      </c>
      <c r="D29" s="61" t="s">
        <v>73</v>
      </c>
      <c r="E29">
        <f>+(C29-C$7)/C$8</f>
        <v>10896.500760874356</v>
      </c>
      <c r="F29">
        <f>ROUND(2*E29,0)/2</f>
        <v>10896.5</v>
      </c>
      <c r="G29">
        <f>+C29-(C$7+F29*C$8)</f>
        <v>5.0534999900264665E-4</v>
      </c>
      <c r="I29">
        <f>+G29</f>
        <v>5.0534999900264665E-4</v>
      </c>
      <c r="O29">
        <f ca="1">+C$11+C$12*$F29</f>
        <v>1.6397766529089683E-2</v>
      </c>
      <c r="Q29" s="2">
        <f>+C29-15018.5</f>
        <v>17777.074999999997</v>
      </c>
    </row>
    <row r="30" spans="1:21" ht="12.75" customHeight="1">
      <c r="A30" s="60" t="s">
        <v>85</v>
      </c>
      <c r="B30" s="62" t="s">
        <v>41</v>
      </c>
      <c r="C30" s="61">
        <v>33154.557999999997</v>
      </c>
      <c r="D30" s="61" t="s">
        <v>73</v>
      </c>
      <c r="E30">
        <f>+(C30-C$7)/C$8</f>
        <v>11436.999347004627</v>
      </c>
      <c r="F30">
        <f>ROUND(2*E30,0)/2</f>
        <v>11437</v>
      </c>
      <c r="G30">
        <f>+C30-(C$7+F30*C$8)</f>
        <v>-4.3369999912101775E-4</v>
      </c>
      <c r="I30">
        <f>+G30</f>
        <v>-4.3369999912101775E-4</v>
      </c>
      <c r="O30">
        <f ca="1">+C$11+C$12*$F30</f>
        <v>1.6177834121739901E-2</v>
      </c>
      <c r="Q30" s="2">
        <f>+C30-15018.5</f>
        <v>18136.057999999997</v>
      </c>
    </row>
    <row r="31" spans="1:21" ht="12.75" customHeight="1">
      <c r="A31" s="60" t="s">
        <v>85</v>
      </c>
      <c r="B31" s="62" t="s">
        <v>41</v>
      </c>
      <c r="C31" s="61">
        <v>34665.546999999999</v>
      </c>
      <c r="D31" s="61" t="s">
        <v>73</v>
      </c>
      <c r="E31">
        <f>+(C31-C$7)/C$8</f>
        <v>13712.002392158272</v>
      </c>
      <c r="F31">
        <f>ROUND(2*E31,0)/2</f>
        <v>13712</v>
      </c>
      <c r="G31">
        <f>+C31-(C$7+F31*C$8)</f>
        <v>1.588799997989554E-3</v>
      </c>
      <c r="I31">
        <f>+G31</f>
        <v>1.588799997989554E-3</v>
      </c>
      <c r="O31">
        <f ca="1">+C$11+C$12*$F31</f>
        <v>1.525212417406043E-2</v>
      </c>
      <c r="Q31" s="2">
        <f>+C31-15018.5</f>
        <v>19647.046999999999</v>
      </c>
    </row>
    <row r="32" spans="1:21" ht="12.75" customHeight="1">
      <c r="A32" s="60" t="s">
        <v>85</v>
      </c>
      <c r="B32" s="62" t="s">
        <v>41</v>
      </c>
      <c r="C32" s="61">
        <v>34709.408000000003</v>
      </c>
      <c r="D32" s="61" t="s">
        <v>73</v>
      </c>
      <c r="E32">
        <f>+(C32-C$7)/C$8</f>
        <v>13778.041197578757</v>
      </c>
      <c r="F32">
        <f>ROUND(2*E32,0)/2</f>
        <v>13778</v>
      </c>
      <c r="G32">
        <f>+C32-(C$7+F32*C$8)</f>
        <v>2.7362200002244208E-2</v>
      </c>
      <c r="I32">
        <f>+G32</f>
        <v>2.7362200002244208E-2</v>
      </c>
      <c r="O32">
        <f ca="1">+C$11+C$12*$F32</f>
        <v>1.5225268412940939E-2</v>
      </c>
      <c r="Q32" s="2">
        <f>+C32-15018.5</f>
        <v>19690.908000000003</v>
      </c>
    </row>
    <row r="33" spans="1:30" ht="12.75" customHeight="1">
      <c r="A33" s="60" t="s">
        <v>85</v>
      </c>
      <c r="B33" s="62" t="s">
        <v>41</v>
      </c>
      <c r="C33" s="61">
        <v>35721.58</v>
      </c>
      <c r="D33" s="61" t="s">
        <v>73</v>
      </c>
      <c r="E33">
        <f>+(C33-C$7)/C$8</f>
        <v>15302.006217985427</v>
      </c>
      <c r="F33">
        <f>ROUND(2*E33,0)/2</f>
        <v>15302</v>
      </c>
      <c r="G33">
        <f>+C33-(C$7+F33*C$8)</f>
        <v>4.1297999996459112E-3</v>
      </c>
      <c r="I33">
        <f>+G33</f>
        <v>4.1297999996459112E-3</v>
      </c>
      <c r="O33">
        <f ca="1">+C$11+C$12*$F33</f>
        <v>1.4605144474363568E-2</v>
      </c>
      <c r="Q33" s="2">
        <f>+C33-15018.5</f>
        <v>20703.080000000002</v>
      </c>
    </row>
    <row r="34" spans="1:30" ht="12.75" customHeight="1">
      <c r="A34" s="60" t="s">
        <v>85</v>
      </c>
      <c r="B34" s="62" t="s">
        <v>41</v>
      </c>
      <c r="C34" s="61">
        <v>35892.281999999999</v>
      </c>
      <c r="D34" s="61" t="s">
        <v>73</v>
      </c>
      <c r="E34">
        <f>+(C34-C$7)/C$8</f>
        <v>15559.021702422317</v>
      </c>
      <c r="F34">
        <f>ROUND(2*E34,0)/2</f>
        <v>15559</v>
      </c>
      <c r="G34">
        <f>+C34-(C$7+F34*C$8)</f>
        <v>1.4414099998248275E-2</v>
      </c>
      <c r="I34">
        <f>+G34</f>
        <v>1.4414099998248275E-2</v>
      </c>
      <c r="O34">
        <f ca="1">+C$11+C$12*$F34</f>
        <v>1.4500569768186151E-2</v>
      </c>
      <c r="Q34" s="2">
        <f>+C34-15018.5</f>
        <v>20873.781999999999</v>
      </c>
    </row>
    <row r="35" spans="1:30" ht="12.75" customHeight="1">
      <c r="A35" s="60" t="s">
        <v>85</v>
      </c>
      <c r="B35" s="62" t="s">
        <v>41</v>
      </c>
      <c r="C35" s="61">
        <v>36085.578000000001</v>
      </c>
      <c r="D35" s="61" t="s">
        <v>73</v>
      </c>
      <c r="E35">
        <f>+(C35-C$7)/C$8</f>
        <v>15850.055580641167</v>
      </c>
      <c r="F35">
        <f>ROUND(2*E35,0)/2</f>
        <v>15850</v>
      </c>
      <c r="G35">
        <f>+C35-(C$7+F35*C$8)</f>
        <v>3.6915000004228204E-2</v>
      </c>
      <c r="I35">
        <f>+G35</f>
        <v>3.6915000004228204E-2</v>
      </c>
      <c r="O35">
        <f ca="1">+C$11+C$12*$F35</f>
        <v>1.438216027597748E-2</v>
      </c>
      <c r="Q35" s="2">
        <f>+C35-15018.5</f>
        <v>21067.078000000001</v>
      </c>
    </row>
    <row r="36" spans="1:30" ht="12.75" customHeight="1">
      <c r="A36" s="60" t="s">
        <v>85</v>
      </c>
      <c r="B36" s="62" t="s">
        <v>41</v>
      </c>
      <c r="C36" s="61">
        <v>36904.451999999997</v>
      </c>
      <c r="D36" s="61" t="s">
        <v>73</v>
      </c>
      <c r="E36">
        <f>+(C36-C$7)/C$8</f>
        <v>17082.983711552202</v>
      </c>
      <c r="F36">
        <f>ROUND(2*E36,0)/2</f>
        <v>17083</v>
      </c>
      <c r="G36">
        <f>+C36-(C$7+F36*C$8)</f>
        <v>-1.0818300004757475E-2</v>
      </c>
      <c r="I36">
        <f>+G36</f>
        <v>-1.0818300004757475E-2</v>
      </c>
      <c r="O36">
        <f ca="1">+C$11+C$12*$F36</f>
        <v>1.3880445829608781E-2</v>
      </c>
      <c r="Q36" s="2">
        <f>+C36-15018.5</f>
        <v>21885.951999999997</v>
      </c>
    </row>
    <row r="37" spans="1:30" ht="12.75" customHeight="1">
      <c r="A37" s="60" t="s">
        <v>85</v>
      </c>
      <c r="B37" s="62" t="s">
        <v>55</v>
      </c>
      <c r="C37" s="61">
        <v>37235.548999999999</v>
      </c>
      <c r="D37" s="61" t="s">
        <v>73</v>
      </c>
      <c r="E37">
        <f>+(C37-C$7)/C$8</f>
        <v>17581.49606554104</v>
      </c>
      <c r="F37">
        <f>ROUND(2*E37,0)/2</f>
        <v>17581.5</v>
      </c>
      <c r="G37">
        <f>+C37-(C$7+F37*C$8)</f>
        <v>-2.6131499980692752E-3</v>
      </c>
      <c r="I37">
        <f>+G37</f>
        <v>-2.6131499980692752E-3</v>
      </c>
      <c r="O37">
        <f ca="1">+C$11+C$12*$F37</f>
        <v>1.3677603452062311E-2</v>
      </c>
      <c r="Q37" s="2">
        <f>+C37-15018.5</f>
        <v>22217.048999999999</v>
      </c>
    </row>
    <row r="38" spans="1:30" ht="12.75" customHeight="1">
      <c r="A38" s="60" t="s">
        <v>85</v>
      </c>
      <c r="B38" s="62" t="s">
        <v>41</v>
      </c>
      <c r="C38" s="61">
        <v>37584.578000000001</v>
      </c>
      <c r="D38" s="61" t="s">
        <v>73</v>
      </c>
      <c r="E38">
        <f>+(C38-C$7)/C$8</f>
        <v>18107.007527138005</v>
      </c>
      <c r="F38">
        <f>ROUND(2*E38,0)/2</f>
        <v>18107</v>
      </c>
      <c r="G38">
        <f>+C38-(C$7+F38*C$8)</f>
        <v>4.9992999993264675E-3</v>
      </c>
      <c r="I38">
        <f>+G38</f>
        <v>4.9992999993264675E-3</v>
      </c>
      <c r="O38">
        <f ca="1">+C$11+C$12*$F38</f>
        <v>1.3463774626785142E-2</v>
      </c>
      <c r="Q38" s="2">
        <f>+C38-15018.5</f>
        <v>22566.078000000001</v>
      </c>
    </row>
    <row r="39" spans="1:30" ht="12.75" customHeight="1">
      <c r="A39" s="60" t="s">
        <v>85</v>
      </c>
      <c r="B39" s="62" t="s">
        <v>41</v>
      </c>
      <c r="C39" s="61">
        <v>37942.565000000002</v>
      </c>
      <c r="D39" s="61" t="s">
        <v>73</v>
      </c>
      <c r="E39">
        <f>+(C39-C$7)/C$8</f>
        <v>18646.006497431914</v>
      </c>
      <c r="F39">
        <f>ROUND(2*E39,0)/2</f>
        <v>18646</v>
      </c>
      <c r="G39">
        <f>+C39-(C$7+F39*C$8)</f>
        <v>4.3154000013601035E-3</v>
      </c>
      <c r="I39">
        <f>+G39</f>
        <v>4.3154000013601035E-3</v>
      </c>
      <c r="O39">
        <f ca="1">+C$11+C$12*$F39</f>
        <v>1.3244452577642622E-2</v>
      </c>
      <c r="Q39" s="2">
        <f>+C39-15018.5</f>
        <v>22924.065000000002</v>
      </c>
    </row>
    <row r="40" spans="1:30" ht="12.75" customHeight="1">
      <c r="A40" s="60" t="s">
        <v>85</v>
      </c>
      <c r="B40" s="62" t="s">
        <v>41</v>
      </c>
      <c r="C40" s="61">
        <v>37992.374000000003</v>
      </c>
      <c r="D40" s="61" t="s">
        <v>73</v>
      </c>
      <c r="E40">
        <f>+(C40-C$7)/C$8</f>
        <v>18721.000839995664</v>
      </c>
      <c r="F40">
        <f>ROUND(2*E40,0)/2</f>
        <v>18721</v>
      </c>
      <c r="G40">
        <f>+C40-(C$7+F40*C$8)</f>
        <v>5.5790000624256209E-4</v>
      </c>
      <c r="I40">
        <f>+G40</f>
        <v>5.5790000624256209E-4</v>
      </c>
      <c r="O40">
        <f ca="1">+C$11+C$12*$F40</f>
        <v>1.3213934667279562E-2</v>
      </c>
      <c r="Q40" s="2">
        <f>+C40-15018.5</f>
        <v>22973.874000000003</v>
      </c>
    </row>
    <row r="41" spans="1:30" ht="12.75" customHeight="1">
      <c r="A41" s="60" t="s">
        <v>85</v>
      </c>
      <c r="B41" s="62" t="s">
        <v>41</v>
      </c>
      <c r="C41" s="61">
        <v>38328.438000000002</v>
      </c>
      <c r="D41" s="61" t="s">
        <v>73</v>
      </c>
      <c r="E41">
        <f>+(C41-C$7)/C$8</f>
        <v>19226.991699867252</v>
      </c>
      <c r="F41">
        <f>ROUND(2*E41,0)/2</f>
        <v>19227</v>
      </c>
      <c r="G41">
        <f>+C41-(C$7+F41*C$8)</f>
        <v>-5.5127000014181249E-3</v>
      </c>
      <c r="I41">
        <f>+G41</f>
        <v>-5.5127000014181249E-3</v>
      </c>
      <c r="O41">
        <f ca="1">+C$11+C$12*$F41</f>
        <v>1.3008040498696787E-2</v>
      </c>
      <c r="Q41" s="2">
        <f>+C41-15018.5</f>
        <v>23309.938000000002</v>
      </c>
    </row>
    <row r="42" spans="1:30" ht="12.75" customHeight="1">
      <c r="A42" s="60" t="s">
        <v>85</v>
      </c>
      <c r="B42" s="62" t="s">
        <v>41</v>
      </c>
      <c r="C42" s="61">
        <v>38439.381000000001</v>
      </c>
      <c r="D42" s="61" t="s">
        <v>73</v>
      </c>
      <c r="E42">
        <f>+(C42-C$7)/C$8</f>
        <v>19394.031739760645</v>
      </c>
      <c r="F42">
        <f>ROUND(2*E42,0)/2</f>
        <v>19394</v>
      </c>
      <c r="G42">
        <f>+C42-(C$7+F42*C$8)</f>
        <v>2.108060000318801E-2</v>
      </c>
      <c r="I42">
        <f>+G42</f>
        <v>2.108060000318801E-2</v>
      </c>
      <c r="O42">
        <f ca="1">+C$11+C$12*$F42</f>
        <v>1.294008728495504E-2</v>
      </c>
      <c r="Q42" s="2">
        <f>+C42-15018.5</f>
        <v>23420.881000000001</v>
      </c>
    </row>
    <row r="43" spans="1:30" ht="12.75" customHeight="1">
      <c r="A43" s="60" t="s">
        <v>85</v>
      </c>
      <c r="B43" s="62" t="s">
        <v>41</v>
      </c>
      <c r="C43" s="61">
        <v>38441.35</v>
      </c>
      <c r="D43" s="61" t="s">
        <v>73</v>
      </c>
      <c r="E43">
        <f>+(C43-C$7)/C$8</f>
        <v>19396.996341750404</v>
      </c>
      <c r="F43">
        <f>ROUND(2*E43,0)/2</f>
        <v>19397</v>
      </c>
      <c r="G43">
        <f>+C43-(C$7+F43*C$8)</f>
        <v>-2.4296999981743284E-3</v>
      </c>
      <c r="I43">
        <f>+G43</f>
        <v>-2.4296999981743284E-3</v>
      </c>
      <c r="O43">
        <f ca="1">+C$11+C$12*$F43</f>
        <v>1.2938866568540519E-2</v>
      </c>
      <c r="Q43" s="2">
        <f>+C43-15018.5</f>
        <v>23422.85</v>
      </c>
    </row>
    <row r="44" spans="1:30" ht="12.75" customHeight="1">
      <c r="A44" s="60" t="s">
        <v>85</v>
      </c>
      <c r="B44" s="62" t="s">
        <v>55</v>
      </c>
      <c r="C44" s="61">
        <v>38462.298999999999</v>
      </c>
      <c r="D44" s="61" t="s">
        <v>73</v>
      </c>
      <c r="E44">
        <f>+(C44-C$7)/C$8</f>
        <v>19428.537960380931</v>
      </c>
      <c r="F44">
        <f>ROUND(2*E44,0)/2</f>
        <v>19428.5</v>
      </c>
      <c r="G44">
        <f>+C44-(C$7+F44*C$8)</f>
        <v>2.521215000160737E-2</v>
      </c>
      <c r="I44">
        <f>+G44</f>
        <v>2.521215000160737E-2</v>
      </c>
      <c r="O44">
        <f ca="1">+C$11+C$12*$F44</f>
        <v>1.2926049046188033E-2</v>
      </c>
      <c r="Q44" s="2">
        <f>+C44-15018.5</f>
        <v>23443.798999999999</v>
      </c>
    </row>
    <row r="45" spans="1:30" ht="12.75" customHeight="1">
      <c r="A45" t="s">
        <v>30</v>
      </c>
      <c r="C45" s="13">
        <v>42448.302000000003</v>
      </c>
      <c r="D45" s="10"/>
      <c r="E45">
        <f>+(C45-C$7)/C$8</f>
        <v>25430.017099535202</v>
      </c>
      <c r="F45">
        <f>ROUND(2*E45,0)/2</f>
        <v>25430</v>
      </c>
      <c r="G45">
        <f>+C45-(C$7+F45*C$8)</f>
        <v>1.1357000003044959E-2</v>
      </c>
      <c r="I45">
        <f>+G45</f>
        <v>1.1357000003044959E-2</v>
      </c>
      <c r="O45">
        <f ca="1">+C$11+C$12*$F45</f>
        <v>1.048400585893601E-2</v>
      </c>
      <c r="Q45" s="2">
        <f>+C45-15018.5</f>
        <v>27429.802000000003</v>
      </c>
      <c r="AA45">
        <v>10</v>
      </c>
      <c r="AB45" t="s">
        <v>29</v>
      </c>
      <c r="AD45" t="s">
        <v>31</v>
      </c>
    </row>
    <row r="46" spans="1:30" ht="12.75" customHeight="1">
      <c r="A46" t="s">
        <v>30</v>
      </c>
      <c r="C46" s="13">
        <v>42450.288999999997</v>
      </c>
      <c r="D46" s="10"/>
      <c r="E46">
        <f>+(C46-C$7)/C$8</f>
        <v>25433.008803015971</v>
      </c>
      <c r="F46">
        <f>ROUND(2*E46,0)/2</f>
        <v>25433</v>
      </c>
      <c r="G46">
        <f>+C46-(C$7+F46*C$8)</f>
        <v>5.8466999980737455E-3</v>
      </c>
      <c r="I46">
        <f>+G46</f>
        <v>5.8466999980737455E-3</v>
      </c>
      <c r="O46">
        <f ca="1">+C$11+C$12*$F46</f>
        <v>1.0482785142521487E-2</v>
      </c>
      <c r="Q46" s="2">
        <f>+C46-15018.5</f>
        <v>27431.788999999997</v>
      </c>
      <c r="AA46">
        <v>8</v>
      </c>
      <c r="AB46" t="s">
        <v>29</v>
      </c>
      <c r="AD46" t="s">
        <v>31</v>
      </c>
    </row>
    <row r="47" spans="1:30" ht="12.75" customHeight="1">
      <c r="A47" t="s">
        <v>30</v>
      </c>
      <c r="C47" s="13">
        <v>42452.277999999998</v>
      </c>
      <c r="D47" s="10"/>
      <c r="E47">
        <f>+(C47-C$7)/C$8</f>
        <v>25436.003517773534</v>
      </c>
      <c r="F47">
        <f>ROUND(2*E47,0)/2</f>
        <v>25436</v>
      </c>
      <c r="G47">
        <f>+C47-(C$7+F47*C$8)</f>
        <v>2.3364000007859431E-3</v>
      </c>
      <c r="I47">
        <f>+G47</f>
        <v>2.3364000007859431E-3</v>
      </c>
      <c r="O47">
        <f ca="1">+C$11+C$12*$F47</f>
        <v>1.0481564426106966E-2</v>
      </c>
      <c r="Q47" s="2">
        <f>+C47-15018.5</f>
        <v>27433.777999999998</v>
      </c>
      <c r="AA47">
        <v>7</v>
      </c>
      <c r="AB47" t="s">
        <v>29</v>
      </c>
      <c r="AD47" t="s">
        <v>31</v>
      </c>
    </row>
    <row r="48" spans="1:30" ht="12.75" customHeight="1">
      <c r="A48" t="s">
        <v>30</v>
      </c>
      <c r="C48" s="13">
        <v>42452.284</v>
      </c>
      <c r="D48" s="10"/>
      <c r="E48">
        <f>+(C48-C$7)/C$8</f>
        <v>25436.012551603875</v>
      </c>
      <c r="F48">
        <f>ROUND(2*E48,0)/2</f>
        <v>25436</v>
      </c>
      <c r="G48">
        <f>+C48-(C$7+F48*C$8)</f>
        <v>8.336400002008304E-3</v>
      </c>
      <c r="I48">
        <f>+G48</f>
        <v>8.336400002008304E-3</v>
      </c>
      <c r="O48">
        <f ca="1">+C$11+C$12*$F48</f>
        <v>1.0481564426106966E-2</v>
      </c>
      <c r="Q48" s="2">
        <f>+C48-15018.5</f>
        <v>27433.784</v>
      </c>
      <c r="AA48">
        <v>7</v>
      </c>
      <c r="AB48" t="s">
        <v>32</v>
      </c>
      <c r="AD48" t="s">
        <v>31</v>
      </c>
    </row>
    <row r="49" spans="1:17" ht="12.75" customHeight="1">
      <c r="A49" s="60" t="s">
        <v>342</v>
      </c>
      <c r="B49" s="62" t="s">
        <v>55</v>
      </c>
      <c r="C49" s="61">
        <v>42835.171999999999</v>
      </c>
      <c r="D49" s="61" t="s">
        <v>73</v>
      </c>
      <c r="E49">
        <f>+(C49-C$7)/C$8</f>
        <v>26012.503423445287</v>
      </c>
      <c r="F49">
        <f>ROUND(2*E49,0)/2</f>
        <v>26012.5</v>
      </c>
      <c r="G49">
        <f>+C49-(C$7+F49*C$8)</f>
        <v>2.273750003951136E-3</v>
      </c>
      <c r="I49">
        <f>+G49</f>
        <v>2.273750003951136E-3</v>
      </c>
      <c r="O49">
        <f ca="1">+C$11+C$12*$F49</f>
        <v>1.0246983421782915E-2</v>
      </c>
      <c r="Q49" s="2">
        <f>+C49-15018.5</f>
        <v>27816.671999999999</v>
      </c>
    </row>
    <row r="50" spans="1:17" ht="12.75" customHeight="1">
      <c r="A50" t="s">
        <v>39</v>
      </c>
      <c r="C50" s="13">
        <v>42835.181299999997</v>
      </c>
      <c r="D50" s="10"/>
      <c r="E50">
        <f>+(C50-C$7)/C$8</f>
        <v>26012.51742588231</v>
      </c>
      <c r="F50">
        <f>ROUND(2*E50,0)/2</f>
        <v>26012.5</v>
      </c>
      <c r="G50">
        <f>+C50-(C$7+F50*C$8)</f>
        <v>1.1573750001844019E-2</v>
      </c>
      <c r="J50">
        <f>+G50</f>
        <v>1.1573750001844019E-2</v>
      </c>
      <c r="O50">
        <f ca="1">+C$11+C$12*$F50</f>
        <v>1.0246983421782915E-2</v>
      </c>
      <c r="Q50" s="2">
        <f>+C50-15018.5</f>
        <v>27816.681299999997</v>
      </c>
    </row>
    <row r="51" spans="1:17" ht="12.75" customHeight="1">
      <c r="A51" t="s">
        <v>39</v>
      </c>
      <c r="C51" s="13">
        <v>42836.160499999998</v>
      </c>
      <c r="D51" s="10"/>
      <c r="E51">
        <f>+(C51-C$7)/C$8</f>
        <v>26013.991746993728</v>
      </c>
      <c r="F51">
        <f>ROUND(2*E51,0)/2</f>
        <v>26014</v>
      </c>
      <c r="G51">
        <f>+C51-(C$7+F51*C$8)</f>
        <v>-5.4814000031910837E-3</v>
      </c>
      <c r="J51">
        <f>+G51</f>
        <v>-5.4814000031910837E-3</v>
      </c>
      <c r="O51">
        <f ca="1">+C$11+C$12*$F51</f>
        <v>1.0246373063575653E-2</v>
      </c>
      <c r="Q51" s="2">
        <f>+C51-15018.5</f>
        <v>27817.660499999998</v>
      </c>
    </row>
    <row r="52" spans="1:17">
      <c r="A52" s="60" t="s">
        <v>342</v>
      </c>
      <c r="B52" s="62" t="s">
        <v>41</v>
      </c>
      <c r="C52" s="61">
        <v>42836.163999999997</v>
      </c>
      <c r="D52" s="61" t="s">
        <v>73</v>
      </c>
      <c r="E52">
        <f>+(C52-C$7)/C$8</f>
        <v>26013.997016728092</v>
      </c>
      <c r="F52">
        <f>ROUND(2*E52,0)/2</f>
        <v>26014</v>
      </c>
      <c r="G52">
        <f>+C52-(C$7+F52*C$8)</f>
        <v>-1.9814000042970292E-3</v>
      </c>
      <c r="I52">
        <f>+G52</f>
        <v>-1.9814000042970292E-3</v>
      </c>
      <c r="O52">
        <f ca="1">+C$11+C$12*$F52</f>
        <v>1.0246373063575653E-2</v>
      </c>
      <c r="Q52" s="2">
        <f>+C52-15018.5</f>
        <v>27817.663999999997</v>
      </c>
    </row>
    <row r="53" spans="1:17">
      <c r="A53" s="60" t="s">
        <v>342</v>
      </c>
      <c r="B53" s="62" t="s">
        <v>41</v>
      </c>
      <c r="C53" s="61">
        <v>42840.154999999999</v>
      </c>
      <c r="D53" s="61" t="s">
        <v>73</v>
      </c>
      <c r="E53">
        <f>+(C53-C$7)/C$8</f>
        <v>26020.006019542281</v>
      </c>
      <c r="F53">
        <f>ROUND(2*E53,0)/2</f>
        <v>26020</v>
      </c>
      <c r="G53">
        <f>+C53-(C$7+F53*C$8)</f>
        <v>3.9980000001378357E-3</v>
      </c>
      <c r="I53">
        <f>+G53</f>
        <v>3.9980000001378357E-3</v>
      </c>
      <c r="O53">
        <f ca="1">+C$11+C$12*$F53</f>
        <v>1.0243931630746609E-2</v>
      </c>
      <c r="Q53" s="2">
        <f>+C53-15018.5</f>
        <v>27821.654999999999</v>
      </c>
    </row>
    <row r="54" spans="1:17" ht="12.75" customHeight="1">
      <c r="A54" t="s">
        <v>39</v>
      </c>
      <c r="C54" s="13">
        <v>42840.162799999998</v>
      </c>
      <c r="D54" s="10"/>
      <c r="E54">
        <f>+(C54-C$7)/C$8</f>
        <v>26020.017763521722</v>
      </c>
      <c r="F54">
        <f>ROUND(2*E54,0)/2</f>
        <v>26020</v>
      </c>
      <c r="G54">
        <f>+C54-(C$7+F54*C$8)</f>
        <v>1.1797999999544118E-2</v>
      </c>
      <c r="J54">
        <f>+G54</f>
        <v>1.1797999999544118E-2</v>
      </c>
      <c r="O54">
        <f ca="1">+C$11+C$12*$F54</f>
        <v>1.0243931630746609E-2</v>
      </c>
      <c r="Q54" s="2">
        <f>+C54-15018.5</f>
        <v>27821.662799999998</v>
      </c>
    </row>
    <row r="55" spans="1:17" ht="12.75" customHeight="1">
      <c r="A55" t="s">
        <v>39</v>
      </c>
      <c r="C55" s="13">
        <v>44233.58</v>
      </c>
      <c r="D55" s="10"/>
      <c r="E55">
        <f>+(C55-C$7)/C$8</f>
        <v>28118.000193022846</v>
      </c>
      <c r="F55">
        <f>ROUND(2*E55,0)/2</f>
        <v>28118</v>
      </c>
      <c r="G55">
        <f>+C55-(C$7+F55*C$8)</f>
        <v>1.2820000119972974E-4</v>
      </c>
      <c r="J55">
        <f>+G55</f>
        <v>1.2820000119972974E-4</v>
      </c>
      <c r="O55">
        <f ca="1">+C$11+C$12*$F55</f>
        <v>9.3902439515239581E-3</v>
      </c>
      <c r="Q55" s="2">
        <f>+C55-15018.5</f>
        <v>29215.08</v>
      </c>
    </row>
    <row r="56" spans="1:17">
      <c r="A56" s="60" t="s">
        <v>177</v>
      </c>
      <c r="B56" s="62" t="s">
        <v>55</v>
      </c>
      <c r="C56" s="61">
        <v>44581.297200000001</v>
      </c>
      <c r="D56" s="61" t="s">
        <v>73</v>
      </c>
      <c r="E56">
        <f>+(C56-C$7)/C$8</f>
        <v>28641.536558179901</v>
      </c>
      <c r="F56">
        <f>ROUND(2*E56,0)/2</f>
        <v>28641.5</v>
      </c>
      <c r="G56">
        <f>+C56-(C$7+F56*C$8)</f>
        <v>2.4280850004288368E-2</v>
      </c>
      <c r="J56">
        <f>+G56</f>
        <v>2.4280850004288368E-2</v>
      </c>
      <c r="O56">
        <f ca="1">+C$11+C$12*$F56</f>
        <v>9.1772289371898023E-3</v>
      </c>
      <c r="Q56" s="2">
        <f>+C56-15018.5</f>
        <v>29562.797200000001</v>
      </c>
    </row>
    <row r="57" spans="1:17" ht="12.75" customHeight="1">
      <c r="A57" t="s">
        <v>39</v>
      </c>
      <c r="C57" s="13">
        <v>44581.303699999997</v>
      </c>
      <c r="D57" s="10"/>
      <c r="E57">
        <f>+(C57-C$7)/C$8</f>
        <v>28641.546344829432</v>
      </c>
      <c r="F57">
        <f>ROUND(2*E57,0)/2</f>
        <v>28641.5</v>
      </c>
      <c r="G57">
        <f>+C57-(C$7+F57*C$8)</f>
        <v>3.0780850000155624E-2</v>
      </c>
      <c r="J57">
        <f>+G57</f>
        <v>3.0780850000155624E-2</v>
      </c>
      <c r="O57">
        <f ca="1">+C$11+C$12*$F57</f>
        <v>9.1772289371898023E-3</v>
      </c>
      <c r="Q57" s="2">
        <f>+C57-15018.5</f>
        <v>29562.803699999997</v>
      </c>
    </row>
    <row r="58" spans="1:17" ht="12.75" customHeight="1">
      <c r="A58" t="s">
        <v>39</v>
      </c>
      <c r="C58" s="13">
        <v>44590.239500000003</v>
      </c>
      <c r="D58" s="10"/>
      <c r="E58">
        <f>+(C58-C$7)/C$8</f>
        <v>28655.000428354128</v>
      </c>
      <c r="F58">
        <f>ROUND(2*E58,0)/2</f>
        <v>28655</v>
      </c>
      <c r="G58">
        <f>+C58-(C$7+F58*C$8)</f>
        <v>2.8450000536395237E-4</v>
      </c>
      <c r="J58">
        <f>+G58</f>
        <v>2.8450000536395237E-4</v>
      </c>
      <c r="O58">
        <f ca="1">+C$11+C$12*$F58</f>
        <v>9.1717357133244519E-3</v>
      </c>
      <c r="Q58" s="2">
        <f>+C58-15018.5</f>
        <v>29571.739500000003</v>
      </c>
    </row>
    <row r="59" spans="1:17">
      <c r="A59" s="60" t="s">
        <v>177</v>
      </c>
      <c r="B59" s="62" t="s">
        <v>41</v>
      </c>
      <c r="C59" s="61">
        <v>44590.244899999998</v>
      </c>
      <c r="D59" s="61" t="s">
        <v>73</v>
      </c>
      <c r="E59">
        <f>+(C59-C$7)/C$8</f>
        <v>28655.008558801426</v>
      </c>
      <c r="F59">
        <f>ROUND(2*E59,0)/2</f>
        <v>28655</v>
      </c>
      <c r="G59">
        <f>+C59-(C$7+F59*C$8)</f>
        <v>5.6844999999157153E-3</v>
      </c>
      <c r="J59">
        <f>+G59</f>
        <v>5.6844999999157153E-3</v>
      </c>
      <c r="O59">
        <f ca="1">+C$11+C$12*$F59</f>
        <v>9.1717357133244519E-3</v>
      </c>
      <c r="Q59" s="2">
        <f>+C59-15018.5</f>
        <v>29571.744899999998</v>
      </c>
    </row>
    <row r="60" spans="1:17" ht="12.75" customHeight="1">
      <c r="A60" t="s">
        <v>39</v>
      </c>
      <c r="C60" s="13">
        <v>44591.208599999998</v>
      </c>
      <c r="D60" s="10"/>
      <c r="E60">
        <f>+(C60-C$7)/C$8</f>
        <v>28656.459542517798</v>
      </c>
      <c r="F60">
        <f>ROUND(2*E60,0)/2</f>
        <v>28656.5</v>
      </c>
      <c r="G60">
        <f>+C60-(C$7+F60*C$8)</f>
        <v>-2.6870650006458163E-2</v>
      </c>
      <c r="J60">
        <f>+G60</f>
        <v>-2.6870650006458163E-2</v>
      </c>
      <c r="O60">
        <f ca="1">+C$11+C$12*$F60</f>
        <v>9.1711253551171896E-3</v>
      </c>
      <c r="Q60" s="2">
        <f>+C60-15018.5</f>
        <v>29572.708599999998</v>
      </c>
    </row>
    <row r="61" spans="1:17">
      <c r="A61" s="60" t="s">
        <v>177</v>
      </c>
      <c r="B61" s="62" t="s">
        <v>55</v>
      </c>
      <c r="C61" s="61">
        <v>44591.2166</v>
      </c>
      <c r="D61" s="61" t="s">
        <v>73</v>
      </c>
      <c r="E61">
        <f>+(C61-C$7)/C$8</f>
        <v>28656.471587624917</v>
      </c>
      <c r="F61">
        <f>ROUND(2*E61,0)/2</f>
        <v>28656.5</v>
      </c>
      <c r="G61">
        <f>+C61-(C$7+F61*C$8)</f>
        <v>-1.8870650004828349E-2</v>
      </c>
      <c r="J61">
        <f>+G61</f>
        <v>-1.8870650004828349E-2</v>
      </c>
      <c r="O61">
        <f ca="1">+C$11+C$12*$F61</f>
        <v>9.1711253551171896E-3</v>
      </c>
      <c r="Q61" s="2">
        <f>+C61-15018.5</f>
        <v>29572.7166</v>
      </c>
    </row>
    <row r="62" spans="1:17">
      <c r="A62" s="60" t="s">
        <v>177</v>
      </c>
      <c r="B62" s="62" t="s">
        <v>41</v>
      </c>
      <c r="C62" s="61">
        <v>44604.188800000004</v>
      </c>
      <c r="D62" s="61" t="s">
        <v>73</v>
      </c>
      <c r="E62">
        <f>+(C62-C$7)/C$8</f>
        <v>28676.003029946703</v>
      </c>
      <c r="F62">
        <f>ROUND(2*E62,0)/2</f>
        <v>28676</v>
      </c>
      <c r="G62">
        <f>+C62-(C$7+F62*C$8)</f>
        <v>2.0124000002397224E-3</v>
      </c>
      <c r="J62">
        <f>+G62</f>
        <v>2.0124000002397224E-3</v>
      </c>
      <c r="O62">
        <f ca="1">+C$11+C$12*$F62</f>
        <v>9.1631906984227952E-3</v>
      </c>
      <c r="Q62" s="2">
        <f>+C62-15018.5</f>
        <v>29585.688800000004</v>
      </c>
    </row>
    <row r="63" spans="1:17" ht="12.75" customHeight="1">
      <c r="A63" t="s">
        <v>39</v>
      </c>
      <c r="C63" s="13">
        <v>44604.190199999997</v>
      </c>
      <c r="D63" s="10"/>
      <c r="E63">
        <f>+(C63-C$7)/C$8</f>
        <v>28676.005137840439</v>
      </c>
      <c r="F63">
        <f>ROUND(2*E63,0)/2</f>
        <v>28676</v>
      </c>
      <c r="G63">
        <f>+C63-(C$7+F63*C$8)</f>
        <v>3.4123999939765781E-3</v>
      </c>
      <c r="J63">
        <f>+G63</f>
        <v>3.4123999939765781E-3</v>
      </c>
      <c r="O63">
        <f ca="1">+C$11+C$12*$F63</f>
        <v>9.1631906984227952E-3</v>
      </c>
      <c r="Q63" s="2">
        <f>+C63-15018.5</f>
        <v>29585.690199999997</v>
      </c>
    </row>
    <row r="64" spans="1:17">
      <c r="A64" s="60" t="s">
        <v>177</v>
      </c>
      <c r="B64" s="62" t="s">
        <v>55</v>
      </c>
      <c r="C64" s="61">
        <v>44605.185700000002</v>
      </c>
      <c r="D64" s="61" t="s">
        <v>73</v>
      </c>
      <c r="E64">
        <f>+(C64-C$7)/C$8</f>
        <v>28677.504000857614</v>
      </c>
      <c r="F64">
        <f>ROUND(2*E64,0)/2</f>
        <v>28677.5</v>
      </c>
      <c r="G64">
        <f>+C64-(C$7+F64*C$8)</f>
        <v>2.6572500064503402E-3</v>
      </c>
      <c r="J64">
        <f>+G64</f>
        <v>2.6572500064503402E-3</v>
      </c>
      <c r="O64">
        <f ca="1">+C$11+C$12*$F64</f>
        <v>9.1625803402155329E-3</v>
      </c>
      <c r="Q64" s="2">
        <f>+C64-15018.5</f>
        <v>29586.685700000002</v>
      </c>
    </row>
    <row r="65" spans="1:30" ht="12.75" customHeight="1">
      <c r="A65" t="s">
        <v>39</v>
      </c>
      <c r="C65" s="13">
        <v>44605.189899999998</v>
      </c>
      <c r="D65" s="10"/>
      <c r="E65">
        <f>+(C65-C$7)/C$8</f>
        <v>28677.510324538845</v>
      </c>
      <c r="F65">
        <f>ROUND(2*E65,0)/2</f>
        <v>28677.5</v>
      </c>
      <c r="G65">
        <f>+C65-(C$7+F65*C$8)</f>
        <v>6.8572500022128224E-3</v>
      </c>
      <c r="J65">
        <f>+G65</f>
        <v>6.8572500022128224E-3</v>
      </c>
      <c r="O65">
        <f ca="1">+C$11+C$12*$F65</f>
        <v>9.1625803402155329E-3</v>
      </c>
      <c r="Q65" s="2">
        <f>+C65-15018.5</f>
        <v>29586.689899999998</v>
      </c>
    </row>
    <row r="66" spans="1:30" ht="12.75" customHeight="1">
      <c r="A66" t="s">
        <v>34</v>
      </c>
      <c r="C66" s="13">
        <v>44902.46</v>
      </c>
      <c r="D66" s="10"/>
      <c r="E66">
        <f>+(C66-C$7)/C$8</f>
        <v>29125.091599275547</v>
      </c>
      <c r="F66">
        <f>ROUND(2*E66,0)/2</f>
        <v>29125</v>
      </c>
      <c r="I66" s="9">
        <v>6.0837500001071021E-2</v>
      </c>
      <c r="O66">
        <f ca="1">+C$11+C$12*$F66</f>
        <v>8.9804901417159452E-3</v>
      </c>
      <c r="Q66" s="2">
        <f>+C66-15018.5</f>
        <v>29883.96</v>
      </c>
      <c r="AA66">
        <v>6</v>
      </c>
      <c r="AB66" t="s">
        <v>33</v>
      </c>
      <c r="AD66" t="s">
        <v>31</v>
      </c>
    </row>
    <row r="67" spans="1:30" ht="12.75" customHeight="1">
      <c r="A67" t="s">
        <v>35</v>
      </c>
      <c r="C67" s="13">
        <v>44908.391000000003</v>
      </c>
      <c r="D67" s="10"/>
      <c r="E67">
        <f>+(C67-C$7)/C$8</f>
        <v>29134.021540566195</v>
      </c>
      <c r="F67">
        <f>ROUND(2*E67,0)/2</f>
        <v>29134</v>
      </c>
      <c r="G67">
        <f>+C67-(C$7+F67*C$8)</f>
        <v>1.4306600001873448E-2</v>
      </c>
      <c r="I67">
        <f>+G67</f>
        <v>1.4306600001873448E-2</v>
      </c>
      <c r="O67">
        <f ca="1">+C$11+C$12*$F67</f>
        <v>8.9768279924723783E-3</v>
      </c>
      <c r="Q67" s="2">
        <f>+C67-15018.5</f>
        <v>29889.891000000003</v>
      </c>
      <c r="AA67">
        <v>6</v>
      </c>
      <c r="AB67" t="s">
        <v>33</v>
      </c>
      <c r="AD67" t="s">
        <v>31</v>
      </c>
    </row>
    <row r="68" spans="1:30" ht="12.75" customHeight="1">
      <c r="A68" t="s">
        <v>35</v>
      </c>
      <c r="C68" s="13">
        <v>44910.360999999997</v>
      </c>
      <c r="D68" s="10"/>
      <c r="E68">
        <f>+(C68-C$7)/C$8</f>
        <v>29136.987648194336</v>
      </c>
      <c r="F68">
        <f>ROUND(2*E68,0)/2</f>
        <v>29137</v>
      </c>
      <c r="G68">
        <f>+C68-(C$7+F68*C$8)</f>
        <v>-8.2037000029231422E-3</v>
      </c>
      <c r="I68">
        <f>+G68</f>
        <v>-8.2037000029231422E-3</v>
      </c>
      <c r="O68">
        <f ca="1">+C$11+C$12*$F68</f>
        <v>8.9756072760578554E-3</v>
      </c>
      <c r="Q68" s="2">
        <f>+C68-15018.5</f>
        <v>29891.860999999997</v>
      </c>
      <c r="AA68">
        <v>6</v>
      </c>
      <c r="AB68" t="s">
        <v>33</v>
      </c>
      <c r="AD68" t="s">
        <v>31</v>
      </c>
    </row>
    <row r="69" spans="1:30" ht="12.75" customHeight="1">
      <c r="A69" t="s">
        <v>35</v>
      </c>
      <c r="C69" s="13">
        <v>44912.37</v>
      </c>
      <c r="D69" s="10"/>
      <c r="E69">
        <f>+(C69-C$7)/C$8</f>
        <v>29140.012475719705</v>
      </c>
      <c r="F69">
        <f>ROUND(2*E69,0)/2</f>
        <v>29140</v>
      </c>
      <c r="G69">
        <f>+C69-(C$7+F69*C$8)</f>
        <v>8.2860000038635917E-3</v>
      </c>
      <c r="I69">
        <f>+G69</f>
        <v>8.2860000038635917E-3</v>
      </c>
      <c r="O69">
        <f ca="1">+C$11+C$12*$F69</f>
        <v>8.9743865596433325E-3</v>
      </c>
      <c r="Q69" s="2">
        <f>+C69-15018.5</f>
        <v>29893.870000000003</v>
      </c>
      <c r="AA69">
        <v>7</v>
      </c>
      <c r="AB69" t="s">
        <v>33</v>
      </c>
      <c r="AD69" t="s">
        <v>31</v>
      </c>
    </row>
    <row r="70" spans="1:30" ht="12.75" customHeight="1">
      <c r="A70" t="s">
        <v>35</v>
      </c>
      <c r="C70" s="13">
        <v>44914.368000000002</v>
      </c>
      <c r="D70" s="10"/>
      <c r="E70">
        <f>+(C70-C$7)/C$8</f>
        <v>29143.020741222772</v>
      </c>
      <c r="F70">
        <f>ROUND(2*E70,0)/2</f>
        <v>29143</v>
      </c>
      <c r="G70">
        <f>+C70-(C$7+F70*C$8)</f>
        <v>1.3775700004771352E-2</v>
      </c>
      <c r="I70">
        <f>+G70</f>
        <v>1.3775700004771352E-2</v>
      </c>
      <c r="O70">
        <f ca="1">+C$11+C$12*$F70</f>
        <v>8.9731658432288114E-3</v>
      </c>
      <c r="Q70" s="2">
        <f>+C70-15018.5</f>
        <v>29895.868000000002</v>
      </c>
      <c r="AA70">
        <v>5</v>
      </c>
      <c r="AB70" t="s">
        <v>33</v>
      </c>
      <c r="AD70" t="s">
        <v>31</v>
      </c>
    </row>
    <row r="71" spans="1:30" ht="12.75" customHeight="1">
      <c r="A71" t="s">
        <v>35</v>
      </c>
      <c r="C71" s="13">
        <v>44928.313000000002</v>
      </c>
      <c r="D71" s="10"/>
      <c r="E71">
        <f>+(C71-C$7)/C$8</f>
        <v>29164.01686857027</v>
      </c>
      <c r="F71">
        <f>ROUND(2*E71,0)/2</f>
        <v>29164</v>
      </c>
      <c r="G71">
        <f>+C71-(C$7+F71*C$8)</f>
        <v>1.1203599999134894E-2</v>
      </c>
      <c r="I71">
        <f>+G71</f>
        <v>1.1203599999134894E-2</v>
      </c>
      <c r="O71">
        <f ca="1">+C$11+C$12*$F71</f>
        <v>8.9646208283271547E-3</v>
      </c>
      <c r="Q71" s="2">
        <f>+C71-15018.5</f>
        <v>29909.813000000002</v>
      </c>
      <c r="AA71">
        <v>7</v>
      </c>
      <c r="AB71" t="s">
        <v>33</v>
      </c>
      <c r="AD71" t="s">
        <v>31</v>
      </c>
    </row>
    <row r="72" spans="1:30" ht="12.75" customHeight="1">
      <c r="A72" t="s">
        <v>35</v>
      </c>
      <c r="C72" s="13">
        <v>44930.300999999999</v>
      </c>
      <c r="D72" s="10"/>
      <c r="E72">
        <f>+(C72-C$7)/C$8</f>
        <v>29167.010077689436</v>
      </c>
      <c r="F72">
        <f>ROUND(2*E72,0)/2</f>
        <v>29167</v>
      </c>
      <c r="G72">
        <f>+C72-(C$7+F72*C$8)</f>
        <v>6.6932999980053864E-3</v>
      </c>
      <c r="I72">
        <f>+G72</f>
        <v>6.6932999980053864E-3</v>
      </c>
      <c r="O72">
        <f ca="1">+C$11+C$12*$F72</f>
        <v>8.9634001119126318E-3</v>
      </c>
      <c r="Q72" s="2">
        <f>+C72-15018.5</f>
        <v>29911.800999999999</v>
      </c>
      <c r="AA72">
        <v>5</v>
      </c>
      <c r="AB72" t="s">
        <v>33</v>
      </c>
      <c r="AD72" t="s">
        <v>31</v>
      </c>
    </row>
    <row r="73" spans="1:30" ht="12.75" customHeight="1">
      <c r="A73" t="s">
        <v>36</v>
      </c>
      <c r="C73" s="13">
        <v>47159.258000000002</v>
      </c>
      <c r="D73" s="10"/>
      <c r="E73">
        <f>+(C73-C$7)/C$8</f>
        <v>32523.013306380402</v>
      </c>
      <c r="F73">
        <f>ROUND(2*E73,0)/2</f>
        <v>32523</v>
      </c>
      <c r="G73">
        <f>+C73-(C$7+F73*C$8)</f>
        <v>8.8377000065520406E-3</v>
      </c>
      <c r="I73">
        <f>+G73</f>
        <v>8.8377000065520406E-3</v>
      </c>
      <c r="O73">
        <f ca="1">+C$11+C$12*$F73</f>
        <v>7.5978253495335955E-3</v>
      </c>
      <c r="Q73" s="2">
        <f>+C73-15018.5</f>
        <v>32140.758000000002</v>
      </c>
      <c r="AA73">
        <v>8</v>
      </c>
      <c r="AB73" t="s">
        <v>33</v>
      </c>
      <c r="AD73" t="s">
        <v>31</v>
      </c>
    </row>
    <row r="74" spans="1:30" ht="12.75" customHeight="1">
      <c r="A74" t="s">
        <v>38</v>
      </c>
      <c r="C74" s="13">
        <v>47946.298000000003</v>
      </c>
      <c r="D74" s="10"/>
      <c r="E74">
        <f>+(C74-C$7)/C$8</f>
        <v>33708.010944786591</v>
      </c>
      <c r="F74">
        <f>ROUND(2*E74,0)/2</f>
        <v>33708</v>
      </c>
      <c r="G74">
        <f>+C74-(C$7+F74*C$8)</f>
        <v>7.2692000030656345E-3</v>
      </c>
      <c r="I74">
        <f>+G74</f>
        <v>7.2692000030656345E-3</v>
      </c>
      <c r="O74">
        <f ca="1">+C$11+C$12*$F74</f>
        <v>7.1156423657972537E-3</v>
      </c>
      <c r="Q74" s="2">
        <f>+C74-15018.5</f>
        <v>32927.798000000003</v>
      </c>
      <c r="AA74">
        <v>7</v>
      </c>
      <c r="AB74" t="s">
        <v>37</v>
      </c>
      <c r="AD74" t="s">
        <v>31</v>
      </c>
    </row>
    <row r="75" spans="1:30">
      <c r="A75" s="60" t="s">
        <v>222</v>
      </c>
      <c r="B75" s="62" t="s">
        <v>41</v>
      </c>
      <c r="C75" s="61">
        <v>52266.056499999999</v>
      </c>
      <c r="D75" s="61" t="s">
        <v>73</v>
      </c>
      <c r="E75">
        <f>+(C75-C$7)/C$8</f>
        <v>40212.005177589293</v>
      </c>
      <c r="F75">
        <f>ROUND(2*E75,0)/2</f>
        <v>40212</v>
      </c>
      <c r="G75">
        <f>+C75-(C$7+F75*C$8)</f>
        <v>3.4387999985483475E-3</v>
      </c>
      <c r="K75">
        <f>+G75</f>
        <v>3.4387999985483475E-3</v>
      </c>
      <c r="O75">
        <f ca="1">+C$11+C$12*$F75</f>
        <v>4.4691291791127338E-3</v>
      </c>
      <c r="Q75" s="2">
        <f>+C75-15018.5</f>
        <v>37247.556499999999</v>
      </c>
    </row>
    <row r="76" spans="1:30">
      <c r="A76" s="60" t="s">
        <v>226</v>
      </c>
      <c r="B76" s="62" t="s">
        <v>55</v>
      </c>
      <c r="C76" s="61">
        <v>52279.008800000003</v>
      </c>
      <c r="D76" s="61" t="s">
        <v>73</v>
      </c>
      <c r="E76">
        <f>+(C76-C$7)/C$8</f>
        <v>40231.506657707119</v>
      </c>
      <c r="F76">
        <f>ROUND(2*E76,0)/2</f>
        <v>40231.5</v>
      </c>
      <c r="G76">
        <f>+C76-(C$7+F76*C$8)</f>
        <v>4.4218500042916276E-3</v>
      </c>
      <c r="K76">
        <f>+G76</f>
        <v>4.4218500042916276E-3</v>
      </c>
      <c r="O76">
        <f ca="1">+C$11+C$12*$F76</f>
        <v>4.4611945224183359E-3</v>
      </c>
      <c r="Q76" s="2">
        <f>+C76-15018.5</f>
        <v>37260.508800000003</v>
      </c>
    </row>
    <row r="77" spans="1:30" ht="12.75" customHeight="1">
      <c r="A77" s="10" t="s">
        <v>40</v>
      </c>
      <c r="B77" s="11" t="s">
        <v>41</v>
      </c>
      <c r="C77" s="12">
        <v>52982.697099999998</v>
      </c>
      <c r="D77" s="10">
        <v>2.9999999999999997E-4</v>
      </c>
      <c r="E77">
        <f>+(C77-C$7)/C$8</f>
        <v>41291.006776727823</v>
      </c>
      <c r="F77">
        <f>ROUND(2*E77,0)/2</f>
        <v>41291</v>
      </c>
      <c r="G77">
        <f>+C77-(C$7+F77*C$8)</f>
        <v>4.5008999950368889E-3</v>
      </c>
      <c r="K77">
        <f>+G77</f>
        <v>4.5008999950368889E-3</v>
      </c>
      <c r="O77">
        <f ca="1">+C$11+C$12*$F77</f>
        <v>4.0300781753561839E-3</v>
      </c>
      <c r="Q77" s="2">
        <f>+C77-15018.5</f>
        <v>37964.197099999998</v>
      </c>
    </row>
    <row r="78" spans="1:30" ht="12.75" customHeight="1">
      <c r="A78" s="32" t="s">
        <v>52</v>
      </c>
      <c r="B78" s="31" t="s">
        <v>41</v>
      </c>
      <c r="C78" s="33">
        <v>53306.8076</v>
      </c>
      <c r="D78" s="33">
        <v>6.9999999999999999E-4</v>
      </c>
      <c r="E78">
        <f>+(C78-C$7)/C$8</f>
        <v>41778.999988105461</v>
      </c>
      <c r="F78">
        <f>ROUND(2*E78,0)/2</f>
        <v>41779</v>
      </c>
      <c r="G78">
        <f>+C78-(C$7+F78*C$8)</f>
        <v>-7.90000194683671E-6</v>
      </c>
      <c r="K78">
        <f>+G78</f>
        <v>-7.90000194683671E-6</v>
      </c>
      <c r="O78">
        <f ca="1">+C$11+C$12*$F78</f>
        <v>3.8315083052605434E-3</v>
      </c>
      <c r="Q78" s="2">
        <f>+C78-15018.5</f>
        <v>38288.3076</v>
      </c>
    </row>
    <row r="79" spans="1:30">
      <c r="A79" s="60" t="s">
        <v>243</v>
      </c>
      <c r="B79" s="62" t="s">
        <v>41</v>
      </c>
      <c r="C79" s="61">
        <v>53347.988799999999</v>
      </c>
      <c r="D79" s="61" t="s">
        <v>73</v>
      </c>
      <c r="E79">
        <f>+(C79-C$7)/C$8</f>
        <v>41841.003983768613</v>
      </c>
      <c r="F79">
        <f>ROUND(2*E79,0)/2</f>
        <v>41841</v>
      </c>
      <c r="G79">
        <f>+C79-(C$7+F79*C$8)</f>
        <v>2.6459000000613742E-3</v>
      </c>
      <c r="K79">
        <f>+G79</f>
        <v>2.6459000000613742E-3</v>
      </c>
      <c r="O79">
        <f ca="1">+C$11+C$12*$F79</f>
        <v>3.8062801660270797E-3</v>
      </c>
      <c r="Q79" s="2">
        <f>+C79-15018.5</f>
        <v>38329.488799999999</v>
      </c>
    </row>
    <row r="80" spans="1:30" ht="12.75" customHeight="1">
      <c r="A80" s="34" t="s">
        <v>43</v>
      </c>
      <c r="B80" s="35" t="s">
        <v>41</v>
      </c>
      <c r="C80" s="36">
        <v>53376.549299999999</v>
      </c>
      <c r="D80" s="36">
        <v>2.0000000000000001E-4</v>
      </c>
      <c r="E80">
        <f>+(C80-C$7)/C$8</f>
        <v>41884.005769004056</v>
      </c>
      <c r="F80">
        <f>ROUND(2*E80,0)/2</f>
        <v>41884</v>
      </c>
      <c r="G80">
        <f>+C80-(C$7+F80*C$8)</f>
        <v>3.8315999991027638E-3</v>
      </c>
      <c r="K80">
        <f>+G80</f>
        <v>3.8315999991027638E-3</v>
      </c>
      <c r="O80">
        <f ca="1">+C$11+C$12*$F80</f>
        <v>3.788783230752258E-3</v>
      </c>
      <c r="Q80" s="2">
        <f>+C80-15018.5</f>
        <v>38358.049299999999</v>
      </c>
    </row>
    <row r="81" spans="1:17">
      <c r="A81" s="60" t="s">
        <v>255</v>
      </c>
      <c r="B81" s="62" t="s">
        <v>41</v>
      </c>
      <c r="C81" s="61">
        <v>53630.261700000003</v>
      </c>
      <c r="D81" s="61" t="s">
        <v>73</v>
      </c>
      <c r="E81">
        <f>+(C81-C$7)/C$8</f>
        <v>42266.004898443942</v>
      </c>
      <c r="F81">
        <f>ROUND(2*E81,0)/2</f>
        <v>42266</v>
      </c>
      <c r="G81">
        <f>+C81-(C$7+F81*C$8)</f>
        <v>3.2534000056330115E-3</v>
      </c>
      <c r="K81">
        <f>+G81</f>
        <v>3.2534000056330115E-3</v>
      </c>
      <c r="O81">
        <f ca="1">+C$11+C$12*$F81</f>
        <v>3.6333453406364111E-3</v>
      </c>
      <c r="Q81" s="2">
        <f>+C81-15018.5</f>
        <v>38611.761700000003</v>
      </c>
    </row>
    <row r="82" spans="1:17">
      <c r="A82" s="60" t="s">
        <v>261</v>
      </c>
      <c r="B82" s="62" t="s">
        <v>41</v>
      </c>
      <c r="C82" s="61">
        <v>54467.116900000001</v>
      </c>
      <c r="D82" s="61" t="s">
        <v>73</v>
      </c>
      <c r="E82">
        <f>+(C82-C$7)/C$8</f>
        <v>43526.006214371897</v>
      </c>
      <c r="F82">
        <f>ROUND(2*E82,0)/2</f>
        <v>43526</v>
      </c>
      <c r="G82">
        <f>+C82-(C$7+F82*C$8)</f>
        <v>4.1274000031989999E-3</v>
      </c>
      <c r="K82">
        <f>+G82</f>
        <v>4.1274000031989999E-3</v>
      </c>
      <c r="O82">
        <f ca="1">+C$11+C$12*$F82</f>
        <v>3.120644446537011E-3</v>
      </c>
      <c r="Q82" s="2">
        <f>+C82-15018.5</f>
        <v>39448.616900000001</v>
      </c>
    </row>
    <row r="83" spans="1:17" ht="12.75" customHeight="1">
      <c r="A83" s="33" t="s">
        <v>53</v>
      </c>
      <c r="B83" s="31" t="s">
        <v>41</v>
      </c>
      <c r="C83" s="33">
        <v>54783.926800000001</v>
      </c>
      <c r="D83" s="33">
        <v>4.0000000000000002E-4</v>
      </c>
      <c r="E83">
        <f>+(C83-C$7)/C$8</f>
        <v>44003.007362120035</v>
      </c>
      <c r="F83">
        <f>ROUND(2*E83,0)/2</f>
        <v>44003</v>
      </c>
      <c r="G83">
        <f>+C83-(C$7+F83*C$8)</f>
        <v>4.8897000015131198E-3</v>
      </c>
      <c r="K83">
        <f>+G83</f>
        <v>4.8897000015131198E-3</v>
      </c>
      <c r="O83">
        <f ca="1">+C$11+C$12*$F83</f>
        <v>2.9265505366279504E-3</v>
      </c>
      <c r="Q83" s="2">
        <f>+C83-15018.5</f>
        <v>39765.426800000001</v>
      </c>
    </row>
    <row r="84" spans="1:17" ht="12.75" customHeight="1">
      <c r="A84" s="32" t="s">
        <v>54</v>
      </c>
      <c r="B84" s="31" t="s">
        <v>55</v>
      </c>
      <c r="C84" s="33">
        <v>54831.41418</v>
      </c>
      <c r="D84" s="33">
        <v>1E-4</v>
      </c>
      <c r="E84">
        <f>+(C84-C$7)/C$8</f>
        <v>44074.50618448497</v>
      </c>
      <c r="F84">
        <f>ROUND(2*E84,0)/2</f>
        <v>44074.5</v>
      </c>
      <c r="G84">
        <f>+C84-(C$7+F84*C$8)</f>
        <v>4.1075499975704588E-3</v>
      </c>
      <c r="K84">
        <f>+G84</f>
        <v>4.1075499975704588E-3</v>
      </c>
      <c r="O84">
        <f ca="1">+C$11+C$12*$F84</f>
        <v>2.8974567954151674E-3</v>
      </c>
      <c r="Q84" s="2">
        <f>+C84-15018.5</f>
        <v>39812.91418</v>
      </c>
    </row>
    <row r="85" spans="1:17">
      <c r="A85" s="60" t="s">
        <v>279</v>
      </c>
      <c r="B85" s="62" t="s">
        <v>41</v>
      </c>
      <c r="C85" s="61">
        <v>54845.0288</v>
      </c>
      <c r="D85" s="61" t="s">
        <v>73</v>
      </c>
      <c r="E85">
        <f>+(C85-C$7)/C$8</f>
        <v>44095.004879021202</v>
      </c>
      <c r="F85">
        <f>ROUND(2*E85,0)/2</f>
        <v>44095</v>
      </c>
      <c r="G85">
        <f>+C85-(C$7+F85*C$8)</f>
        <v>3.240500001993496E-3</v>
      </c>
      <c r="K85">
        <f>+G85</f>
        <v>3.240500001993496E-3</v>
      </c>
      <c r="O85">
        <f ca="1">+C$11+C$12*$F85</f>
        <v>2.8891152332492648E-3</v>
      </c>
      <c r="Q85" s="2">
        <f>+C85-15018.5</f>
        <v>39826.5288</v>
      </c>
    </row>
    <row r="86" spans="1:17" ht="12.75" customHeight="1">
      <c r="A86" s="37" t="s">
        <v>56</v>
      </c>
      <c r="B86" s="38" t="s">
        <v>41</v>
      </c>
      <c r="C86" s="37">
        <v>55137.927799999998</v>
      </c>
      <c r="D86" s="37">
        <v>2.0000000000000001E-4</v>
      </c>
      <c r="E86">
        <f>+(C86-C$7)/C$8</f>
        <v>44536.004857791697</v>
      </c>
      <c r="F86">
        <f>ROUND(2*E86,0)/2</f>
        <v>44536</v>
      </c>
      <c r="G86">
        <f>+C86-(C$7+F86*C$8)</f>
        <v>3.2263999964925461E-3</v>
      </c>
      <c r="K86">
        <f>+G86</f>
        <v>3.2263999964925461E-3</v>
      </c>
      <c r="O86">
        <f ca="1">+C$11+C$12*$F86</f>
        <v>2.7096699203144753E-3</v>
      </c>
      <c r="Q86" s="2">
        <f>+C86-15018.5</f>
        <v>40119.427799999998</v>
      </c>
    </row>
    <row r="87" spans="1:17" ht="12.75" customHeight="1">
      <c r="A87" s="39" t="s">
        <v>59</v>
      </c>
      <c r="B87" s="40" t="s">
        <v>41</v>
      </c>
      <c r="C87" s="41">
        <v>55511.8554</v>
      </c>
      <c r="D87" s="41">
        <v>4.0000000000000002E-4</v>
      </c>
      <c r="E87">
        <f>+(C87-C$7)/C$8</f>
        <v>45099.004607404037</v>
      </c>
      <c r="F87">
        <f>ROUND(2*E87,0)/2</f>
        <v>45099</v>
      </c>
      <c r="G87">
        <f>+C87-(C$7+F87*C$8)</f>
        <v>3.0601000034948811E-3</v>
      </c>
      <c r="K87">
        <f>+G87</f>
        <v>3.0601000034948811E-3</v>
      </c>
      <c r="O87">
        <f ca="1">+C$11+C$12*$F87</f>
        <v>2.4805821398557748E-3</v>
      </c>
      <c r="Q87" s="2">
        <f>+C87-15018.5</f>
        <v>40493.3554</v>
      </c>
    </row>
    <row r="88" spans="1:17">
      <c r="A88" s="60" t="s">
        <v>295</v>
      </c>
      <c r="B88" s="62" t="s">
        <v>55</v>
      </c>
      <c r="C88" s="61">
        <v>55571.962500000001</v>
      </c>
      <c r="D88" s="61" t="s">
        <v>73</v>
      </c>
      <c r="E88">
        <f>+(C88-C$7)/C$8</f>
        <v>45189.504164671074</v>
      </c>
      <c r="F88">
        <f>ROUND(2*E88,0)/2</f>
        <v>45189.5</v>
      </c>
      <c r="G88">
        <f>+C88-(C$7+F88*C$8)</f>
        <v>2.7660499981720932E-3</v>
      </c>
      <c r="K88">
        <f>+G88</f>
        <v>2.7660499981720932E-3</v>
      </c>
      <c r="O88">
        <f ca="1">+C$11+C$12*$F88</f>
        <v>2.4437571946843498E-3</v>
      </c>
      <c r="Q88" s="2">
        <f>+C88-15018.5</f>
        <v>40553.462500000001</v>
      </c>
    </row>
    <row r="89" spans="1:17" ht="12.75" customHeight="1">
      <c r="A89" s="42" t="s">
        <v>60</v>
      </c>
      <c r="B89" s="43" t="s">
        <v>41</v>
      </c>
      <c r="C89" s="42">
        <v>55849.9162</v>
      </c>
      <c r="D89" s="42">
        <v>5.0000000000000001E-4</v>
      </c>
      <c r="E89">
        <f>+(C89-C$7)/C$8</f>
        <v>45608.001926012628</v>
      </c>
      <c r="F89">
        <f>ROUND(2*E89,0)/2</f>
        <v>45608</v>
      </c>
      <c r="G89">
        <f>+C89-(C$7+F89*C$8)</f>
        <v>1.2791999979526736E-3</v>
      </c>
      <c r="K89">
        <f>+G89</f>
        <v>1.2791999979526736E-3</v>
      </c>
      <c r="O89">
        <f ca="1">+C$11+C$12*$F89</f>
        <v>2.2734672548584758E-3</v>
      </c>
      <c r="Q89" s="2">
        <f>+C89-15018.5</f>
        <v>40831.4162</v>
      </c>
    </row>
    <row r="90" spans="1:17" ht="12.75" customHeight="1">
      <c r="A90" s="42" t="s">
        <v>61</v>
      </c>
      <c r="B90" s="43" t="s">
        <v>41</v>
      </c>
      <c r="C90" s="42">
        <v>55856.561000000002</v>
      </c>
      <c r="D90" s="42">
        <v>7.0000000000000001E-3</v>
      </c>
      <c r="E90">
        <f>+(C90-C$7)/C$8</f>
        <v>45618.006591985999</v>
      </c>
      <c r="F90">
        <f>ROUND(2*E90,0)/2</f>
        <v>45618</v>
      </c>
      <c r="G90">
        <f>+C90-(C$7+F90*C$8)</f>
        <v>4.3781999993370846E-3</v>
      </c>
      <c r="I90">
        <f>+G90</f>
        <v>4.3781999993370846E-3</v>
      </c>
      <c r="O90">
        <f ca="1">+C$11+C$12*$F90</f>
        <v>2.2693982001434042E-3</v>
      </c>
      <c r="Q90" s="2">
        <f>+C90-15018.5</f>
        <v>40838.061000000002</v>
      </c>
    </row>
    <row r="91" spans="1:17">
      <c r="A91" s="60" t="s">
        <v>295</v>
      </c>
      <c r="B91" s="62" t="s">
        <v>55</v>
      </c>
      <c r="C91" s="61">
        <v>55886.114999999998</v>
      </c>
      <c r="D91" s="61" t="s">
        <v>73</v>
      </c>
      <c r="E91">
        <f>+(C91-C$7)/C$8</f>
        <v>45662.504228961829</v>
      </c>
      <c r="F91">
        <f>ROUND(2*E91,0)/2</f>
        <v>45662.5</v>
      </c>
      <c r="G91">
        <f>+C91-(C$7+F91*C$8)</f>
        <v>2.8087500031688251E-3</v>
      </c>
      <c r="K91">
        <f>+G91</f>
        <v>2.8087500031688251E-3</v>
      </c>
      <c r="O91">
        <f ca="1">+C$11+C$12*$F91</f>
        <v>2.2512909066613219E-3</v>
      </c>
      <c r="Q91" s="2">
        <f>+C91-15018.5</f>
        <v>40867.614999999998</v>
      </c>
    </row>
    <row r="92" spans="1:17">
      <c r="A92" s="60" t="s">
        <v>295</v>
      </c>
      <c r="B92" s="62" t="s">
        <v>55</v>
      </c>
      <c r="C92" s="61">
        <v>55916.006500000003</v>
      </c>
      <c r="D92" s="61" t="s">
        <v>73</v>
      </c>
      <c r="E92">
        <f>+(C92-C$7)/C$8</f>
        <v>45707.51001889426</v>
      </c>
      <c r="F92">
        <f>ROUND(2*E92,0)/2</f>
        <v>45707.5</v>
      </c>
      <c r="G92">
        <f>+C92-(C$7+F92*C$8)</f>
        <v>6.6542499989736825E-3</v>
      </c>
      <c r="K92">
        <f>+G92</f>
        <v>6.6542499989736825E-3</v>
      </c>
      <c r="O92">
        <f ca="1">+C$11+C$12*$F92</f>
        <v>2.2329801604434839E-3</v>
      </c>
      <c r="Q92" s="2">
        <f>+C92-15018.5</f>
        <v>40897.506500000003</v>
      </c>
    </row>
    <row r="93" spans="1:17">
      <c r="A93" s="60" t="s">
        <v>318</v>
      </c>
      <c r="B93" s="62" t="s">
        <v>55</v>
      </c>
      <c r="C93" s="61">
        <v>55935.928099999997</v>
      </c>
      <c r="D93" s="61" t="s">
        <v>73</v>
      </c>
      <c r="E93">
        <f>+(C93-C$7)/C$8</f>
        <v>45737.504744642974</v>
      </c>
      <c r="F93">
        <f>ROUND(2*E93,0)/2</f>
        <v>45737.5</v>
      </c>
      <c r="G93">
        <f>+C93-(C$7+F93*C$8)</f>
        <v>3.1512499990640208E-3</v>
      </c>
      <c r="K93">
        <f>+G93</f>
        <v>3.1512499990640208E-3</v>
      </c>
      <c r="O93">
        <f ca="1">+C$11+C$12*$F93</f>
        <v>2.220772996298262E-3</v>
      </c>
      <c r="Q93" s="2">
        <f>+C93-15018.5</f>
        <v>40917.428099999997</v>
      </c>
    </row>
    <row r="94" spans="1:17">
      <c r="A94" s="60" t="s">
        <v>318</v>
      </c>
      <c r="B94" s="62" t="s">
        <v>41</v>
      </c>
      <c r="C94" s="61">
        <v>56274.985500000003</v>
      </c>
      <c r="D94" s="61" t="s">
        <v>73</v>
      </c>
      <c r="E94">
        <f>+(C94-C$7)/C$8</f>
        <v>46248.002582470974</v>
      </c>
      <c r="F94">
        <f>ROUND(2*E94,0)/2</f>
        <v>46248</v>
      </c>
      <c r="G94">
        <f>+C94-(C$7+F94*C$8)</f>
        <v>1.7152000000351109E-3</v>
      </c>
      <c r="K94">
        <f>+G94</f>
        <v>1.7152000000351109E-3</v>
      </c>
      <c r="O94">
        <f ca="1">+C$11+C$12*$F94</f>
        <v>2.0130477530937024E-3</v>
      </c>
      <c r="Q94" s="2">
        <f>+C94-15018.5</f>
        <v>41256.485500000003</v>
      </c>
    </row>
    <row r="95" spans="1:17">
      <c r="A95" s="60" t="s">
        <v>318</v>
      </c>
      <c r="B95" s="62" t="s">
        <v>41</v>
      </c>
      <c r="C95" s="61">
        <v>56274.986900000004</v>
      </c>
      <c r="D95" s="61" t="s">
        <v>73</v>
      </c>
      <c r="E95">
        <f>+(C95-C$7)/C$8</f>
        <v>46248.004690364716</v>
      </c>
      <c r="F95">
        <f>ROUND(2*E95,0)/2</f>
        <v>46248</v>
      </c>
      <c r="G95">
        <f>+C95-(C$7+F95*C$8)</f>
        <v>3.1152000010479242E-3</v>
      </c>
      <c r="K95">
        <f>+G95</f>
        <v>3.1152000010479242E-3</v>
      </c>
      <c r="O95">
        <f ca="1">+C$11+C$12*$F95</f>
        <v>2.0130477530937024E-3</v>
      </c>
      <c r="Q95" s="2">
        <f>+C95-15018.5</f>
        <v>41256.486900000004</v>
      </c>
    </row>
    <row r="96" spans="1:17">
      <c r="A96" s="60" t="s">
        <v>318</v>
      </c>
      <c r="B96" s="62" t="s">
        <v>41</v>
      </c>
      <c r="C96" s="61">
        <v>56274.987000000001</v>
      </c>
      <c r="D96" s="61" t="s">
        <v>73</v>
      </c>
      <c r="E96">
        <f>+(C96-C$7)/C$8</f>
        <v>46248.004840928552</v>
      </c>
      <c r="F96">
        <f>ROUND(2*E96,0)/2</f>
        <v>46248</v>
      </c>
      <c r="G96">
        <f>+C96-(C$7+F96*C$8)</f>
        <v>3.2151999985217117E-3</v>
      </c>
      <c r="K96">
        <f>+G96</f>
        <v>3.2151999985217117E-3</v>
      </c>
      <c r="O96">
        <f ca="1">+C$11+C$12*$F96</f>
        <v>2.0130477530937024E-3</v>
      </c>
      <c r="Q96" s="2">
        <f>+C96-15018.5</f>
        <v>41256.487000000001</v>
      </c>
    </row>
    <row r="97" spans="1:17">
      <c r="A97" s="60" t="s">
        <v>318</v>
      </c>
      <c r="B97" s="62" t="s">
        <v>55</v>
      </c>
      <c r="C97" s="61">
        <v>56287.934300000001</v>
      </c>
      <c r="D97" s="61" t="s">
        <v>65</v>
      </c>
      <c r="E97">
        <f>+(C97-C$7)/C$8</f>
        <v>46267.498792854421</v>
      </c>
      <c r="F97">
        <f>ROUND(2*E97,0)/2</f>
        <v>46267.5</v>
      </c>
      <c r="G97">
        <f>+C97-(C$7+F97*C$8)</f>
        <v>-8.0175000039162114E-4</v>
      </c>
      <c r="K97">
        <f>+G97</f>
        <v>-8.0175000039162114E-4</v>
      </c>
      <c r="O97">
        <f ca="1">+C$11+C$12*$F97</f>
        <v>2.005113096399308E-3</v>
      </c>
      <c r="Q97" s="2">
        <f>+C97-15018.5</f>
        <v>41269.434300000001</v>
      </c>
    </row>
    <row r="98" spans="1:17">
      <c r="A98" s="60" t="s">
        <v>318</v>
      </c>
      <c r="B98" s="62" t="s">
        <v>55</v>
      </c>
      <c r="C98" s="61">
        <v>56287.935299999997</v>
      </c>
      <c r="D98" s="61" t="s">
        <v>65</v>
      </c>
      <c r="E98">
        <f>+(C98-C$7)/C$8</f>
        <v>46267.500298492807</v>
      </c>
      <c r="F98">
        <f>ROUND(2*E98,0)/2</f>
        <v>46267.5</v>
      </c>
      <c r="G98">
        <f>+C98-(C$7+F98*C$8)</f>
        <v>1.9824999617412686E-4</v>
      </c>
      <c r="K98">
        <f>+G98</f>
        <v>1.9824999617412686E-4</v>
      </c>
      <c r="O98">
        <f ca="1">+C$11+C$12*$F98</f>
        <v>2.005113096399308E-3</v>
      </c>
      <c r="Q98" s="2">
        <f>+C98-15018.5</f>
        <v>41269.435299999997</v>
      </c>
    </row>
    <row r="99" spans="1:17">
      <c r="A99" s="60" t="s">
        <v>318</v>
      </c>
      <c r="B99" s="62" t="s">
        <v>55</v>
      </c>
      <c r="C99" s="61">
        <v>56287.935599999997</v>
      </c>
      <c r="D99" s="61" t="s">
        <v>65</v>
      </c>
      <c r="E99">
        <f>+(C99-C$7)/C$8</f>
        <v>46267.500750184328</v>
      </c>
      <c r="F99">
        <f>ROUND(2*E99,0)/2</f>
        <v>46267.5</v>
      </c>
      <c r="G99">
        <f>+C99-(C$7+F99*C$8)</f>
        <v>4.9824999587144703E-4</v>
      </c>
      <c r="K99">
        <f>+G99</f>
        <v>4.9824999587144703E-4</v>
      </c>
      <c r="O99">
        <f ca="1">+C$11+C$12*$F99</f>
        <v>2.005113096399308E-3</v>
      </c>
      <c r="Q99" s="2">
        <f>+C99-15018.5</f>
        <v>41269.435599999997</v>
      </c>
    </row>
    <row r="100" spans="1:17" ht="12.75" customHeight="1">
      <c r="A100" s="44" t="s">
        <v>62</v>
      </c>
      <c r="B100" s="45" t="s">
        <v>41</v>
      </c>
      <c r="C100" s="46">
        <v>57055.383999999998</v>
      </c>
      <c r="D100" s="46">
        <v>4.0000000000000001E-3</v>
      </c>
      <c r="E100">
        <f>+(C100-C$7)/C$8</f>
        <v>47423.000523510469</v>
      </c>
      <c r="F100">
        <f>ROUND(2*E100,0)/2</f>
        <v>47423</v>
      </c>
      <c r="G100">
        <f>+C100-(C$7+F100*C$8)</f>
        <v>3.4769999911077321E-4</v>
      </c>
      <c r="I100">
        <f>+G100</f>
        <v>3.4769999911077321E-4</v>
      </c>
      <c r="O100">
        <f ca="1">+C$11+C$12*$F100</f>
        <v>1.5349338240724375E-3</v>
      </c>
      <c r="Q100" s="2">
        <f>+C100-15018.5</f>
        <v>42036.883999999998</v>
      </c>
    </row>
    <row r="101" spans="1:17">
      <c r="A101" s="64" t="s">
        <v>0</v>
      </c>
      <c r="B101" s="65" t="s">
        <v>41</v>
      </c>
      <c r="C101" s="64">
        <v>58482.020899999887</v>
      </c>
      <c r="D101" s="64" t="s">
        <v>15</v>
      </c>
      <c r="E101">
        <f>+(C101-C$7)/C$8</f>
        <v>49570.999808633191</v>
      </c>
      <c r="F101">
        <f>ROUND(2*E101,0)/2</f>
        <v>49571</v>
      </c>
      <c r="G101">
        <f>+C101-(C$7+F101*C$8)</f>
        <v>-1.2710010923910886E-4</v>
      </c>
      <c r="K101">
        <f>+G101</f>
        <v>-1.2710010923910886E-4</v>
      </c>
      <c r="O101">
        <f ca="1">+C$11+C$12*$F101</f>
        <v>6.6090087127441272E-4</v>
      </c>
      <c r="Q101" s="2">
        <f>+C101-15018.5</f>
        <v>43463.520899999887</v>
      </c>
    </row>
    <row r="102" spans="1:17">
      <c r="A102" s="64" t="s">
        <v>0</v>
      </c>
      <c r="B102" s="65" t="s">
        <v>41</v>
      </c>
      <c r="C102" s="64">
        <v>58482.021600000095</v>
      </c>
      <c r="D102" s="64" t="s">
        <v>15</v>
      </c>
      <c r="E102">
        <f>+(C102-C$7)/C$8</f>
        <v>49571.000862580375</v>
      </c>
      <c r="F102">
        <f>ROUND(2*E102,0)/2</f>
        <v>49571</v>
      </c>
      <c r="G102">
        <f>+C102-(C$7+F102*C$8)</f>
        <v>5.7290009863208979E-4</v>
      </c>
      <c r="K102">
        <f>+G102</f>
        <v>5.7290009863208979E-4</v>
      </c>
      <c r="O102">
        <f ca="1">+C$11+C$12*$F102</f>
        <v>6.6090087127441272E-4</v>
      </c>
      <c r="Q102" s="2">
        <f>+C102-15018.5</f>
        <v>43463.521600000095</v>
      </c>
    </row>
    <row r="103" spans="1:17">
      <c r="A103" s="64" t="s">
        <v>0</v>
      </c>
      <c r="B103" s="65" t="s">
        <v>41</v>
      </c>
      <c r="C103" s="64">
        <v>58482.024000000209</v>
      </c>
      <c r="D103" s="64" t="s">
        <v>15</v>
      </c>
      <c r="E103">
        <f>+(C103-C$7)/C$8</f>
        <v>49571.004476112685</v>
      </c>
      <c r="F103">
        <f>ROUND(2*E103,0)/2</f>
        <v>49571</v>
      </c>
      <c r="G103">
        <f>+C103-(C$7+F103*C$8)</f>
        <v>2.9729002126259729E-3</v>
      </c>
      <c r="K103">
        <f>+G103</f>
        <v>2.9729002126259729E-3</v>
      </c>
      <c r="O103">
        <f ca="1">+C$11+C$12*$F103</f>
        <v>6.6090087127441272E-4</v>
      </c>
      <c r="Q103" s="2">
        <f>+C103-15018.5</f>
        <v>43463.524000000209</v>
      </c>
    </row>
    <row r="104" spans="1:17">
      <c r="A104" s="66" t="s">
        <v>343</v>
      </c>
      <c r="B104" s="67" t="s">
        <v>55</v>
      </c>
      <c r="C104" s="68">
        <v>58841.003100000002</v>
      </c>
      <c r="D104" s="68" t="s">
        <v>31</v>
      </c>
      <c r="E104">
        <f>+(C104-C$7)/C$8</f>
        <v>50111.497190252921</v>
      </c>
      <c r="F104">
        <f>ROUND(2*E104,0)/2</f>
        <v>50111.5</v>
      </c>
      <c r="G104">
        <f>+C104-(C$7+F104*C$8)</f>
        <v>-1.866149999841582E-3</v>
      </c>
      <c r="K104">
        <f>+G104</f>
        <v>-1.866149999841582E-3</v>
      </c>
      <c r="O104">
        <f ca="1">+C$11+C$12*$F104</f>
        <v>4.4096846392463127E-4</v>
      </c>
      <c r="Q104" s="2">
        <f>+C104-15018.5</f>
        <v>43822.503100000002</v>
      </c>
    </row>
    <row r="105" spans="1:17">
      <c r="A105" s="66" t="s">
        <v>343</v>
      </c>
      <c r="B105" s="67" t="s">
        <v>55</v>
      </c>
      <c r="C105" s="68">
        <v>58841.003400000001</v>
      </c>
      <c r="D105" s="68" t="s">
        <v>293</v>
      </c>
      <c r="E105">
        <f>+(C105-C$7)/C$8</f>
        <v>50111.497641944443</v>
      </c>
      <c r="F105">
        <f>ROUND(2*E105,0)/2</f>
        <v>50111.5</v>
      </c>
      <c r="G105">
        <f>+C105-(C$7+F105*C$8)</f>
        <v>-1.5661500001442619E-3</v>
      </c>
      <c r="K105">
        <f>+G105</f>
        <v>-1.5661500001442619E-3</v>
      </c>
      <c r="O105">
        <f ca="1">+C$11+C$12*$F105</f>
        <v>4.4096846392463127E-4</v>
      </c>
      <c r="Q105" s="2">
        <f>+C105-15018.5</f>
        <v>43822.503400000001</v>
      </c>
    </row>
    <row r="106" spans="1:17">
      <c r="A106" s="66" t="s">
        <v>343</v>
      </c>
      <c r="B106" s="67" t="s">
        <v>55</v>
      </c>
      <c r="C106" s="68">
        <v>58841.007400000002</v>
      </c>
      <c r="D106" s="68" t="s">
        <v>72</v>
      </c>
      <c r="E106">
        <f>+(C106-C$7)/C$8</f>
        <v>50111.503664497999</v>
      </c>
      <c r="F106">
        <f>ROUND(2*E106,0)/2</f>
        <v>50111.5</v>
      </c>
      <c r="G106">
        <f>+C106-(C$7+F106*C$8)</f>
        <v>2.4338500006706454E-3</v>
      </c>
      <c r="K106">
        <f>+G106</f>
        <v>2.4338500006706454E-3</v>
      </c>
      <c r="O106">
        <f ca="1">+C$11+C$12*$F106</f>
        <v>4.4096846392463127E-4</v>
      </c>
      <c r="Q106" s="2">
        <f>+C106-15018.5</f>
        <v>43822.507400000002</v>
      </c>
    </row>
    <row r="107" spans="1:17">
      <c r="A107" s="66" t="s">
        <v>343</v>
      </c>
      <c r="B107" s="67" t="s">
        <v>55</v>
      </c>
      <c r="C107" s="68">
        <v>58844.9902</v>
      </c>
      <c r="D107" s="68" t="s">
        <v>293</v>
      </c>
      <c r="E107">
        <f>+(C107-C$7)/C$8</f>
        <v>50117.500321077387</v>
      </c>
      <c r="F107">
        <f>ROUND(2*E107,0)/2</f>
        <v>50117.5</v>
      </c>
      <c r="G107">
        <f>+C107-(C$7+F107*C$8)</f>
        <v>2.132500012521632E-4</v>
      </c>
      <c r="K107">
        <f>+G107</f>
        <v>2.132500012521632E-4</v>
      </c>
      <c r="O107">
        <f ca="1">+C$11+C$12*$F107</f>
        <v>4.385270310955855E-4</v>
      </c>
      <c r="Q107" s="2">
        <f>+C107-15018.5</f>
        <v>43826.4902</v>
      </c>
    </row>
    <row r="108" spans="1:17">
      <c r="A108" s="66" t="s">
        <v>343</v>
      </c>
      <c r="B108" s="67" t="s">
        <v>55</v>
      </c>
      <c r="C108" s="68">
        <v>58844.9905</v>
      </c>
      <c r="D108" s="68" t="s">
        <v>72</v>
      </c>
      <c r="E108">
        <f>+(C108-C$7)/C$8</f>
        <v>50117.500772768908</v>
      </c>
      <c r="F108">
        <f>ROUND(2*E108,0)/2</f>
        <v>50117.5</v>
      </c>
      <c r="G108">
        <f>+C108-(C$7+F108*C$8)</f>
        <v>5.1325000094948336E-4</v>
      </c>
      <c r="K108">
        <f>+G108</f>
        <v>5.1325000094948336E-4</v>
      </c>
      <c r="O108">
        <f ca="1">+C$11+C$12*$F108</f>
        <v>4.385270310955855E-4</v>
      </c>
      <c r="Q108" s="2">
        <f>+C108-15018.5</f>
        <v>43826.4905</v>
      </c>
    </row>
    <row r="109" spans="1:17">
      <c r="A109" s="66" t="s">
        <v>343</v>
      </c>
      <c r="B109" s="67" t="s">
        <v>55</v>
      </c>
      <c r="C109" s="68">
        <v>58844.993699999999</v>
      </c>
      <c r="D109" s="68" t="s">
        <v>31</v>
      </c>
      <c r="E109">
        <f>+(C109-C$7)/C$8</f>
        <v>50117.50559081175</v>
      </c>
      <c r="F109">
        <f>ROUND(2*E109,0)/2</f>
        <v>50117.5</v>
      </c>
      <c r="G109">
        <f>+C109-(C$7+F109*C$8)</f>
        <v>3.7132500001462176E-3</v>
      </c>
      <c r="K109">
        <f>+G109</f>
        <v>3.7132500001462176E-3</v>
      </c>
      <c r="O109">
        <f ca="1">+C$11+C$12*$F109</f>
        <v>4.385270310955855E-4</v>
      </c>
      <c r="Q109" s="2">
        <f>+C109-15018.5</f>
        <v>43826.493699999999</v>
      </c>
    </row>
    <row r="110" spans="1:17">
      <c r="A110" s="69" t="s">
        <v>344</v>
      </c>
      <c r="B110" s="70" t="s">
        <v>41</v>
      </c>
      <c r="C110" s="71">
        <v>58863.917999999998</v>
      </c>
      <c r="D110" s="71" t="s">
        <v>72</v>
      </c>
      <c r="E110">
        <f>+(C110-C$7)/C$8</f>
        <v>50145.998743394201</v>
      </c>
      <c r="F110">
        <f>ROUND(2*E110,0)/2</f>
        <v>50146</v>
      </c>
      <c r="G110">
        <f>+C110-(C$7+F110*C$8)</f>
        <v>-8.3460000314516947E-4</v>
      </c>
      <c r="K110">
        <f>+G110</f>
        <v>-8.3460000314516947E-4</v>
      </c>
      <c r="O110">
        <f ca="1">+C$11+C$12*$F110</f>
        <v>4.2693022515762416E-4</v>
      </c>
      <c r="Q110" s="2">
        <f>+C110-15018.5</f>
        <v>43845.417999999998</v>
      </c>
    </row>
    <row r="111" spans="1:17">
      <c r="A111" s="69" t="s">
        <v>344</v>
      </c>
      <c r="B111" s="70" t="s">
        <v>41</v>
      </c>
      <c r="C111" s="71">
        <v>58863.917999999998</v>
      </c>
      <c r="D111" s="71" t="s">
        <v>293</v>
      </c>
      <c r="E111">
        <f>+(C111-C$7)/C$8</f>
        <v>50145.998743394201</v>
      </c>
      <c r="F111">
        <f>ROUND(2*E111,0)/2</f>
        <v>50146</v>
      </c>
      <c r="G111">
        <f>+C111-(C$7+F111*C$8)</f>
        <v>-8.3460000314516947E-4</v>
      </c>
      <c r="K111">
        <f>+G111</f>
        <v>-8.3460000314516947E-4</v>
      </c>
      <c r="O111">
        <f ca="1">+C$11+C$12*$F111</f>
        <v>4.2693022515762416E-4</v>
      </c>
      <c r="Q111" s="2">
        <f>+C111-15018.5</f>
        <v>43845.417999999998</v>
      </c>
    </row>
    <row r="112" spans="1:17">
      <c r="A112" s="69" t="s">
        <v>344</v>
      </c>
      <c r="B112" s="70" t="s">
        <v>41</v>
      </c>
      <c r="C112" s="71">
        <v>58863.919000000002</v>
      </c>
      <c r="D112" s="71" t="s">
        <v>345</v>
      </c>
      <c r="E112">
        <f>+(C112-C$7)/C$8</f>
        <v>50146.000249032593</v>
      </c>
      <c r="F112">
        <f>ROUND(2*E112,0)/2</f>
        <v>50146</v>
      </c>
      <c r="G112">
        <f>+C112-(C$7+F112*C$8)</f>
        <v>1.6540000069653615E-4</v>
      </c>
      <c r="K112">
        <f>+G112</f>
        <v>1.6540000069653615E-4</v>
      </c>
      <c r="O112">
        <f ca="1">+C$11+C$12*$F112</f>
        <v>4.2693022515762416E-4</v>
      </c>
      <c r="Q112" s="2">
        <f>+C112-15018.5</f>
        <v>43845.419000000002</v>
      </c>
    </row>
    <row r="113" spans="1:17" s="77" customFormat="1" ht="12" customHeight="1">
      <c r="A113" s="69" t="s">
        <v>344</v>
      </c>
      <c r="B113" s="70" t="s">
        <v>41</v>
      </c>
      <c r="C113" s="71">
        <v>58863.919000000002</v>
      </c>
      <c r="D113" s="71" t="s">
        <v>31</v>
      </c>
      <c r="E113" s="77">
        <f>+(C113-C$7)/C$8</f>
        <v>50146.000249032593</v>
      </c>
      <c r="F113" s="77">
        <f>ROUND(2*E113,0)/2</f>
        <v>50146</v>
      </c>
      <c r="G113" s="77">
        <f>+C113-(C$7+F113*C$8)</f>
        <v>1.6540000069653615E-4</v>
      </c>
      <c r="K113" s="77">
        <f>+G113</f>
        <v>1.6540000069653615E-4</v>
      </c>
      <c r="O113" s="77">
        <f ca="1">+C$11+C$12*$F113</f>
        <v>4.2693022515762416E-4</v>
      </c>
      <c r="Q113" s="78">
        <f>+C113-15018.5</f>
        <v>43845.419000000002</v>
      </c>
    </row>
    <row r="114" spans="1:17" s="77" customFormat="1" ht="12" customHeight="1">
      <c r="A114" s="72" t="s">
        <v>346</v>
      </c>
      <c r="B114" s="73" t="s">
        <v>41</v>
      </c>
      <c r="C114" s="74">
        <v>59517.129900000058</v>
      </c>
      <c r="D114" s="72" t="s">
        <v>293</v>
      </c>
      <c r="E114" s="77">
        <f>+(C114-C$7)/C$8</f>
        <v>51129.49965678982</v>
      </c>
      <c r="F114" s="77">
        <f>ROUND(2*E114,0)/2</f>
        <v>51129.5</v>
      </c>
      <c r="G114" s="77">
        <f>+C114-(C$7+F114*C$8)</f>
        <v>-2.27949938562233E-4</v>
      </c>
      <c r="K114" s="77">
        <f>+G114</f>
        <v>-2.27949938562233E-4</v>
      </c>
      <c r="O114" s="77">
        <f ca="1">+C$11+C$12*$F114</f>
        <v>2.6738693930036805E-5</v>
      </c>
      <c r="Q114" s="78">
        <f>+C114-15018.5</f>
        <v>44498.629900000058</v>
      </c>
    </row>
    <row r="115" spans="1:17" s="77" customFormat="1" ht="12" customHeight="1">
      <c r="A115" s="72" t="s">
        <v>346</v>
      </c>
      <c r="B115" s="73" t="s">
        <v>41</v>
      </c>
      <c r="C115" s="74">
        <v>59532.072900000028</v>
      </c>
      <c r="D115" s="72" t="s">
        <v>293</v>
      </c>
      <c r="E115" s="77">
        <f>+(C115-C$7)/C$8</f>
        <v>51151.998411250417</v>
      </c>
      <c r="F115" s="77">
        <f>ROUND(2*E115,0)/2</f>
        <v>51152</v>
      </c>
      <c r="G115" s="77">
        <f>+C115-(C$7+F115*C$8)</f>
        <v>-1.0551999730523676E-3</v>
      </c>
      <c r="K115" s="77">
        <f>+G115</f>
        <v>-1.0551999730523676E-3</v>
      </c>
      <c r="O115" s="77">
        <f ca="1">+C$11+C$12*$F115</f>
        <v>1.7583320821117771E-5</v>
      </c>
      <c r="Q115" s="78">
        <f>+C115-15018.5</f>
        <v>44513.572900000028</v>
      </c>
    </row>
    <row r="116" spans="1:17" s="77" customFormat="1" ht="12" customHeight="1">
      <c r="A116" s="72" t="s">
        <v>346</v>
      </c>
      <c r="B116" s="73" t="s">
        <v>41</v>
      </c>
      <c r="C116" s="74">
        <v>59532.074399999809</v>
      </c>
      <c r="D116" s="72" t="s">
        <v>31</v>
      </c>
      <c r="E116" s="77">
        <f>+(C116-C$7)/C$8</f>
        <v>51152.000669707668</v>
      </c>
      <c r="F116" s="77">
        <f>ROUND(2*E116,0)/2</f>
        <v>51152</v>
      </c>
      <c r="G116" s="77">
        <f>+C116-(C$7+F116*C$8)</f>
        <v>4.4479980715550482E-4</v>
      </c>
      <c r="K116" s="77">
        <f>+G116</f>
        <v>4.4479980715550482E-4</v>
      </c>
      <c r="O116" s="77">
        <f ca="1">+C$11+C$12*$F116</f>
        <v>1.7583320821117771E-5</v>
      </c>
      <c r="Q116" s="78">
        <f>+C116-15018.5</f>
        <v>44513.574399999809</v>
      </c>
    </row>
    <row r="117" spans="1:17" s="77" customFormat="1" ht="12" customHeight="1">
      <c r="A117" s="72" t="s">
        <v>346</v>
      </c>
      <c r="B117" s="73" t="s">
        <v>41</v>
      </c>
      <c r="C117" s="74">
        <v>59542.038699999917</v>
      </c>
      <c r="D117" s="72" t="s">
        <v>72</v>
      </c>
      <c r="E117" s="77">
        <f>+(C117-C$7)/C$8</f>
        <v>51167.00330231656</v>
      </c>
      <c r="F117" s="77">
        <f>ROUND(2*E117,0)/2</f>
        <v>51167</v>
      </c>
      <c r="G117" s="77">
        <f>+C117-(C$7+F117*C$8)</f>
        <v>2.1932999152340926E-3</v>
      </c>
      <c r="K117" s="77">
        <f>+G117</f>
        <v>2.1932999152340926E-3</v>
      </c>
      <c r="O117" s="77">
        <f ca="1">+C$11+C$12*$F117</f>
        <v>1.1479738748505081E-5</v>
      </c>
      <c r="Q117" s="78">
        <f>+C117-15018.5</f>
        <v>44523.538699999917</v>
      </c>
    </row>
    <row r="118" spans="1:17" s="77" customFormat="1" ht="12" customHeight="1">
      <c r="A118" s="81" t="s">
        <v>348</v>
      </c>
      <c r="B118" s="82" t="s">
        <v>41</v>
      </c>
      <c r="C118" s="83">
        <v>59828.293000000063</v>
      </c>
      <c r="D118" s="80"/>
      <c r="E118" s="77">
        <f>+(C118-C$7)/C$8</f>
        <v>51597.998765677745</v>
      </c>
      <c r="F118" s="77">
        <f>ROUND(2*E118,0)/2</f>
        <v>51598</v>
      </c>
      <c r="G118" s="77">
        <f>+C118-(C$7+F118*C$8)</f>
        <v>-8.1979993410641328E-4</v>
      </c>
      <c r="K118" s="77">
        <f>+G118</f>
        <v>-8.1979993410641328E-4</v>
      </c>
      <c r="O118" s="77">
        <f ca="1">+C$11+C$12*$F118</f>
        <v>-1.6389651947120928E-4</v>
      </c>
      <c r="Q118" s="78">
        <f>+C118-15018.5</f>
        <v>44809.793000000063</v>
      </c>
    </row>
    <row r="119" spans="1:17" s="77" customFormat="1" ht="12" customHeight="1">
      <c r="A119" s="75" t="s">
        <v>347</v>
      </c>
      <c r="B119" s="76" t="s">
        <v>41</v>
      </c>
      <c r="C119" s="74">
        <v>60003.632899999997</v>
      </c>
      <c r="D119" s="72">
        <v>2E-3</v>
      </c>
      <c r="E119" s="77">
        <f>+(C119-C$7)/C$8</f>
        <v>51861.997250403168</v>
      </c>
      <c r="F119" s="77">
        <f>ROUND(2*E119,0)/2</f>
        <v>51862</v>
      </c>
      <c r="G119" s="77">
        <f>+C119-(C$7+F119*C$8)</f>
        <v>-1.8262000012327917E-3</v>
      </c>
      <c r="K119" s="77">
        <f>+G119</f>
        <v>-1.8262000012327917E-3</v>
      </c>
      <c r="O119" s="77">
        <f ca="1">+C$11+C$12*$F119</f>
        <v>-2.7131956394917806E-4</v>
      </c>
      <c r="Q119" s="78">
        <f>+C119-15018.5</f>
        <v>44985.132899999997</v>
      </c>
    </row>
    <row r="120" spans="1:17" s="77" customFormat="1" ht="12" customHeight="1">
      <c r="B120" s="79"/>
      <c r="C120" s="80"/>
      <c r="D120" s="80"/>
    </row>
    <row r="121" spans="1:17" s="77" customFormat="1" ht="12" customHeight="1">
      <c r="B121" s="79"/>
      <c r="C121" s="80"/>
      <c r="D121" s="80"/>
    </row>
    <row r="122" spans="1:17" s="77" customFormat="1" ht="12" customHeight="1">
      <c r="B122" s="79"/>
      <c r="C122" s="80"/>
      <c r="D122" s="80"/>
    </row>
    <row r="123" spans="1:17" s="77" customFormat="1" ht="12" customHeight="1">
      <c r="B123" s="79"/>
      <c r="C123" s="80"/>
      <c r="D123" s="80"/>
    </row>
    <row r="124" spans="1:17" s="77" customFormat="1" ht="12" customHeight="1">
      <c r="B124" s="79"/>
      <c r="C124" s="80"/>
      <c r="D124" s="80"/>
    </row>
    <row r="125" spans="1:17" s="77" customFormat="1" ht="12" customHeight="1">
      <c r="B125" s="79"/>
      <c r="C125" s="80"/>
      <c r="D125" s="80"/>
    </row>
    <row r="126" spans="1:17" s="77" customFormat="1" ht="12" customHeight="1">
      <c r="B126" s="79"/>
      <c r="C126" s="80"/>
      <c r="D126" s="80"/>
    </row>
    <row r="127" spans="1:17" s="77" customFormat="1" ht="12" customHeight="1">
      <c r="B127" s="79"/>
      <c r="C127" s="80"/>
      <c r="D127" s="80"/>
    </row>
    <row r="128" spans="1:17">
      <c r="B128" s="18"/>
      <c r="C128" s="10"/>
      <c r="D128" s="10"/>
    </row>
    <row r="129" spans="2:4">
      <c r="B129" s="18"/>
      <c r="C129" s="10"/>
      <c r="D129" s="10"/>
    </row>
    <row r="130" spans="2:4">
      <c r="B130" s="18"/>
      <c r="C130" s="10"/>
      <c r="D130" s="10"/>
    </row>
    <row r="131" spans="2:4">
      <c r="B131" s="18"/>
      <c r="C131" s="10"/>
      <c r="D131" s="10"/>
    </row>
    <row r="132" spans="2:4">
      <c r="B132" s="18"/>
      <c r="C132" s="10"/>
      <c r="D132" s="10"/>
    </row>
    <row r="133" spans="2:4">
      <c r="C133" s="10"/>
      <c r="D133" s="10"/>
    </row>
    <row r="134" spans="2:4">
      <c r="C134" s="10"/>
      <c r="D134" s="10"/>
    </row>
    <row r="135" spans="2:4">
      <c r="C135" s="10"/>
      <c r="D135" s="10"/>
    </row>
    <row r="136" spans="2:4">
      <c r="C136" s="10"/>
      <c r="D136" s="10"/>
    </row>
    <row r="137" spans="2:4">
      <c r="C137" s="10"/>
      <c r="D137" s="10"/>
    </row>
    <row r="138" spans="2:4">
      <c r="C138" s="10"/>
      <c r="D138" s="10"/>
    </row>
    <row r="139" spans="2:4">
      <c r="C139" s="10"/>
      <c r="D139" s="10"/>
    </row>
    <row r="140" spans="2:4">
      <c r="C140" s="10"/>
      <c r="D140" s="10"/>
    </row>
    <row r="141" spans="2:4">
      <c r="C141" s="10"/>
      <c r="D141" s="10"/>
    </row>
    <row r="142" spans="2:4">
      <c r="C142" s="10"/>
      <c r="D142" s="10"/>
    </row>
    <row r="143" spans="2:4">
      <c r="C143" s="10"/>
      <c r="D143" s="10"/>
    </row>
    <row r="144" spans="2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</sheetData>
  <protectedRanges>
    <protectedRange sqref="A104:D113" name="Range1"/>
  </protectedRanges>
  <sortState xmlns:xlrd2="http://schemas.microsoft.com/office/spreadsheetml/2017/richdata2" ref="A21:V121">
    <sortCondition ref="C21:C121"/>
  </sortState>
  <phoneticPr fontId="8" type="noConversion"/>
  <hyperlinks>
    <hyperlink ref="H64338" r:id="rId1" display="http://vsolj.cetus-net.org/bulletin.html" xr:uid="{00000000-0004-0000-0000-000000000000}"/>
    <hyperlink ref="H64331" r:id="rId2" display="https://www.aavso.org/ejaavso" xr:uid="{00000000-0004-0000-0000-000001000000}"/>
    <hyperlink ref="I64338" r:id="rId3" display="http://vsolj.cetus-net.org/bulletin.html" xr:uid="{00000000-0004-0000-0000-000002000000}"/>
    <hyperlink ref="AQ57989" r:id="rId4" display="http://cdsbib.u-strasbg.fr/cgi-bin/cdsbib?1990RMxAA..21..381G" xr:uid="{00000000-0004-0000-0000-000003000000}"/>
    <hyperlink ref="H64335" r:id="rId5" display="https://www.aavso.org/ejaavso" xr:uid="{00000000-0004-0000-0000-000004000000}"/>
    <hyperlink ref="AP5353" r:id="rId6" display="http://cdsbib.u-strasbg.fr/cgi-bin/cdsbib?1990RMxAA..21..381G" xr:uid="{00000000-0004-0000-0000-000005000000}"/>
    <hyperlink ref="AP5356" r:id="rId7" display="http://cdsbib.u-strasbg.fr/cgi-bin/cdsbib?1990RMxAA..21..381G" xr:uid="{00000000-0004-0000-0000-000006000000}"/>
    <hyperlink ref="AP5354" r:id="rId8" display="http://cdsbib.u-strasbg.fr/cgi-bin/cdsbib?1990RMxAA..21..381G" xr:uid="{00000000-0004-0000-0000-000007000000}"/>
    <hyperlink ref="AP5338" r:id="rId9" display="http://cdsbib.u-strasbg.fr/cgi-bin/cdsbib?1990RMxAA..21..381G" xr:uid="{00000000-0004-0000-0000-000008000000}"/>
    <hyperlink ref="AQ5567" r:id="rId10" display="http://cdsbib.u-strasbg.fr/cgi-bin/cdsbib?1990RMxAA..21..381G" xr:uid="{00000000-0004-0000-0000-000009000000}"/>
    <hyperlink ref="AQ5571" r:id="rId11" display="http://cdsbib.u-strasbg.fr/cgi-bin/cdsbib?1990RMxAA..21..381G" xr:uid="{00000000-0004-0000-0000-00000A000000}"/>
    <hyperlink ref="AQ65251" r:id="rId12" display="http://cdsbib.u-strasbg.fr/cgi-bin/cdsbib?1990RMxAA..21..381G" xr:uid="{00000000-0004-0000-0000-00000B000000}"/>
    <hyperlink ref="I2459" r:id="rId13" display="http://vsolj.cetus-net.org/bulletin.html" xr:uid="{00000000-0004-0000-0000-00000C000000}"/>
    <hyperlink ref="H2459" r:id="rId14" display="http://vsolj.cetus-net.org/bulletin.html" xr:uid="{00000000-0004-0000-0000-00000D000000}"/>
    <hyperlink ref="AQ376" r:id="rId15" display="http://cdsbib.u-strasbg.fr/cgi-bin/cdsbib?1990RMxAA..21..381G" xr:uid="{00000000-0004-0000-0000-00000E000000}"/>
    <hyperlink ref="AQ375" r:id="rId16" display="http://cdsbib.u-strasbg.fr/cgi-bin/cdsbib?1990RMxAA..21..381G" xr:uid="{00000000-0004-0000-0000-00000F000000}"/>
    <hyperlink ref="AP3629" r:id="rId17" display="http://cdsbib.u-strasbg.fr/cgi-bin/cdsbib?1990RMxAA..21..381G" xr:uid="{00000000-0004-0000-0000-000010000000}"/>
    <hyperlink ref="AP3647" r:id="rId18" display="http://cdsbib.u-strasbg.fr/cgi-bin/cdsbib?1990RMxAA..21..381G" xr:uid="{00000000-0004-0000-0000-000011000000}"/>
    <hyperlink ref="AP3648" r:id="rId19" display="http://cdsbib.u-strasbg.fr/cgi-bin/cdsbib?1990RMxAA..21..381G" xr:uid="{00000000-0004-0000-0000-000012000000}"/>
    <hyperlink ref="AP3644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6"/>
  <sheetViews>
    <sheetView topLeftCell="A33" workbookViewId="0">
      <selection activeCell="A34" sqref="A34:D81"/>
    </sheetView>
  </sheetViews>
  <sheetFormatPr defaultRowHeight="12.75"/>
  <cols>
    <col min="1" max="1" width="19.7109375" style="10" customWidth="1"/>
    <col min="2" max="2" width="4.42578125" style="15" customWidth="1"/>
    <col min="3" max="3" width="12.7109375" style="10" customWidth="1"/>
    <col min="4" max="4" width="5.42578125" style="15" customWidth="1"/>
    <col min="5" max="5" width="14.85546875" style="15" customWidth="1"/>
    <col min="6" max="6" width="9.140625" style="15"/>
    <col min="7" max="7" width="12" style="15" customWidth="1"/>
    <col min="8" max="8" width="14.140625" style="10" customWidth="1"/>
    <col min="9" max="9" width="22.570312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03125" style="15" customWidth="1"/>
    <col min="14" max="14" width="14.140625" style="15" customWidth="1"/>
    <col min="15" max="15" width="23.42578125" style="15" customWidth="1"/>
    <col min="16" max="16" width="16.5703125" style="15" customWidth="1"/>
    <col min="17" max="17" width="41" style="15" customWidth="1"/>
    <col min="18" max="16384" width="9.140625" style="15"/>
  </cols>
  <sheetData>
    <row r="1" spans="1:16" ht="15.75">
      <c r="A1" s="47" t="s">
        <v>63</v>
      </c>
      <c r="I1" s="48" t="s">
        <v>64</v>
      </c>
      <c r="J1" s="49" t="s">
        <v>65</v>
      </c>
    </row>
    <row r="2" spans="1:16">
      <c r="I2" s="50" t="s">
        <v>66</v>
      </c>
      <c r="J2" s="51" t="s">
        <v>67</v>
      </c>
    </row>
    <row r="3" spans="1:16">
      <c r="A3" s="52" t="s">
        <v>68</v>
      </c>
      <c r="I3" s="50" t="s">
        <v>69</v>
      </c>
      <c r="J3" s="51" t="s">
        <v>70</v>
      </c>
    </row>
    <row r="4" spans="1:16">
      <c r="I4" s="50" t="s">
        <v>71</v>
      </c>
      <c r="J4" s="51" t="s">
        <v>70</v>
      </c>
    </row>
    <row r="5" spans="1:16" ht="13.5" thickBot="1">
      <c r="I5" s="53" t="s">
        <v>72</v>
      </c>
      <c r="J5" s="54" t="s">
        <v>73</v>
      </c>
    </row>
    <row r="10" spans="1:16" ht="13.5" thickBot="1"/>
    <row r="11" spans="1:16" ht="12.75" customHeight="1" thickBot="1">
      <c r="A11" s="10" t="str">
        <f t="shared" ref="A11:A42" si="0">P11</f>
        <v> BBS 21 </v>
      </c>
      <c r="B11" s="18" t="str">
        <f t="shared" ref="B11:B42" si="1">IF(H11=INT(H11),"I","II")</f>
        <v>I</v>
      </c>
      <c r="C11" s="10">
        <f t="shared" ref="C11:C42" si="2">1*G11</f>
        <v>42448.302000000003</v>
      </c>
      <c r="D11" s="15" t="str">
        <f t="shared" ref="D11:D42" si="3">VLOOKUP(F11,I$1:J$5,2,FALSE)</f>
        <v>vis</v>
      </c>
      <c r="E11" s="55">
        <f>VLOOKUP(C11,Active!C$21:E$972,3,FALSE)</f>
        <v>25430.017099535202</v>
      </c>
      <c r="F11" s="18" t="s">
        <v>72</v>
      </c>
      <c r="G11" s="15" t="str">
        <f t="shared" ref="G11:G42" si="4">MID(I11,3,LEN(I11)-3)</f>
        <v>42448.302</v>
      </c>
      <c r="H11" s="10">
        <f t="shared" ref="H11:H42" si="5">1*K11</f>
        <v>25430</v>
      </c>
      <c r="I11" s="56" t="s">
        <v>145</v>
      </c>
      <c r="J11" s="57" t="s">
        <v>146</v>
      </c>
      <c r="K11" s="56">
        <v>25430</v>
      </c>
      <c r="L11" s="56" t="s">
        <v>77</v>
      </c>
      <c r="M11" s="57" t="s">
        <v>147</v>
      </c>
      <c r="N11" s="57"/>
      <c r="O11" s="58" t="s">
        <v>148</v>
      </c>
      <c r="P11" s="58" t="s">
        <v>149</v>
      </c>
    </row>
    <row r="12" spans="1:16" ht="12.75" customHeight="1" thickBot="1">
      <c r="A12" s="10" t="str">
        <f t="shared" si="0"/>
        <v> BBS 21 </v>
      </c>
      <c r="B12" s="18" t="str">
        <f t="shared" si="1"/>
        <v>I</v>
      </c>
      <c r="C12" s="10">
        <f t="shared" si="2"/>
        <v>42450.288999999997</v>
      </c>
      <c r="D12" s="15" t="str">
        <f t="shared" si="3"/>
        <v>vis</v>
      </c>
      <c r="E12" s="55">
        <f>VLOOKUP(C12,Active!C$21:E$972,3,FALSE)</f>
        <v>25433.008803015971</v>
      </c>
      <c r="F12" s="18" t="s">
        <v>72</v>
      </c>
      <c r="G12" s="15" t="str">
        <f t="shared" si="4"/>
        <v>42450.289</v>
      </c>
      <c r="H12" s="10">
        <f t="shared" si="5"/>
        <v>25433</v>
      </c>
      <c r="I12" s="56" t="s">
        <v>150</v>
      </c>
      <c r="J12" s="57" t="s">
        <v>151</v>
      </c>
      <c r="K12" s="56">
        <v>25433</v>
      </c>
      <c r="L12" s="56" t="s">
        <v>88</v>
      </c>
      <c r="M12" s="57" t="s">
        <v>147</v>
      </c>
      <c r="N12" s="57"/>
      <c r="O12" s="58" t="s">
        <v>148</v>
      </c>
      <c r="P12" s="58" t="s">
        <v>149</v>
      </c>
    </row>
    <row r="13" spans="1:16" ht="12.75" customHeight="1" thickBot="1">
      <c r="A13" s="10" t="str">
        <f t="shared" si="0"/>
        <v> BBS 21 </v>
      </c>
      <c r="B13" s="18" t="str">
        <f t="shared" si="1"/>
        <v>I</v>
      </c>
      <c r="C13" s="10">
        <f t="shared" si="2"/>
        <v>42452.277999999998</v>
      </c>
      <c r="D13" s="15" t="str">
        <f t="shared" si="3"/>
        <v>vis</v>
      </c>
      <c r="E13" s="55">
        <f>VLOOKUP(C13,Active!C$21:E$972,3,FALSE)</f>
        <v>25436.003517773534</v>
      </c>
      <c r="F13" s="18" t="s">
        <v>72</v>
      </c>
      <c r="G13" s="15" t="str">
        <f t="shared" si="4"/>
        <v>42452.278</v>
      </c>
      <c r="H13" s="10">
        <f t="shared" si="5"/>
        <v>25436</v>
      </c>
      <c r="I13" s="56" t="s">
        <v>152</v>
      </c>
      <c r="J13" s="57" t="s">
        <v>153</v>
      </c>
      <c r="K13" s="56">
        <v>25436</v>
      </c>
      <c r="L13" s="56" t="s">
        <v>108</v>
      </c>
      <c r="M13" s="57" t="s">
        <v>147</v>
      </c>
      <c r="N13" s="57"/>
      <c r="O13" s="58" t="s">
        <v>148</v>
      </c>
      <c r="P13" s="58" t="s">
        <v>149</v>
      </c>
    </row>
    <row r="14" spans="1:16" ht="12.75" customHeight="1" thickBot="1">
      <c r="A14" s="10" t="str">
        <f t="shared" si="0"/>
        <v> BBS 21 </v>
      </c>
      <c r="B14" s="18" t="str">
        <f t="shared" si="1"/>
        <v>I</v>
      </c>
      <c r="C14" s="10">
        <f t="shared" si="2"/>
        <v>42452.284</v>
      </c>
      <c r="D14" s="15" t="str">
        <f t="shared" si="3"/>
        <v>vis</v>
      </c>
      <c r="E14" s="55">
        <f>VLOOKUP(C14,Active!C$21:E$972,3,FALSE)</f>
        <v>25436.012551603875</v>
      </c>
      <c r="F14" s="18" t="s">
        <v>72</v>
      </c>
      <c r="G14" s="15" t="str">
        <f t="shared" si="4"/>
        <v>42452.284</v>
      </c>
      <c r="H14" s="10">
        <f t="shared" si="5"/>
        <v>25436</v>
      </c>
      <c r="I14" s="56" t="s">
        <v>154</v>
      </c>
      <c r="J14" s="57" t="s">
        <v>155</v>
      </c>
      <c r="K14" s="56">
        <v>25436</v>
      </c>
      <c r="L14" s="56" t="s">
        <v>156</v>
      </c>
      <c r="M14" s="57" t="s">
        <v>147</v>
      </c>
      <c r="N14" s="57"/>
      <c r="O14" s="58" t="s">
        <v>157</v>
      </c>
      <c r="P14" s="58" t="s">
        <v>149</v>
      </c>
    </row>
    <row r="15" spans="1:16" ht="12.75" customHeight="1" thickBot="1">
      <c r="A15" s="10" t="str">
        <f t="shared" si="0"/>
        <v>IBVS 2185 </v>
      </c>
      <c r="B15" s="18" t="str">
        <f t="shared" si="1"/>
        <v>I</v>
      </c>
      <c r="C15" s="10">
        <f t="shared" si="2"/>
        <v>44233.58</v>
      </c>
      <c r="D15" s="15" t="str">
        <f t="shared" si="3"/>
        <v>vis</v>
      </c>
      <c r="E15" s="55">
        <f>VLOOKUP(C15,Active!C$21:E$972,3,FALSE)</f>
        <v>28118.000193022846</v>
      </c>
      <c r="F15" s="18" t="s">
        <v>72</v>
      </c>
      <c r="G15" s="15" t="str">
        <f t="shared" si="4"/>
        <v>44233.5800</v>
      </c>
      <c r="H15" s="10">
        <f t="shared" si="5"/>
        <v>28118</v>
      </c>
      <c r="I15" s="56" t="s">
        <v>168</v>
      </c>
      <c r="J15" s="57" t="s">
        <v>169</v>
      </c>
      <c r="K15" s="56">
        <v>28118</v>
      </c>
      <c r="L15" s="56" t="s">
        <v>170</v>
      </c>
      <c r="M15" s="57" t="s">
        <v>160</v>
      </c>
      <c r="N15" s="57" t="s">
        <v>161</v>
      </c>
      <c r="O15" s="58" t="s">
        <v>171</v>
      </c>
      <c r="P15" s="59" t="s">
        <v>172</v>
      </c>
    </row>
    <row r="16" spans="1:16" ht="12.75" customHeight="1" thickBot="1">
      <c r="A16" s="10" t="str">
        <f t="shared" si="0"/>
        <v> BBS 57 </v>
      </c>
      <c r="B16" s="18" t="str">
        <f t="shared" si="1"/>
        <v>I</v>
      </c>
      <c r="C16" s="10">
        <f t="shared" si="2"/>
        <v>44902.46</v>
      </c>
      <c r="D16" s="15" t="str">
        <f t="shared" si="3"/>
        <v>vis</v>
      </c>
      <c r="E16" s="55">
        <f>VLOOKUP(C16,Active!C$21:E$972,3,FALSE)</f>
        <v>29125.091599275547</v>
      </c>
      <c r="F16" s="18" t="s">
        <v>72</v>
      </c>
      <c r="G16" s="15" t="str">
        <f t="shared" si="4"/>
        <v>44902.460</v>
      </c>
      <c r="H16" s="10">
        <f t="shared" si="5"/>
        <v>29125</v>
      </c>
      <c r="I16" s="56" t="s">
        <v>190</v>
      </c>
      <c r="J16" s="57" t="s">
        <v>191</v>
      </c>
      <c r="K16" s="56">
        <v>29125</v>
      </c>
      <c r="L16" s="56" t="s">
        <v>192</v>
      </c>
      <c r="M16" s="57" t="s">
        <v>147</v>
      </c>
      <c r="N16" s="57"/>
      <c r="O16" s="58" t="s">
        <v>193</v>
      </c>
      <c r="P16" s="58" t="s">
        <v>194</v>
      </c>
    </row>
    <row r="17" spans="1:16" ht="12.75" customHeight="1" thickBot="1">
      <c r="A17" s="10" t="str">
        <f t="shared" si="0"/>
        <v> BBS 58 </v>
      </c>
      <c r="B17" s="18" t="str">
        <f t="shared" si="1"/>
        <v>I</v>
      </c>
      <c r="C17" s="10">
        <f t="shared" si="2"/>
        <v>44908.391000000003</v>
      </c>
      <c r="D17" s="15" t="str">
        <f t="shared" si="3"/>
        <v>vis</v>
      </c>
      <c r="E17" s="55">
        <f>VLOOKUP(C17,Active!C$21:E$972,3,FALSE)</f>
        <v>29134.021540566195</v>
      </c>
      <c r="F17" s="18" t="s">
        <v>72</v>
      </c>
      <c r="G17" s="15" t="str">
        <f t="shared" si="4"/>
        <v>44908.391</v>
      </c>
      <c r="H17" s="10">
        <f t="shared" si="5"/>
        <v>29134</v>
      </c>
      <c r="I17" s="56" t="s">
        <v>195</v>
      </c>
      <c r="J17" s="57" t="s">
        <v>196</v>
      </c>
      <c r="K17" s="56">
        <v>29134</v>
      </c>
      <c r="L17" s="56" t="s">
        <v>117</v>
      </c>
      <c r="M17" s="57" t="s">
        <v>147</v>
      </c>
      <c r="N17" s="57"/>
      <c r="O17" s="58" t="s">
        <v>193</v>
      </c>
      <c r="P17" s="58" t="s">
        <v>197</v>
      </c>
    </row>
    <row r="18" spans="1:16" ht="12.75" customHeight="1" thickBot="1">
      <c r="A18" s="10" t="str">
        <f t="shared" si="0"/>
        <v> BBS 58 </v>
      </c>
      <c r="B18" s="18" t="str">
        <f t="shared" si="1"/>
        <v>I</v>
      </c>
      <c r="C18" s="10">
        <f t="shared" si="2"/>
        <v>44910.360999999997</v>
      </c>
      <c r="D18" s="15" t="str">
        <f t="shared" si="3"/>
        <v>vis</v>
      </c>
      <c r="E18" s="55">
        <f>VLOOKUP(C18,Active!C$21:E$972,3,FALSE)</f>
        <v>29136.987648194336</v>
      </c>
      <c r="F18" s="18" t="s">
        <v>72</v>
      </c>
      <c r="G18" s="15" t="str">
        <f t="shared" si="4"/>
        <v>44910.361</v>
      </c>
      <c r="H18" s="10">
        <f t="shared" si="5"/>
        <v>29137</v>
      </c>
      <c r="I18" s="56" t="s">
        <v>198</v>
      </c>
      <c r="J18" s="57" t="s">
        <v>199</v>
      </c>
      <c r="K18" s="56">
        <v>29137</v>
      </c>
      <c r="L18" s="56" t="s">
        <v>200</v>
      </c>
      <c r="M18" s="57" t="s">
        <v>147</v>
      </c>
      <c r="N18" s="57"/>
      <c r="O18" s="58" t="s">
        <v>193</v>
      </c>
      <c r="P18" s="58" t="s">
        <v>197</v>
      </c>
    </row>
    <row r="19" spans="1:16" ht="12.75" customHeight="1" thickBot="1">
      <c r="A19" s="10" t="str">
        <f t="shared" si="0"/>
        <v> BBS 58 </v>
      </c>
      <c r="B19" s="18" t="str">
        <f t="shared" si="1"/>
        <v>I</v>
      </c>
      <c r="C19" s="10">
        <f t="shared" si="2"/>
        <v>44912.37</v>
      </c>
      <c r="D19" s="15" t="str">
        <f t="shared" si="3"/>
        <v>vis</v>
      </c>
      <c r="E19" s="55">
        <f>VLOOKUP(C19,Active!C$21:E$972,3,FALSE)</f>
        <v>29140.012475719705</v>
      </c>
      <c r="F19" s="18" t="s">
        <v>72</v>
      </c>
      <c r="G19" s="15" t="str">
        <f t="shared" si="4"/>
        <v>44912.370</v>
      </c>
      <c r="H19" s="10">
        <f t="shared" si="5"/>
        <v>29140</v>
      </c>
      <c r="I19" s="56" t="s">
        <v>201</v>
      </c>
      <c r="J19" s="57" t="s">
        <v>202</v>
      </c>
      <c r="K19" s="56">
        <v>29140</v>
      </c>
      <c r="L19" s="56" t="s">
        <v>156</v>
      </c>
      <c r="M19" s="57" t="s">
        <v>147</v>
      </c>
      <c r="N19" s="57"/>
      <c r="O19" s="58" t="s">
        <v>193</v>
      </c>
      <c r="P19" s="58" t="s">
        <v>197</v>
      </c>
    </row>
    <row r="20" spans="1:16" ht="12.75" customHeight="1" thickBot="1">
      <c r="A20" s="10" t="str">
        <f t="shared" si="0"/>
        <v> BBS 58 </v>
      </c>
      <c r="B20" s="18" t="str">
        <f t="shared" si="1"/>
        <v>I</v>
      </c>
      <c r="C20" s="10">
        <f t="shared" si="2"/>
        <v>44914.368000000002</v>
      </c>
      <c r="D20" s="15" t="str">
        <f t="shared" si="3"/>
        <v>vis</v>
      </c>
      <c r="E20" s="55">
        <f>VLOOKUP(C20,Active!C$21:E$972,3,FALSE)</f>
        <v>29143.020741222772</v>
      </c>
      <c r="F20" s="18" t="s">
        <v>72</v>
      </c>
      <c r="G20" s="15" t="str">
        <f t="shared" si="4"/>
        <v>44914.368</v>
      </c>
      <c r="H20" s="10">
        <f t="shared" si="5"/>
        <v>29143</v>
      </c>
      <c r="I20" s="56" t="s">
        <v>203</v>
      </c>
      <c r="J20" s="57" t="s">
        <v>204</v>
      </c>
      <c r="K20" s="56">
        <v>29143</v>
      </c>
      <c r="L20" s="56" t="s">
        <v>117</v>
      </c>
      <c r="M20" s="57" t="s">
        <v>147</v>
      </c>
      <c r="N20" s="57"/>
      <c r="O20" s="58" t="s">
        <v>193</v>
      </c>
      <c r="P20" s="58" t="s">
        <v>197</v>
      </c>
    </row>
    <row r="21" spans="1:16" ht="12.75" customHeight="1" thickBot="1">
      <c r="A21" s="10" t="str">
        <f t="shared" si="0"/>
        <v> BBS 58 </v>
      </c>
      <c r="B21" s="18" t="str">
        <f t="shared" si="1"/>
        <v>I</v>
      </c>
      <c r="C21" s="10">
        <f t="shared" si="2"/>
        <v>44928.313000000002</v>
      </c>
      <c r="D21" s="15" t="str">
        <f t="shared" si="3"/>
        <v>vis</v>
      </c>
      <c r="E21" s="55">
        <f>VLOOKUP(C21,Active!C$21:E$972,3,FALSE)</f>
        <v>29164.01686857027</v>
      </c>
      <c r="F21" s="18" t="s">
        <v>72</v>
      </c>
      <c r="G21" s="15" t="str">
        <f t="shared" si="4"/>
        <v>44928.313</v>
      </c>
      <c r="H21" s="10">
        <f t="shared" si="5"/>
        <v>29164</v>
      </c>
      <c r="I21" s="56" t="s">
        <v>205</v>
      </c>
      <c r="J21" s="57" t="s">
        <v>206</v>
      </c>
      <c r="K21" s="56">
        <v>29164</v>
      </c>
      <c r="L21" s="56" t="s">
        <v>77</v>
      </c>
      <c r="M21" s="57" t="s">
        <v>147</v>
      </c>
      <c r="N21" s="57"/>
      <c r="O21" s="58" t="s">
        <v>193</v>
      </c>
      <c r="P21" s="58" t="s">
        <v>197</v>
      </c>
    </row>
    <row r="22" spans="1:16" ht="12.75" customHeight="1" thickBot="1">
      <c r="A22" s="10" t="str">
        <f t="shared" si="0"/>
        <v> BBS 58 </v>
      </c>
      <c r="B22" s="18" t="str">
        <f t="shared" si="1"/>
        <v>I</v>
      </c>
      <c r="C22" s="10">
        <f t="shared" si="2"/>
        <v>44930.300999999999</v>
      </c>
      <c r="D22" s="15" t="str">
        <f t="shared" si="3"/>
        <v>vis</v>
      </c>
      <c r="E22" s="55">
        <f>VLOOKUP(C22,Active!C$21:E$972,3,FALSE)</f>
        <v>29167.010077689436</v>
      </c>
      <c r="F22" s="18" t="s">
        <v>72</v>
      </c>
      <c r="G22" s="15" t="str">
        <f t="shared" si="4"/>
        <v>44930.301</v>
      </c>
      <c r="H22" s="10">
        <f t="shared" si="5"/>
        <v>29167</v>
      </c>
      <c r="I22" s="56" t="s">
        <v>207</v>
      </c>
      <c r="J22" s="57" t="s">
        <v>208</v>
      </c>
      <c r="K22" s="56">
        <v>29167</v>
      </c>
      <c r="L22" s="56" t="s">
        <v>209</v>
      </c>
      <c r="M22" s="57" t="s">
        <v>147</v>
      </c>
      <c r="N22" s="57"/>
      <c r="O22" s="58" t="s">
        <v>193</v>
      </c>
      <c r="P22" s="58" t="s">
        <v>197</v>
      </c>
    </row>
    <row r="23" spans="1:16" ht="12.75" customHeight="1" thickBot="1">
      <c r="A23" s="10" t="str">
        <f t="shared" si="0"/>
        <v> BBS 88 </v>
      </c>
      <c r="B23" s="18" t="str">
        <f t="shared" si="1"/>
        <v>I</v>
      </c>
      <c r="C23" s="10">
        <f t="shared" si="2"/>
        <v>47159.258000000002</v>
      </c>
      <c r="D23" s="15" t="str">
        <f t="shared" si="3"/>
        <v>vis</v>
      </c>
      <c r="E23" s="55">
        <f>VLOOKUP(C23,Active!C$21:E$972,3,FALSE)</f>
        <v>32523.013306380402</v>
      </c>
      <c r="F23" s="18" t="s">
        <v>72</v>
      </c>
      <c r="G23" s="15" t="str">
        <f t="shared" si="4"/>
        <v>47159.258</v>
      </c>
      <c r="H23" s="10">
        <f t="shared" si="5"/>
        <v>32523</v>
      </c>
      <c r="I23" s="56" t="s">
        <v>210</v>
      </c>
      <c r="J23" s="57" t="s">
        <v>211</v>
      </c>
      <c r="K23" s="56">
        <v>32523</v>
      </c>
      <c r="L23" s="56" t="s">
        <v>212</v>
      </c>
      <c r="M23" s="57" t="s">
        <v>147</v>
      </c>
      <c r="N23" s="57"/>
      <c r="O23" s="58" t="s">
        <v>193</v>
      </c>
      <c r="P23" s="58" t="s">
        <v>213</v>
      </c>
    </row>
    <row r="24" spans="1:16" ht="12.75" customHeight="1" thickBot="1">
      <c r="A24" s="10" t="str">
        <f t="shared" si="0"/>
        <v> BBS 94 </v>
      </c>
      <c r="B24" s="18" t="str">
        <f t="shared" si="1"/>
        <v>I</v>
      </c>
      <c r="C24" s="10">
        <f t="shared" si="2"/>
        <v>47946.298000000003</v>
      </c>
      <c r="D24" s="15" t="str">
        <f t="shared" si="3"/>
        <v>vis</v>
      </c>
      <c r="E24" s="55">
        <f>VLOOKUP(C24,Active!C$21:E$972,3,FALSE)</f>
        <v>33708.010944786591</v>
      </c>
      <c r="F24" s="18" t="s">
        <v>72</v>
      </c>
      <c r="G24" s="15" t="str">
        <f t="shared" si="4"/>
        <v>47946.298</v>
      </c>
      <c r="H24" s="10">
        <f t="shared" si="5"/>
        <v>33708</v>
      </c>
      <c r="I24" s="56" t="s">
        <v>214</v>
      </c>
      <c r="J24" s="57" t="s">
        <v>215</v>
      </c>
      <c r="K24" s="56">
        <v>33708</v>
      </c>
      <c r="L24" s="56" t="s">
        <v>209</v>
      </c>
      <c r="M24" s="57" t="s">
        <v>147</v>
      </c>
      <c r="N24" s="57"/>
      <c r="O24" s="58" t="s">
        <v>216</v>
      </c>
      <c r="P24" s="58" t="s">
        <v>217</v>
      </c>
    </row>
    <row r="25" spans="1:16" ht="12.75" customHeight="1" thickBot="1">
      <c r="A25" s="10" t="str">
        <f t="shared" si="0"/>
        <v>IBVS 5502 </v>
      </c>
      <c r="B25" s="18" t="str">
        <f t="shared" si="1"/>
        <v>I</v>
      </c>
      <c r="C25" s="10">
        <f t="shared" si="2"/>
        <v>52982.697099999998</v>
      </c>
      <c r="D25" s="15" t="str">
        <f t="shared" si="3"/>
        <v>vis</v>
      </c>
      <c r="E25" s="55">
        <f>VLOOKUP(C25,Active!C$21:E$972,3,FALSE)</f>
        <v>41291.006776727823</v>
      </c>
      <c r="F25" s="18" t="s">
        <v>72</v>
      </c>
      <c r="G25" s="15" t="str">
        <f t="shared" si="4"/>
        <v>52982.6971</v>
      </c>
      <c r="H25" s="10">
        <f t="shared" si="5"/>
        <v>41291</v>
      </c>
      <c r="I25" s="56" t="s">
        <v>227</v>
      </c>
      <c r="J25" s="57" t="s">
        <v>228</v>
      </c>
      <c r="K25" s="56">
        <v>41291</v>
      </c>
      <c r="L25" s="56" t="s">
        <v>229</v>
      </c>
      <c r="M25" s="57" t="s">
        <v>160</v>
      </c>
      <c r="N25" s="57" t="s">
        <v>161</v>
      </c>
      <c r="O25" s="58" t="s">
        <v>230</v>
      </c>
      <c r="P25" s="59" t="s">
        <v>231</v>
      </c>
    </row>
    <row r="26" spans="1:16" ht="12.75" customHeight="1" thickBot="1">
      <c r="A26" s="10" t="str">
        <f t="shared" si="0"/>
        <v>IBVS 5843 </v>
      </c>
      <c r="B26" s="18" t="str">
        <f t="shared" si="1"/>
        <v>I</v>
      </c>
      <c r="C26" s="10">
        <f t="shared" si="2"/>
        <v>53306.8076</v>
      </c>
      <c r="D26" s="15" t="str">
        <f t="shared" si="3"/>
        <v>vis</v>
      </c>
      <c r="E26" s="55">
        <f>VLOOKUP(C26,Active!C$21:E$972,3,FALSE)</f>
        <v>41778.999988105461</v>
      </c>
      <c r="F26" s="18" t="s">
        <v>72</v>
      </c>
      <c r="G26" s="15" t="str">
        <f t="shared" si="4"/>
        <v>53306.8076</v>
      </c>
      <c r="H26" s="10">
        <f t="shared" si="5"/>
        <v>41779</v>
      </c>
      <c r="I26" s="56" t="s">
        <v>232</v>
      </c>
      <c r="J26" s="57" t="s">
        <v>233</v>
      </c>
      <c r="K26" s="56">
        <v>41779</v>
      </c>
      <c r="L26" s="56" t="s">
        <v>234</v>
      </c>
      <c r="M26" s="57" t="s">
        <v>235</v>
      </c>
      <c r="N26" s="57" t="s">
        <v>236</v>
      </c>
      <c r="O26" s="58" t="s">
        <v>237</v>
      </c>
      <c r="P26" s="59" t="s">
        <v>238</v>
      </c>
    </row>
    <row r="27" spans="1:16" ht="12.75" customHeight="1" thickBot="1">
      <c r="A27" s="10" t="str">
        <f t="shared" si="0"/>
        <v>IBVS 5677 </v>
      </c>
      <c r="B27" s="18" t="str">
        <f t="shared" si="1"/>
        <v>I</v>
      </c>
      <c r="C27" s="10">
        <f t="shared" si="2"/>
        <v>53376.549299999999</v>
      </c>
      <c r="D27" s="15" t="str">
        <f t="shared" si="3"/>
        <v>vis</v>
      </c>
      <c r="E27" s="55">
        <f>VLOOKUP(C27,Active!C$21:E$972,3,FALSE)</f>
        <v>41884.005769004056</v>
      </c>
      <c r="F27" s="18" t="s">
        <v>72</v>
      </c>
      <c r="G27" s="15" t="str">
        <f t="shared" si="4"/>
        <v>53376.5493</v>
      </c>
      <c r="H27" s="10">
        <f t="shared" si="5"/>
        <v>41884</v>
      </c>
      <c r="I27" s="56" t="s">
        <v>244</v>
      </c>
      <c r="J27" s="57" t="s">
        <v>245</v>
      </c>
      <c r="K27" s="56" t="s">
        <v>246</v>
      </c>
      <c r="L27" s="56" t="s">
        <v>247</v>
      </c>
      <c r="M27" s="57" t="s">
        <v>160</v>
      </c>
      <c r="N27" s="57" t="s">
        <v>161</v>
      </c>
      <c r="O27" s="58" t="s">
        <v>248</v>
      </c>
      <c r="P27" s="59" t="s">
        <v>249</v>
      </c>
    </row>
    <row r="28" spans="1:16" ht="12.75" customHeight="1" thickBot="1">
      <c r="A28" s="10" t="str">
        <f t="shared" si="0"/>
        <v>IBVS 5871 </v>
      </c>
      <c r="B28" s="18" t="str">
        <f t="shared" si="1"/>
        <v>I</v>
      </c>
      <c r="C28" s="10">
        <f t="shared" si="2"/>
        <v>54783.926800000001</v>
      </c>
      <c r="D28" s="15" t="str">
        <f t="shared" si="3"/>
        <v>vis</v>
      </c>
      <c r="E28" s="55">
        <f>VLOOKUP(C28,Active!C$21:E$972,3,FALSE)</f>
        <v>44003.007362120035</v>
      </c>
      <c r="F28" s="18" t="s">
        <v>72</v>
      </c>
      <c r="G28" s="15" t="str">
        <f t="shared" si="4"/>
        <v>54783.9268</v>
      </c>
      <c r="H28" s="10">
        <f t="shared" si="5"/>
        <v>44003</v>
      </c>
      <c r="I28" s="56" t="s">
        <v>262</v>
      </c>
      <c r="J28" s="57" t="s">
        <v>263</v>
      </c>
      <c r="K28" s="56" t="s">
        <v>264</v>
      </c>
      <c r="L28" s="56" t="s">
        <v>265</v>
      </c>
      <c r="M28" s="57" t="s">
        <v>235</v>
      </c>
      <c r="N28" s="57" t="s">
        <v>72</v>
      </c>
      <c r="O28" s="58" t="s">
        <v>148</v>
      </c>
      <c r="P28" s="59" t="s">
        <v>266</v>
      </c>
    </row>
    <row r="29" spans="1:16" ht="12.75" customHeight="1" thickBot="1">
      <c r="A29" s="10" t="str">
        <f t="shared" si="0"/>
        <v>IBVS 5920 </v>
      </c>
      <c r="B29" s="18" t="str">
        <f t="shared" si="1"/>
        <v>I</v>
      </c>
      <c r="C29" s="10">
        <f t="shared" si="2"/>
        <v>55137.927799999998</v>
      </c>
      <c r="D29" s="15" t="str">
        <f t="shared" si="3"/>
        <v>vis</v>
      </c>
      <c r="E29" s="55">
        <f>VLOOKUP(C29,Active!C$21:E$972,3,FALSE)</f>
        <v>44536.004857791697</v>
      </c>
      <c r="F29" s="18" t="s">
        <v>72</v>
      </c>
      <c r="G29" s="15" t="str">
        <f t="shared" si="4"/>
        <v>55137.9278</v>
      </c>
      <c r="H29" s="10">
        <f t="shared" si="5"/>
        <v>44536</v>
      </c>
      <c r="I29" s="56" t="s">
        <v>280</v>
      </c>
      <c r="J29" s="57" t="s">
        <v>281</v>
      </c>
      <c r="K29" s="56" t="s">
        <v>282</v>
      </c>
      <c r="L29" s="56" t="s">
        <v>277</v>
      </c>
      <c r="M29" s="57" t="s">
        <v>235</v>
      </c>
      <c r="N29" s="57" t="s">
        <v>72</v>
      </c>
      <c r="O29" s="58" t="s">
        <v>148</v>
      </c>
      <c r="P29" s="59" t="s">
        <v>283</v>
      </c>
    </row>
    <row r="30" spans="1:16" ht="12.75" customHeight="1" thickBot="1">
      <c r="A30" s="10" t="str">
        <f t="shared" si="0"/>
        <v>IBVS 5960 </v>
      </c>
      <c r="B30" s="18" t="str">
        <f t="shared" si="1"/>
        <v>I</v>
      </c>
      <c r="C30" s="10">
        <f t="shared" si="2"/>
        <v>55511.8554</v>
      </c>
      <c r="D30" s="15" t="str">
        <f t="shared" si="3"/>
        <v>vis</v>
      </c>
      <c r="E30" s="55">
        <f>VLOOKUP(C30,Active!C$21:E$972,3,FALSE)</f>
        <v>45099.004607404037</v>
      </c>
      <c r="F30" s="18" t="s">
        <v>72</v>
      </c>
      <c r="G30" s="15" t="str">
        <f t="shared" si="4"/>
        <v>55511.8554</v>
      </c>
      <c r="H30" s="10">
        <f t="shared" si="5"/>
        <v>45099</v>
      </c>
      <c r="I30" s="56" t="s">
        <v>284</v>
      </c>
      <c r="J30" s="57" t="s">
        <v>285</v>
      </c>
      <c r="K30" s="56" t="s">
        <v>286</v>
      </c>
      <c r="L30" s="56" t="s">
        <v>287</v>
      </c>
      <c r="M30" s="57" t="s">
        <v>235</v>
      </c>
      <c r="N30" s="57" t="s">
        <v>72</v>
      </c>
      <c r="O30" s="58" t="s">
        <v>148</v>
      </c>
      <c r="P30" s="59" t="s">
        <v>288</v>
      </c>
    </row>
    <row r="31" spans="1:16" ht="12.75" customHeight="1" thickBot="1">
      <c r="A31" s="10" t="str">
        <f t="shared" si="0"/>
        <v>IBVS 6011 </v>
      </c>
      <c r="B31" s="18" t="str">
        <f t="shared" si="1"/>
        <v>I</v>
      </c>
      <c r="C31" s="10">
        <f t="shared" si="2"/>
        <v>55849.9162</v>
      </c>
      <c r="D31" s="15" t="str">
        <f t="shared" si="3"/>
        <v>vis</v>
      </c>
      <c r="E31" s="55">
        <f>VLOOKUP(C31,Active!C$21:E$972,3,FALSE)</f>
        <v>45608.001926012628</v>
      </c>
      <c r="F31" s="18" t="s">
        <v>72</v>
      </c>
      <c r="G31" s="15" t="str">
        <f t="shared" si="4"/>
        <v>55849.9162</v>
      </c>
      <c r="H31" s="10">
        <f t="shared" si="5"/>
        <v>45608</v>
      </c>
      <c r="I31" s="56" t="s">
        <v>296</v>
      </c>
      <c r="J31" s="57" t="s">
        <v>297</v>
      </c>
      <c r="K31" s="56" t="s">
        <v>298</v>
      </c>
      <c r="L31" s="56" t="s">
        <v>299</v>
      </c>
      <c r="M31" s="57" t="s">
        <v>235</v>
      </c>
      <c r="N31" s="57" t="s">
        <v>72</v>
      </c>
      <c r="O31" s="58" t="s">
        <v>148</v>
      </c>
      <c r="P31" s="59" t="s">
        <v>300</v>
      </c>
    </row>
    <row r="32" spans="1:16" ht="12.75" customHeight="1" thickBot="1">
      <c r="A32" s="10" t="str">
        <f t="shared" si="0"/>
        <v>OEJV 0142 </v>
      </c>
      <c r="B32" s="18" t="str">
        <f t="shared" si="1"/>
        <v>I</v>
      </c>
      <c r="C32" s="10">
        <f t="shared" si="2"/>
        <v>55856.561000000002</v>
      </c>
      <c r="D32" s="15" t="str">
        <f t="shared" si="3"/>
        <v>vis</v>
      </c>
      <c r="E32" s="55">
        <f>VLOOKUP(C32,Active!C$21:E$972,3,FALSE)</f>
        <v>45618.006591985999</v>
      </c>
      <c r="F32" s="18" t="s">
        <v>72</v>
      </c>
      <c r="G32" s="15" t="str">
        <f t="shared" si="4"/>
        <v>55856.561</v>
      </c>
      <c r="H32" s="10">
        <f t="shared" si="5"/>
        <v>45618</v>
      </c>
      <c r="I32" s="56" t="s">
        <v>301</v>
      </c>
      <c r="J32" s="57" t="s">
        <v>302</v>
      </c>
      <c r="K32" s="56" t="s">
        <v>303</v>
      </c>
      <c r="L32" s="56" t="s">
        <v>114</v>
      </c>
      <c r="M32" s="57" t="s">
        <v>235</v>
      </c>
      <c r="N32" s="57" t="s">
        <v>304</v>
      </c>
      <c r="O32" s="58" t="s">
        <v>305</v>
      </c>
      <c r="P32" s="59" t="s">
        <v>306</v>
      </c>
    </row>
    <row r="33" spans="1:16" ht="12.75" customHeight="1" thickBot="1">
      <c r="A33" s="10" t="str">
        <f t="shared" si="0"/>
        <v>OEJV 0172 </v>
      </c>
      <c r="B33" s="18" t="str">
        <f t="shared" si="1"/>
        <v>I</v>
      </c>
      <c r="C33" s="10">
        <f t="shared" si="2"/>
        <v>57055.383999999998</v>
      </c>
      <c r="D33" s="15" t="str">
        <f t="shared" si="3"/>
        <v>CCD</v>
      </c>
      <c r="E33" s="55">
        <f>VLOOKUP(C33,Active!C$21:E$972,3,FALSE)</f>
        <v>47423.000523510469</v>
      </c>
      <c r="F33" s="18" t="str">
        <f>LEFT(M33,1)</f>
        <v>C</v>
      </c>
      <c r="G33" s="15" t="str">
        <f t="shared" si="4"/>
        <v>57055.384</v>
      </c>
      <c r="H33" s="10">
        <f t="shared" si="5"/>
        <v>47423</v>
      </c>
      <c r="I33" s="56" t="s">
        <v>336</v>
      </c>
      <c r="J33" s="57" t="s">
        <v>337</v>
      </c>
      <c r="K33" s="56" t="s">
        <v>338</v>
      </c>
      <c r="L33" s="56" t="s">
        <v>339</v>
      </c>
      <c r="M33" s="57" t="s">
        <v>235</v>
      </c>
      <c r="N33" s="57" t="s">
        <v>304</v>
      </c>
      <c r="O33" s="58" t="s">
        <v>305</v>
      </c>
      <c r="P33" s="59" t="s">
        <v>340</v>
      </c>
    </row>
    <row r="34" spans="1:16" ht="12.75" customHeight="1" thickBot="1">
      <c r="A34" s="10" t="str">
        <f t="shared" si="0"/>
        <v> AN 282.75 </v>
      </c>
      <c r="B34" s="18" t="str">
        <f t="shared" si="1"/>
        <v>I</v>
      </c>
      <c r="C34" s="10">
        <f t="shared" si="2"/>
        <v>25558.455999999998</v>
      </c>
      <c r="D34" s="15" t="str">
        <f t="shared" si="3"/>
        <v>vis</v>
      </c>
      <c r="E34" s="55">
        <f>VLOOKUP(C34,Active!C$21:E$972,3,FALSE)</f>
        <v>1.6562022287066245E-2</v>
      </c>
      <c r="F34" s="18" t="s">
        <v>72</v>
      </c>
      <c r="G34" s="15" t="str">
        <f t="shared" si="4"/>
        <v>25558.456</v>
      </c>
      <c r="H34" s="10">
        <f t="shared" si="5"/>
        <v>0</v>
      </c>
      <c r="I34" s="56" t="s">
        <v>75</v>
      </c>
      <c r="J34" s="57" t="s">
        <v>76</v>
      </c>
      <c r="K34" s="56">
        <v>0</v>
      </c>
      <c r="L34" s="56" t="s">
        <v>77</v>
      </c>
      <c r="M34" s="57" t="s">
        <v>78</v>
      </c>
      <c r="N34" s="57"/>
      <c r="O34" s="58" t="s">
        <v>79</v>
      </c>
      <c r="P34" s="58" t="s">
        <v>80</v>
      </c>
    </row>
    <row r="35" spans="1:16" ht="12.75" customHeight="1" thickBot="1">
      <c r="A35" s="10" t="str">
        <f t="shared" si="0"/>
        <v> MVS 3.200 </v>
      </c>
      <c r="B35" s="18" t="str">
        <f t="shared" si="1"/>
        <v>I</v>
      </c>
      <c r="C35" s="10">
        <f t="shared" si="2"/>
        <v>26224.603999999999</v>
      </c>
      <c r="D35" s="15" t="str">
        <f t="shared" si="3"/>
        <v>vis</v>
      </c>
      <c r="E35" s="55">
        <f>VLOOKUP(C35,Active!C$21:E$972,3,FALSE)</f>
        <v>1002.9945641937204</v>
      </c>
      <c r="F35" s="18" t="s">
        <v>72</v>
      </c>
      <c r="G35" s="15" t="str">
        <f t="shared" si="4"/>
        <v>26224.604</v>
      </c>
      <c r="H35" s="10">
        <f t="shared" si="5"/>
        <v>1003</v>
      </c>
      <c r="I35" s="56" t="s">
        <v>81</v>
      </c>
      <c r="J35" s="57" t="s">
        <v>82</v>
      </c>
      <c r="K35" s="56">
        <v>1003</v>
      </c>
      <c r="L35" s="56" t="s">
        <v>83</v>
      </c>
      <c r="M35" s="57" t="s">
        <v>78</v>
      </c>
      <c r="N35" s="57"/>
      <c r="O35" s="58" t="s">
        <v>84</v>
      </c>
      <c r="P35" s="58" t="s">
        <v>85</v>
      </c>
    </row>
    <row r="36" spans="1:16" ht="12.75" customHeight="1" thickBot="1">
      <c r="A36" s="10" t="str">
        <f t="shared" si="0"/>
        <v> AN 282.75 </v>
      </c>
      <c r="B36" s="18" t="str">
        <f t="shared" si="1"/>
        <v>I</v>
      </c>
      <c r="C36" s="10">
        <f t="shared" si="2"/>
        <v>27101.317999999999</v>
      </c>
      <c r="D36" s="15" t="str">
        <f t="shared" si="3"/>
        <v>vis</v>
      </c>
      <c r="E36" s="55">
        <f>VLOOKUP(C36,Active!C$21:E$972,3,FALSE)</f>
        <v>2323.0088195779963</v>
      </c>
      <c r="F36" s="18" t="s">
        <v>72</v>
      </c>
      <c r="G36" s="15" t="str">
        <f t="shared" si="4"/>
        <v>27101.318</v>
      </c>
      <c r="H36" s="10">
        <f t="shared" si="5"/>
        <v>2323</v>
      </c>
      <c r="I36" s="56" t="s">
        <v>86</v>
      </c>
      <c r="J36" s="57" t="s">
        <v>87</v>
      </c>
      <c r="K36" s="56">
        <v>2323</v>
      </c>
      <c r="L36" s="56" t="s">
        <v>88</v>
      </c>
      <c r="M36" s="57" t="s">
        <v>78</v>
      </c>
      <c r="N36" s="57"/>
      <c r="O36" s="58" t="s">
        <v>79</v>
      </c>
      <c r="P36" s="58" t="s">
        <v>80</v>
      </c>
    </row>
    <row r="37" spans="1:16" ht="12.75" customHeight="1" thickBot="1">
      <c r="A37" s="10" t="str">
        <f t="shared" si="0"/>
        <v> AN 282.75 </v>
      </c>
      <c r="B37" s="18" t="str">
        <f t="shared" si="1"/>
        <v>I</v>
      </c>
      <c r="C37" s="10">
        <f t="shared" si="2"/>
        <v>27421.437999999998</v>
      </c>
      <c r="D37" s="15" t="str">
        <f t="shared" si="3"/>
        <v>vis</v>
      </c>
      <c r="E37" s="55">
        <f>VLOOKUP(C37,Active!C$21:E$972,3,FALSE)</f>
        <v>2804.9937809606286</v>
      </c>
      <c r="F37" s="18" t="s">
        <v>72</v>
      </c>
      <c r="G37" s="15" t="str">
        <f t="shared" si="4"/>
        <v>27421.438</v>
      </c>
      <c r="H37" s="10">
        <f t="shared" si="5"/>
        <v>2805</v>
      </c>
      <c r="I37" s="56" t="s">
        <v>89</v>
      </c>
      <c r="J37" s="57" t="s">
        <v>90</v>
      </c>
      <c r="K37" s="56">
        <v>2805</v>
      </c>
      <c r="L37" s="56" t="s">
        <v>83</v>
      </c>
      <c r="M37" s="57" t="s">
        <v>78</v>
      </c>
      <c r="N37" s="57"/>
      <c r="O37" s="58" t="s">
        <v>79</v>
      </c>
      <c r="P37" s="58" t="s">
        <v>80</v>
      </c>
    </row>
    <row r="38" spans="1:16" ht="12.75" customHeight="1" thickBot="1">
      <c r="A38" s="10" t="str">
        <f t="shared" si="0"/>
        <v> MVS 3.200 </v>
      </c>
      <c r="B38" s="18" t="str">
        <f t="shared" si="1"/>
        <v>I</v>
      </c>
      <c r="C38" s="10">
        <f t="shared" si="2"/>
        <v>27471.254000000001</v>
      </c>
      <c r="D38" s="15" t="str">
        <f t="shared" si="3"/>
        <v>vis</v>
      </c>
      <c r="E38" s="55">
        <f>VLOOKUP(C38,Active!C$21:E$972,3,FALSE)</f>
        <v>2879.9986629931113</v>
      </c>
      <c r="F38" s="18" t="s">
        <v>72</v>
      </c>
      <c r="G38" s="15" t="str">
        <f t="shared" si="4"/>
        <v>27471.254</v>
      </c>
      <c r="H38" s="10">
        <f t="shared" si="5"/>
        <v>2880</v>
      </c>
      <c r="I38" s="56" t="s">
        <v>91</v>
      </c>
      <c r="J38" s="57" t="s">
        <v>92</v>
      </c>
      <c r="K38" s="56">
        <v>2880</v>
      </c>
      <c r="L38" s="56" t="s">
        <v>93</v>
      </c>
      <c r="M38" s="57" t="s">
        <v>78</v>
      </c>
      <c r="N38" s="57"/>
      <c r="O38" s="58" t="s">
        <v>84</v>
      </c>
      <c r="P38" s="58" t="s">
        <v>85</v>
      </c>
    </row>
    <row r="39" spans="1:16" ht="12.75" customHeight="1" thickBot="1">
      <c r="A39" s="10" t="str">
        <f t="shared" si="0"/>
        <v> MVS 3.200 </v>
      </c>
      <c r="B39" s="18" t="str">
        <f t="shared" si="1"/>
        <v>I</v>
      </c>
      <c r="C39" s="10">
        <f t="shared" si="2"/>
        <v>30378.322</v>
      </c>
      <c r="D39" s="15" t="str">
        <f t="shared" si="3"/>
        <v>vis</v>
      </c>
      <c r="E39" s="55">
        <f>VLOOKUP(C39,Active!C$21:E$972,3,FALSE)</f>
        <v>7256.9918459141727</v>
      </c>
      <c r="F39" s="18" t="s">
        <v>72</v>
      </c>
      <c r="G39" s="15" t="str">
        <f t="shared" si="4"/>
        <v>30378.322</v>
      </c>
      <c r="H39" s="10">
        <f t="shared" si="5"/>
        <v>7257</v>
      </c>
      <c r="I39" s="56" t="s">
        <v>94</v>
      </c>
      <c r="J39" s="57" t="s">
        <v>95</v>
      </c>
      <c r="K39" s="56">
        <v>7257</v>
      </c>
      <c r="L39" s="56" t="s">
        <v>96</v>
      </c>
      <c r="M39" s="57" t="s">
        <v>78</v>
      </c>
      <c r="N39" s="57"/>
      <c r="O39" s="58" t="s">
        <v>84</v>
      </c>
      <c r="P39" s="58" t="s">
        <v>85</v>
      </c>
    </row>
    <row r="40" spans="1:16" ht="12.75" customHeight="1" thickBot="1">
      <c r="A40" s="10" t="str">
        <f t="shared" si="0"/>
        <v> MVS 3.200 </v>
      </c>
      <c r="B40" s="18" t="str">
        <f t="shared" si="1"/>
        <v>I</v>
      </c>
      <c r="C40" s="10">
        <f t="shared" si="2"/>
        <v>30730.35</v>
      </c>
      <c r="D40" s="15" t="str">
        <f t="shared" si="3"/>
        <v>vis</v>
      </c>
      <c r="E40" s="55">
        <f>VLOOKUP(C40,Active!C$21:E$972,3,FALSE)</f>
        <v>7787.0187170425152</v>
      </c>
      <c r="F40" s="18" t="s">
        <v>72</v>
      </c>
      <c r="G40" s="15" t="str">
        <f t="shared" si="4"/>
        <v>30730.350</v>
      </c>
      <c r="H40" s="10">
        <f t="shared" si="5"/>
        <v>7787</v>
      </c>
      <c r="I40" s="56" t="s">
        <v>97</v>
      </c>
      <c r="J40" s="57" t="s">
        <v>98</v>
      </c>
      <c r="K40" s="56">
        <v>7787</v>
      </c>
      <c r="L40" s="56" t="s">
        <v>99</v>
      </c>
      <c r="M40" s="57" t="s">
        <v>78</v>
      </c>
      <c r="N40" s="57"/>
      <c r="O40" s="58" t="s">
        <v>84</v>
      </c>
      <c r="P40" s="58" t="s">
        <v>85</v>
      </c>
    </row>
    <row r="41" spans="1:16" ht="12.75" customHeight="1" thickBot="1">
      <c r="A41" s="10" t="str">
        <f t="shared" si="0"/>
        <v> MVS 3.200 </v>
      </c>
      <c r="B41" s="18" t="str">
        <f t="shared" si="1"/>
        <v>II</v>
      </c>
      <c r="C41" s="10">
        <f t="shared" si="2"/>
        <v>32795.574999999997</v>
      </c>
      <c r="D41" s="15" t="str">
        <f t="shared" si="3"/>
        <v>vis</v>
      </c>
      <c r="E41" s="55">
        <f>VLOOKUP(C41,Active!C$21:E$972,3,FALSE)</f>
        <v>10896.500760874356</v>
      </c>
      <c r="F41" s="18" t="s">
        <v>72</v>
      </c>
      <c r="G41" s="15" t="str">
        <f t="shared" si="4"/>
        <v>32795.575</v>
      </c>
      <c r="H41" s="10">
        <f t="shared" si="5"/>
        <v>10896.5</v>
      </c>
      <c r="I41" s="56" t="s">
        <v>100</v>
      </c>
      <c r="J41" s="57" t="s">
        <v>101</v>
      </c>
      <c r="K41" s="56">
        <v>10896.5</v>
      </c>
      <c r="L41" s="56" t="s">
        <v>102</v>
      </c>
      <c r="M41" s="57" t="s">
        <v>78</v>
      </c>
      <c r="N41" s="57"/>
      <c r="O41" s="58" t="s">
        <v>84</v>
      </c>
      <c r="P41" s="58" t="s">
        <v>85</v>
      </c>
    </row>
    <row r="42" spans="1:16" ht="12.75" customHeight="1" thickBot="1">
      <c r="A42" s="10" t="str">
        <f t="shared" si="0"/>
        <v> MVS 3.200 </v>
      </c>
      <c r="B42" s="18" t="str">
        <f t="shared" si="1"/>
        <v>I</v>
      </c>
      <c r="C42" s="10">
        <f t="shared" si="2"/>
        <v>33154.557999999997</v>
      </c>
      <c r="D42" s="15" t="str">
        <f t="shared" si="3"/>
        <v>vis</v>
      </c>
      <c r="E42" s="55">
        <f>VLOOKUP(C42,Active!C$21:E$972,3,FALSE)</f>
        <v>11436.999347004627</v>
      </c>
      <c r="F42" s="18" t="s">
        <v>72</v>
      </c>
      <c r="G42" s="15" t="str">
        <f t="shared" si="4"/>
        <v>33154.558</v>
      </c>
      <c r="H42" s="10">
        <f t="shared" si="5"/>
        <v>11437</v>
      </c>
      <c r="I42" s="56" t="s">
        <v>103</v>
      </c>
      <c r="J42" s="57" t="s">
        <v>104</v>
      </c>
      <c r="K42" s="56">
        <v>11437</v>
      </c>
      <c r="L42" s="56" t="s">
        <v>105</v>
      </c>
      <c r="M42" s="57" t="s">
        <v>78</v>
      </c>
      <c r="N42" s="57"/>
      <c r="O42" s="58" t="s">
        <v>84</v>
      </c>
      <c r="P42" s="58" t="s">
        <v>85</v>
      </c>
    </row>
    <row r="43" spans="1:16" ht="12.75" customHeight="1" thickBot="1">
      <c r="A43" s="10" t="str">
        <f t="shared" ref="A43:A74" si="6">P43</f>
        <v> MVS 3.200 </v>
      </c>
      <c r="B43" s="18" t="str">
        <f t="shared" ref="B43:B74" si="7">IF(H43=INT(H43),"I","II")</f>
        <v>I</v>
      </c>
      <c r="C43" s="10">
        <f t="shared" ref="C43:C74" si="8">1*G43</f>
        <v>34665.546999999999</v>
      </c>
      <c r="D43" s="15" t="str">
        <f t="shared" ref="D43:D74" si="9">VLOOKUP(F43,I$1:J$5,2,FALSE)</f>
        <v>vis</v>
      </c>
      <c r="E43" s="55">
        <f>VLOOKUP(C43,Active!C$21:E$972,3,FALSE)</f>
        <v>13712.002392158272</v>
      </c>
      <c r="F43" s="18" t="s">
        <v>72</v>
      </c>
      <c r="G43" s="15" t="str">
        <f t="shared" ref="G43:G74" si="10">MID(I43,3,LEN(I43)-3)</f>
        <v>34665.547</v>
      </c>
      <c r="H43" s="10">
        <f t="shared" ref="H43:H74" si="11">1*K43</f>
        <v>13712</v>
      </c>
      <c r="I43" s="56" t="s">
        <v>106</v>
      </c>
      <c r="J43" s="57" t="s">
        <v>107</v>
      </c>
      <c r="K43" s="56">
        <v>13712</v>
      </c>
      <c r="L43" s="56" t="s">
        <v>108</v>
      </c>
      <c r="M43" s="57" t="s">
        <v>78</v>
      </c>
      <c r="N43" s="57"/>
      <c r="O43" s="58" t="s">
        <v>84</v>
      </c>
      <c r="P43" s="58" t="s">
        <v>85</v>
      </c>
    </row>
    <row r="44" spans="1:16" ht="12.75" customHeight="1" thickBot="1">
      <c r="A44" s="10" t="str">
        <f t="shared" si="6"/>
        <v> MVS 3.200 </v>
      </c>
      <c r="B44" s="18" t="str">
        <f t="shared" si="7"/>
        <v>I</v>
      </c>
      <c r="C44" s="10">
        <f t="shared" si="8"/>
        <v>34709.408000000003</v>
      </c>
      <c r="D44" s="15" t="str">
        <f t="shared" si="9"/>
        <v>vis</v>
      </c>
      <c r="E44" s="55">
        <f>VLOOKUP(C44,Active!C$21:E$972,3,FALSE)</f>
        <v>13778.041197578757</v>
      </c>
      <c r="F44" s="18" t="s">
        <v>72</v>
      </c>
      <c r="G44" s="15" t="str">
        <f t="shared" si="10"/>
        <v>34709.408</v>
      </c>
      <c r="H44" s="10">
        <f t="shared" si="11"/>
        <v>13778</v>
      </c>
      <c r="I44" s="56" t="s">
        <v>109</v>
      </c>
      <c r="J44" s="57" t="s">
        <v>110</v>
      </c>
      <c r="K44" s="56">
        <v>13778</v>
      </c>
      <c r="L44" s="56" t="s">
        <v>111</v>
      </c>
      <c r="M44" s="57" t="s">
        <v>78</v>
      </c>
      <c r="N44" s="57"/>
      <c r="O44" s="58" t="s">
        <v>84</v>
      </c>
      <c r="P44" s="58" t="s">
        <v>85</v>
      </c>
    </row>
    <row r="45" spans="1:16" ht="12.75" customHeight="1" thickBot="1">
      <c r="A45" s="10" t="str">
        <f t="shared" si="6"/>
        <v> MVS 3.200 </v>
      </c>
      <c r="B45" s="18" t="str">
        <f t="shared" si="7"/>
        <v>I</v>
      </c>
      <c r="C45" s="10">
        <f t="shared" si="8"/>
        <v>35721.58</v>
      </c>
      <c r="D45" s="15" t="str">
        <f t="shared" si="9"/>
        <v>vis</v>
      </c>
      <c r="E45" s="55">
        <f>VLOOKUP(C45,Active!C$21:E$972,3,FALSE)</f>
        <v>15302.006217985427</v>
      </c>
      <c r="F45" s="18" t="s">
        <v>72</v>
      </c>
      <c r="G45" s="15" t="str">
        <f t="shared" si="10"/>
        <v>35721.580</v>
      </c>
      <c r="H45" s="10">
        <f t="shared" si="11"/>
        <v>15302</v>
      </c>
      <c r="I45" s="56" t="s">
        <v>112</v>
      </c>
      <c r="J45" s="57" t="s">
        <v>113</v>
      </c>
      <c r="K45" s="56">
        <v>15302</v>
      </c>
      <c r="L45" s="56" t="s">
        <v>114</v>
      </c>
      <c r="M45" s="57" t="s">
        <v>78</v>
      </c>
      <c r="N45" s="57"/>
      <c r="O45" s="58" t="s">
        <v>84</v>
      </c>
      <c r="P45" s="58" t="s">
        <v>85</v>
      </c>
    </row>
    <row r="46" spans="1:16" ht="12.75" customHeight="1" thickBot="1">
      <c r="A46" s="10" t="str">
        <f t="shared" si="6"/>
        <v> MVS 3.200 </v>
      </c>
      <c r="B46" s="18" t="str">
        <f t="shared" si="7"/>
        <v>I</v>
      </c>
      <c r="C46" s="10">
        <f t="shared" si="8"/>
        <v>35892.281999999999</v>
      </c>
      <c r="D46" s="15" t="str">
        <f t="shared" si="9"/>
        <v>vis</v>
      </c>
      <c r="E46" s="55">
        <f>VLOOKUP(C46,Active!C$21:E$972,3,FALSE)</f>
        <v>15559.021702422317</v>
      </c>
      <c r="F46" s="18" t="s">
        <v>72</v>
      </c>
      <c r="G46" s="15" t="str">
        <f t="shared" si="10"/>
        <v>35892.282</v>
      </c>
      <c r="H46" s="10">
        <f t="shared" si="11"/>
        <v>15559</v>
      </c>
      <c r="I46" s="56" t="s">
        <v>115</v>
      </c>
      <c r="J46" s="57" t="s">
        <v>116</v>
      </c>
      <c r="K46" s="56">
        <v>15559</v>
      </c>
      <c r="L46" s="56" t="s">
        <v>117</v>
      </c>
      <c r="M46" s="57" t="s">
        <v>78</v>
      </c>
      <c r="N46" s="57"/>
      <c r="O46" s="58" t="s">
        <v>84</v>
      </c>
      <c r="P46" s="58" t="s">
        <v>85</v>
      </c>
    </row>
    <row r="47" spans="1:16" ht="12.75" customHeight="1" thickBot="1">
      <c r="A47" s="10" t="str">
        <f t="shared" si="6"/>
        <v> MVS 3.200 </v>
      </c>
      <c r="B47" s="18" t="str">
        <f t="shared" si="7"/>
        <v>I</v>
      </c>
      <c r="C47" s="10">
        <f t="shared" si="8"/>
        <v>36085.578000000001</v>
      </c>
      <c r="D47" s="15" t="str">
        <f t="shared" si="9"/>
        <v>vis</v>
      </c>
      <c r="E47" s="55">
        <f>VLOOKUP(C47,Active!C$21:E$972,3,FALSE)</f>
        <v>15850.055580641167</v>
      </c>
      <c r="F47" s="18" t="s">
        <v>72</v>
      </c>
      <c r="G47" s="15" t="str">
        <f t="shared" si="10"/>
        <v>36085.578</v>
      </c>
      <c r="H47" s="10">
        <f t="shared" si="11"/>
        <v>15850</v>
      </c>
      <c r="I47" s="56" t="s">
        <v>118</v>
      </c>
      <c r="J47" s="57" t="s">
        <v>119</v>
      </c>
      <c r="K47" s="56">
        <v>15850</v>
      </c>
      <c r="L47" s="56" t="s">
        <v>120</v>
      </c>
      <c r="M47" s="57" t="s">
        <v>78</v>
      </c>
      <c r="N47" s="57"/>
      <c r="O47" s="58" t="s">
        <v>84</v>
      </c>
      <c r="P47" s="58" t="s">
        <v>85</v>
      </c>
    </row>
    <row r="48" spans="1:16" ht="12.75" customHeight="1" thickBot="1">
      <c r="A48" s="10" t="str">
        <f t="shared" si="6"/>
        <v> MVS 3.200 </v>
      </c>
      <c r="B48" s="18" t="str">
        <f t="shared" si="7"/>
        <v>I</v>
      </c>
      <c r="C48" s="10">
        <f t="shared" si="8"/>
        <v>36904.451999999997</v>
      </c>
      <c r="D48" s="15" t="str">
        <f t="shared" si="9"/>
        <v>vis</v>
      </c>
      <c r="E48" s="55">
        <f>VLOOKUP(C48,Active!C$21:E$972,3,FALSE)</f>
        <v>17082.983711552202</v>
      </c>
      <c r="F48" s="18" t="s">
        <v>72</v>
      </c>
      <c r="G48" s="15" t="str">
        <f t="shared" si="10"/>
        <v>36904.452</v>
      </c>
      <c r="H48" s="10">
        <f t="shared" si="11"/>
        <v>17083</v>
      </c>
      <c r="I48" s="56" t="s">
        <v>121</v>
      </c>
      <c r="J48" s="57" t="s">
        <v>122</v>
      </c>
      <c r="K48" s="56">
        <v>17083</v>
      </c>
      <c r="L48" s="56" t="s">
        <v>123</v>
      </c>
      <c r="M48" s="57" t="s">
        <v>78</v>
      </c>
      <c r="N48" s="57"/>
      <c r="O48" s="58" t="s">
        <v>84</v>
      </c>
      <c r="P48" s="58" t="s">
        <v>85</v>
      </c>
    </row>
    <row r="49" spans="1:16" ht="12.75" customHeight="1" thickBot="1">
      <c r="A49" s="10" t="str">
        <f t="shared" si="6"/>
        <v> MVS 3.200 </v>
      </c>
      <c r="B49" s="18" t="str">
        <f t="shared" si="7"/>
        <v>II</v>
      </c>
      <c r="C49" s="10">
        <f t="shared" si="8"/>
        <v>37235.548999999999</v>
      </c>
      <c r="D49" s="15" t="str">
        <f t="shared" si="9"/>
        <v>vis</v>
      </c>
      <c r="E49" s="55">
        <f>VLOOKUP(C49,Active!C$21:E$972,3,FALSE)</f>
        <v>17581.49606554104</v>
      </c>
      <c r="F49" s="18" t="s">
        <v>72</v>
      </c>
      <c r="G49" s="15" t="str">
        <f t="shared" si="10"/>
        <v>37235.549</v>
      </c>
      <c r="H49" s="10">
        <f t="shared" si="11"/>
        <v>17581.5</v>
      </c>
      <c r="I49" s="56" t="s">
        <v>124</v>
      </c>
      <c r="J49" s="57" t="s">
        <v>125</v>
      </c>
      <c r="K49" s="56">
        <v>17581.5</v>
      </c>
      <c r="L49" s="56" t="s">
        <v>74</v>
      </c>
      <c r="M49" s="57" t="s">
        <v>78</v>
      </c>
      <c r="N49" s="57"/>
      <c r="O49" s="58" t="s">
        <v>84</v>
      </c>
      <c r="P49" s="58" t="s">
        <v>85</v>
      </c>
    </row>
    <row r="50" spans="1:16" ht="12.75" customHeight="1" thickBot="1">
      <c r="A50" s="10" t="str">
        <f t="shared" si="6"/>
        <v> MVS 3.200 </v>
      </c>
      <c r="B50" s="18" t="str">
        <f t="shared" si="7"/>
        <v>I</v>
      </c>
      <c r="C50" s="10">
        <f t="shared" si="8"/>
        <v>37584.578000000001</v>
      </c>
      <c r="D50" s="15" t="str">
        <f t="shared" si="9"/>
        <v>vis</v>
      </c>
      <c r="E50" s="55">
        <f>VLOOKUP(C50,Active!C$21:E$972,3,FALSE)</f>
        <v>18107.007527138005</v>
      </c>
      <c r="F50" s="18" t="s">
        <v>72</v>
      </c>
      <c r="G50" s="15" t="str">
        <f t="shared" si="10"/>
        <v>37584.578</v>
      </c>
      <c r="H50" s="10">
        <f t="shared" si="11"/>
        <v>18107</v>
      </c>
      <c r="I50" s="56" t="s">
        <v>126</v>
      </c>
      <c r="J50" s="57" t="s">
        <v>127</v>
      </c>
      <c r="K50" s="56">
        <v>18107</v>
      </c>
      <c r="L50" s="56" t="s">
        <v>128</v>
      </c>
      <c r="M50" s="57" t="s">
        <v>78</v>
      </c>
      <c r="N50" s="57"/>
      <c r="O50" s="58" t="s">
        <v>84</v>
      </c>
      <c r="P50" s="58" t="s">
        <v>85</v>
      </c>
    </row>
    <row r="51" spans="1:16" ht="12.75" customHeight="1" thickBot="1">
      <c r="A51" s="10" t="str">
        <f t="shared" si="6"/>
        <v> MVS 3.200 </v>
      </c>
      <c r="B51" s="18" t="str">
        <f t="shared" si="7"/>
        <v>I</v>
      </c>
      <c r="C51" s="10">
        <f t="shared" si="8"/>
        <v>37942.565000000002</v>
      </c>
      <c r="D51" s="15" t="str">
        <f t="shared" si="9"/>
        <v>vis</v>
      </c>
      <c r="E51" s="55">
        <f>VLOOKUP(C51,Active!C$21:E$972,3,FALSE)</f>
        <v>18646.006497431914</v>
      </c>
      <c r="F51" s="18" t="s">
        <v>72</v>
      </c>
      <c r="G51" s="15" t="str">
        <f t="shared" si="10"/>
        <v>37942.565</v>
      </c>
      <c r="H51" s="10">
        <f t="shared" si="11"/>
        <v>18646</v>
      </c>
      <c r="I51" s="56" t="s">
        <v>129</v>
      </c>
      <c r="J51" s="57" t="s">
        <v>130</v>
      </c>
      <c r="K51" s="56">
        <v>18646</v>
      </c>
      <c r="L51" s="56" t="s">
        <v>114</v>
      </c>
      <c r="M51" s="57" t="s">
        <v>78</v>
      </c>
      <c r="N51" s="57"/>
      <c r="O51" s="58" t="s">
        <v>84</v>
      </c>
      <c r="P51" s="58" t="s">
        <v>85</v>
      </c>
    </row>
    <row r="52" spans="1:16" ht="12.75" customHeight="1" thickBot="1">
      <c r="A52" s="10" t="str">
        <f t="shared" si="6"/>
        <v> MVS 3.200 </v>
      </c>
      <c r="B52" s="18" t="str">
        <f t="shared" si="7"/>
        <v>I</v>
      </c>
      <c r="C52" s="10">
        <f t="shared" si="8"/>
        <v>37992.374000000003</v>
      </c>
      <c r="D52" s="15" t="str">
        <f t="shared" si="9"/>
        <v>vis</v>
      </c>
      <c r="E52" s="55">
        <f>VLOOKUP(C52,Active!C$21:E$972,3,FALSE)</f>
        <v>18721.000839995664</v>
      </c>
      <c r="F52" s="18" t="s">
        <v>72</v>
      </c>
      <c r="G52" s="15" t="str">
        <f t="shared" si="10"/>
        <v>37992.374</v>
      </c>
      <c r="H52" s="10">
        <f t="shared" si="11"/>
        <v>18721</v>
      </c>
      <c r="I52" s="56" t="s">
        <v>131</v>
      </c>
      <c r="J52" s="57" t="s">
        <v>132</v>
      </c>
      <c r="K52" s="56">
        <v>18721</v>
      </c>
      <c r="L52" s="56" t="s">
        <v>102</v>
      </c>
      <c r="M52" s="57" t="s">
        <v>78</v>
      </c>
      <c r="N52" s="57"/>
      <c r="O52" s="58" t="s">
        <v>84</v>
      </c>
      <c r="P52" s="58" t="s">
        <v>85</v>
      </c>
    </row>
    <row r="53" spans="1:16" ht="12.75" customHeight="1" thickBot="1">
      <c r="A53" s="10" t="str">
        <f t="shared" si="6"/>
        <v> MVS 3.200 </v>
      </c>
      <c r="B53" s="18" t="str">
        <f t="shared" si="7"/>
        <v>I</v>
      </c>
      <c r="C53" s="10">
        <f t="shared" si="8"/>
        <v>38328.438000000002</v>
      </c>
      <c r="D53" s="15" t="str">
        <f t="shared" si="9"/>
        <v>vis</v>
      </c>
      <c r="E53" s="55">
        <f>VLOOKUP(C53,Active!C$21:E$972,3,FALSE)</f>
        <v>19226.991699867252</v>
      </c>
      <c r="F53" s="18" t="s">
        <v>72</v>
      </c>
      <c r="G53" s="15" t="str">
        <f t="shared" si="10"/>
        <v>38328.438</v>
      </c>
      <c r="H53" s="10">
        <f t="shared" si="11"/>
        <v>19227</v>
      </c>
      <c r="I53" s="56" t="s">
        <v>133</v>
      </c>
      <c r="J53" s="57" t="s">
        <v>134</v>
      </c>
      <c r="K53" s="56">
        <v>19227</v>
      </c>
      <c r="L53" s="56" t="s">
        <v>135</v>
      </c>
      <c r="M53" s="57" t="s">
        <v>78</v>
      </c>
      <c r="N53" s="57"/>
      <c r="O53" s="58" t="s">
        <v>84</v>
      </c>
      <c r="P53" s="58" t="s">
        <v>85</v>
      </c>
    </row>
    <row r="54" spans="1:16" ht="12.75" customHeight="1" thickBot="1">
      <c r="A54" s="10" t="str">
        <f t="shared" si="6"/>
        <v> MVS 3.200 </v>
      </c>
      <c r="B54" s="18" t="str">
        <f t="shared" si="7"/>
        <v>I</v>
      </c>
      <c r="C54" s="10">
        <f t="shared" si="8"/>
        <v>38439.381000000001</v>
      </c>
      <c r="D54" s="15" t="str">
        <f t="shared" si="9"/>
        <v>vis</v>
      </c>
      <c r="E54" s="55">
        <f>VLOOKUP(C54,Active!C$21:E$972,3,FALSE)</f>
        <v>19394.031739760645</v>
      </c>
      <c r="F54" s="18" t="s">
        <v>72</v>
      </c>
      <c r="G54" s="15" t="str">
        <f t="shared" si="10"/>
        <v>38439.381</v>
      </c>
      <c r="H54" s="10">
        <f t="shared" si="11"/>
        <v>19394</v>
      </c>
      <c r="I54" s="56" t="s">
        <v>136</v>
      </c>
      <c r="J54" s="57" t="s">
        <v>137</v>
      </c>
      <c r="K54" s="56">
        <v>19394</v>
      </c>
      <c r="L54" s="56" t="s">
        <v>138</v>
      </c>
      <c r="M54" s="57" t="s">
        <v>78</v>
      </c>
      <c r="N54" s="57"/>
      <c r="O54" s="58" t="s">
        <v>84</v>
      </c>
      <c r="P54" s="58" t="s">
        <v>85</v>
      </c>
    </row>
    <row r="55" spans="1:16" ht="12.75" customHeight="1" thickBot="1">
      <c r="A55" s="10" t="str">
        <f t="shared" si="6"/>
        <v> MVS 3.200 </v>
      </c>
      <c r="B55" s="18" t="str">
        <f t="shared" si="7"/>
        <v>I</v>
      </c>
      <c r="C55" s="10">
        <f t="shared" si="8"/>
        <v>38441.35</v>
      </c>
      <c r="D55" s="15" t="str">
        <f t="shared" si="9"/>
        <v>vis</v>
      </c>
      <c r="E55" s="55">
        <f>VLOOKUP(C55,Active!C$21:E$972,3,FALSE)</f>
        <v>19396.996341750404</v>
      </c>
      <c r="F55" s="18" t="s">
        <v>72</v>
      </c>
      <c r="G55" s="15" t="str">
        <f t="shared" si="10"/>
        <v>38441.350</v>
      </c>
      <c r="H55" s="10">
        <f t="shared" si="11"/>
        <v>19397</v>
      </c>
      <c r="I55" s="56" t="s">
        <v>139</v>
      </c>
      <c r="J55" s="57" t="s">
        <v>140</v>
      </c>
      <c r="K55" s="56">
        <v>19397</v>
      </c>
      <c r="L55" s="56" t="s">
        <v>141</v>
      </c>
      <c r="M55" s="57" t="s">
        <v>78</v>
      </c>
      <c r="N55" s="57"/>
      <c r="O55" s="58" t="s">
        <v>84</v>
      </c>
      <c r="P55" s="58" t="s">
        <v>85</v>
      </c>
    </row>
    <row r="56" spans="1:16" ht="12.75" customHeight="1" thickBot="1">
      <c r="A56" s="10" t="str">
        <f t="shared" si="6"/>
        <v> MVS 3.200 </v>
      </c>
      <c r="B56" s="18" t="str">
        <f t="shared" si="7"/>
        <v>II</v>
      </c>
      <c r="C56" s="10">
        <f t="shared" si="8"/>
        <v>38462.298999999999</v>
      </c>
      <c r="D56" s="15" t="str">
        <f t="shared" si="9"/>
        <v>vis</v>
      </c>
      <c r="E56" s="55">
        <f>VLOOKUP(C56,Active!C$21:E$972,3,FALSE)</f>
        <v>19428.537960380931</v>
      </c>
      <c r="F56" s="18" t="s">
        <v>72</v>
      </c>
      <c r="G56" s="15" t="str">
        <f t="shared" si="10"/>
        <v>38462.299</v>
      </c>
      <c r="H56" s="10">
        <f t="shared" si="11"/>
        <v>19428.5</v>
      </c>
      <c r="I56" s="56" t="s">
        <v>142</v>
      </c>
      <c r="J56" s="57" t="s">
        <v>143</v>
      </c>
      <c r="K56" s="56">
        <v>19428.5</v>
      </c>
      <c r="L56" s="56" t="s">
        <v>144</v>
      </c>
      <c r="M56" s="57" t="s">
        <v>78</v>
      </c>
      <c r="N56" s="57"/>
      <c r="O56" s="58" t="s">
        <v>84</v>
      </c>
      <c r="P56" s="58" t="s">
        <v>85</v>
      </c>
    </row>
    <row r="57" spans="1:16" ht="12.75" customHeight="1" thickBot="1">
      <c r="A57" s="10" t="str">
        <f t="shared" si="6"/>
        <v>IBVS 1919 </v>
      </c>
      <c r="B57" s="18" t="str">
        <f t="shared" si="7"/>
        <v>II</v>
      </c>
      <c r="C57" s="10">
        <f t="shared" si="8"/>
        <v>42835.171999999999</v>
      </c>
      <c r="D57" s="15" t="str">
        <f t="shared" si="9"/>
        <v>vis</v>
      </c>
      <c r="E57" s="55">
        <f>VLOOKUP(C57,Active!C$21:E$972,3,FALSE)</f>
        <v>26012.503423445287</v>
      </c>
      <c r="F57" s="18" t="s">
        <v>72</v>
      </c>
      <c r="G57" s="15" t="str">
        <f t="shared" si="10"/>
        <v>42835.172</v>
      </c>
      <c r="H57" s="10">
        <f t="shared" si="11"/>
        <v>26012.5</v>
      </c>
      <c r="I57" s="56" t="s">
        <v>158</v>
      </c>
      <c r="J57" s="57" t="s">
        <v>159</v>
      </c>
      <c r="K57" s="56">
        <v>26012.5</v>
      </c>
      <c r="L57" s="56" t="s">
        <v>108</v>
      </c>
      <c r="M57" s="57" t="s">
        <v>160</v>
      </c>
      <c r="N57" s="57" t="s">
        <v>161</v>
      </c>
      <c r="O57" s="58" t="s">
        <v>162</v>
      </c>
      <c r="P57" s="59" t="s">
        <v>163</v>
      </c>
    </row>
    <row r="58" spans="1:16" ht="12.75" customHeight="1" thickBot="1">
      <c r="A58" s="10" t="str">
        <f t="shared" si="6"/>
        <v>IBVS 1919 </v>
      </c>
      <c r="B58" s="18" t="str">
        <f t="shared" si="7"/>
        <v>I</v>
      </c>
      <c r="C58" s="10">
        <f t="shared" si="8"/>
        <v>42836.163999999997</v>
      </c>
      <c r="D58" s="15" t="str">
        <f t="shared" si="9"/>
        <v>vis</v>
      </c>
      <c r="E58" s="55">
        <f>VLOOKUP(C58,Active!C$21:E$972,3,FALSE)</f>
        <v>26013.997016728092</v>
      </c>
      <c r="F58" s="18" t="s">
        <v>72</v>
      </c>
      <c r="G58" s="15" t="str">
        <f t="shared" si="10"/>
        <v>42836.164</v>
      </c>
      <c r="H58" s="10">
        <f t="shared" si="11"/>
        <v>26014</v>
      </c>
      <c r="I58" s="56" t="s">
        <v>164</v>
      </c>
      <c r="J58" s="57" t="s">
        <v>165</v>
      </c>
      <c r="K58" s="56">
        <v>26014</v>
      </c>
      <c r="L58" s="56" t="s">
        <v>141</v>
      </c>
      <c r="M58" s="57" t="s">
        <v>160</v>
      </c>
      <c r="N58" s="57" t="s">
        <v>161</v>
      </c>
      <c r="O58" s="58" t="s">
        <v>162</v>
      </c>
      <c r="P58" s="59" t="s">
        <v>163</v>
      </c>
    </row>
    <row r="59" spans="1:16" ht="12.75" customHeight="1" thickBot="1">
      <c r="A59" s="10" t="str">
        <f t="shared" si="6"/>
        <v>IBVS 1919 </v>
      </c>
      <c r="B59" s="18" t="str">
        <f t="shared" si="7"/>
        <v>I</v>
      </c>
      <c r="C59" s="10">
        <f t="shared" si="8"/>
        <v>42840.154999999999</v>
      </c>
      <c r="D59" s="15" t="str">
        <f t="shared" si="9"/>
        <v>vis</v>
      </c>
      <c r="E59" s="55">
        <f>VLOOKUP(C59,Active!C$21:E$972,3,FALSE)</f>
        <v>26020.006019542281</v>
      </c>
      <c r="F59" s="18" t="s">
        <v>72</v>
      </c>
      <c r="G59" s="15" t="str">
        <f t="shared" si="10"/>
        <v>42840.155</v>
      </c>
      <c r="H59" s="10">
        <f t="shared" si="11"/>
        <v>26020</v>
      </c>
      <c r="I59" s="56" t="s">
        <v>166</v>
      </c>
      <c r="J59" s="57" t="s">
        <v>167</v>
      </c>
      <c r="K59" s="56">
        <v>26020</v>
      </c>
      <c r="L59" s="56" t="s">
        <v>114</v>
      </c>
      <c r="M59" s="57" t="s">
        <v>160</v>
      </c>
      <c r="N59" s="57" t="s">
        <v>161</v>
      </c>
      <c r="O59" s="58" t="s">
        <v>162</v>
      </c>
      <c r="P59" s="59" t="s">
        <v>163</v>
      </c>
    </row>
    <row r="60" spans="1:16" ht="12.75" customHeight="1" thickBot="1">
      <c r="A60" s="10" t="str">
        <f t="shared" si="6"/>
        <v> ASS 126.108 </v>
      </c>
      <c r="B60" s="18" t="str">
        <f t="shared" si="7"/>
        <v>II</v>
      </c>
      <c r="C60" s="10">
        <f t="shared" si="8"/>
        <v>44581.297200000001</v>
      </c>
      <c r="D60" s="15" t="str">
        <f t="shared" si="9"/>
        <v>vis</v>
      </c>
      <c r="E60" s="55">
        <f>VLOOKUP(C60,Active!C$21:E$972,3,FALSE)</f>
        <v>28641.536558179901</v>
      </c>
      <c r="F60" s="18" t="s">
        <v>72</v>
      </c>
      <c r="G60" s="15" t="str">
        <f t="shared" si="10"/>
        <v>44581.2972</v>
      </c>
      <c r="H60" s="10">
        <f t="shared" si="11"/>
        <v>28641.5</v>
      </c>
      <c r="I60" s="56" t="s">
        <v>173</v>
      </c>
      <c r="J60" s="57" t="s">
        <v>174</v>
      </c>
      <c r="K60" s="56">
        <v>28641.5</v>
      </c>
      <c r="L60" s="56" t="s">
        <v>175</v>
      </c>
      <c r="M60" s="57" t="s">
        <v>160</v>
      </c>
      <c r="N60" s="57" t="s">
        <v>161</v>
      </c>
      <c r="O60" s="58" t="s">
        <v>176</v>
      </c>
      <c r="P60" s="58" t="s">
        <v>177</v>
      </c>
    </row>
    <row r="61" spans="1:16" ht="12.75" customHeight="1" thickBot="1">
      <c r="A61" s="10" t="str">
        <f t="shared" si="6"/>
        <v> ASS 126.108 </v>
      </c>
      <c r="B61" s="18" t="str">
        <f t="shared" si="7"/>
        <v>I</v>
      </c>
      <c r="C61" s="10">
        <f t="shared" si="8"/>
        <v>44590.244899999998</v>
      </c>
      <c r="D61" s="15" t="str">
        <f t="shared" si="9"/>
        <v>vis</v>
      </c>
      <c r="E61" s="55">
        <f>VLOOKUP(C61,Active!C$21:E$972,3,FALSE)</f>
        <v>28655.008558801426</v>
      </c>
      <c r="F61" s="18" t="s">
        <v>72</v>
      </c>
      <c r="G61" s="15" t="str">
        <f t="shared" si="10"/>
        <v>44590.2449</v>
      </c>
      <c r="H61" s="10">
        <f t="shared" si="11"/>
        <v>28655</v>
      </c>
      <c r="I61" s="56" t="s">
        <v>178</v>
      </c>
      <c r="J61" s="57" t="s">
        <v>179</v>
      </c>
      <c r="K61" s="56">
        <v>28655</v>
      </c>
      <c r="L61" s="56" t="s">
        <v>180</v>
      </c>
      <c r="M61" s="57" t="s">
        <v>160</v>
      </c>
      <c r="N61" s="57" t="s">
        <v>161</v>
      </c>
      <c r="O61" s="58" t="s">
        <v>176</v>
      </c>
      <c r="P61" s="58" t="s">
        <v>177</v>
      </c>
    </row>
    <row r="62" spans="1:16" ht="12.75" customHeight="1" thickBot="1">
      <c r="A62" s="10" t="str">
        <f t="shared" si="6"/>
        <v> ASS 126.108 </v>
      </c>
      <c r="B62" s="18" t="str">
        <f t="shared" si="7"/>
        <v>II</v>
      </c>
      <c r="C62" s="10">
        <f t="shared" si="8"/>
        <v>44591.2166</v>
      </c>
      <c r="D62" s="15" t="str">
        <f t="shared" si="9"/>
        <v>vis</v>
      </c>
      <c r="E62" s="55">
        <f>VLOOKUP(C62,Active!C$21:E$972,3,FALSE)</f>
        <v>28656.471587624917</v>
      </c>
      <c r="F62" s="18" t="s">
        <v>72</v>
      </c>
      <c r="G62" s="15" t="str">
        <f t="shared" si="10"/>
        <v>44591.2166</v>
      </c>
      <c r="H62" s="10">
        <f t="shared" si="11"/>
        <v>28656.5</v>
      </c>
      <c r="I62" s="56" t="s">
        <v>181</v>
      </c>
      <c r="J62" s="57" t="s">
        <v>182</v>
      </c>
      <c r="K62" s="56">
        <v>28656.5</v>
      </c>
      <c r="L62" s="56" t="s">
        <v>183</v>
      </c>
      <c r="M62" s="57" t="s">
        <v>160</v>
      </c>
      <c r="N62" s="57" t="s">
        <v>161</v>
      </c>
      <c r="O62" s="58" t="s">
        <v>176</v>
      </c>
      <c r="P62" s="58" t="s">
        <v>177</v>
      </c>
    </row>
    <row r="63" spans="1:16" ht="12.75" customHeight="1" thickBot="1">
      <c r="A63" s="10" t="str">
        <f t="shared" si="6"/>
        <v> ASS 126.108 </v>
      </c>
      <c r="B63" s="18" t="str">
        <f t="shared" si="7"/>
        <v>I</v>
      </c>
      <c r="C63" s="10">
        <f t="shared" si="8"/>
        <v>44604.188800000004</v>
      </c>
      <c r="D63" s="15" t="str">
        <f t="shared" si="9"/>
        <v>vis</v>
      </c>
      <c r="E63" s="55">
        <f>VLOOKUP(C63,Active!C$21:E$972,3,FALSE)</f>
        <v>28676.003029946703</v>
      </c>
      <c r="F63" s="18" t="s">
        <v>72</v>
      </c>
      <c r="G63" s="15" t="str">
        <f t="shared" si="10"/>
        <v>44604.1888</v>
      </c>
      <c r="H63" s="10">
        <f t="shared" si="11"/>
        <v>28676</v>
      </c>
      <c r="I63" s="56" t="s">
        <v>184</v>
      </c>
      <c r="J63" s="57" t="s">
        <v>185</v>
      </c>
      <c r="K63" s="56">
        <v>28676</v>
      </c>
      <c r="L63" s="56" t="s">
        <v>186</v>
      </c>
      <c r="M63" s="57" t="s">
        <v>160</v>
      </c>
      <c r="N63" s="57" t="s">
        <v>161</v>
      </c>
      <c r="O63" s="58" t="s">
        <v>176</v>
      </c>
      <c r="P63" s="58" t="s">
        <v>177</v>
      </c>
    </row>
    <row r="64" spans="1:16" ht="12.75" customHeight="1" thickBot="1">
      <c r="A64" s="10" t="str">
        <f t="shared" si="6"/>
        <v> ASS 126.108 </v>
      </c>
      <c r="B64" s="18" t="str">
        <f t="shared" si="7"/>
        <v>II</v>
      </c>
      <c r="C64" s="10">
        <f t="shared" si="8"/>
        <v>44605.185700000002</v>
      </c>
      <c r="D64" s="15" t="str">
        <f t="shared" si="9"/>
        <v>vis</v>
      </c>
      <c r="E64" s="55">
        <f>VLOOKUP(C64,Active!C$21:E$972,3,FALSE)</f>
        <v>28677.504000857614</v>
      </c>
      <c r="F64" s="18" t="s">
        <v>72</v>
      </c>
      <c r="G64" s="15" t="str">
        <f t="shared" si="10"/>
        <v>44605.1857</v>
      </c>
      <c r="H64" s="10">
        <f t="shared" si="11"/>
        <v>28677.5</v>
      </c>
      <c r="I64" s="56" t="s">
        <v>187</v>
      </c>
      <c r="J64" s="57" t="s">
        <v>188</v>
      </c>
      <c r="K64" s="56">
        <v>28677.5</v>
      </c>
      <c r="L64" s="56" t="s">
        <v>189</v>
      </c>
      <c r="M64" s="57" t="s">
        <v>160</v>
      </c>
      <c r="N64" s="57" t="s">
        <v>161</v>
      </c>
      <c r="O64" s="58" t="s">
        <v>176</v>
      </c>
      <c r="P64" s="58" t="s">
        <v>177</v>
      </c>
    </row>
    <row r="65" spans="1:16" ht="12.75" customHeight="1" thickBot="1">
      <c r="A65" s="10" t="str">
        <f t="shared" si="6"/>
        <v>VSB 39 </v>
      </c>
      <c r="B65" s="18" t="str">
        <f t="shared" si="7"/>
        <v>I</v>
      </c>
      <c r="C65" s="10">
        <f t="shared" si="8"/>
        <v>52266.056499999999</v>
      </c>
      <c r="D65" s="15" t="str">
        <f t="shared" si="9"/>
        <v>vis</v>
      </c>
      <c r="E65" s="55">
        <f>VLOOKUP(C65,Active!C$21:E$972,3,FALSE)</f>
        <v>40212.005177589293</v>
      </c>
      <c r="F65" s="18" t="s">
        <v>72</v>
      </c>
      <c r="G65" s="15" t="str">
        <f t="shared" si="10"/>
        <v>52266.0565</v>
      </c>
      <c r="H65" s="10">
        <f t="shared" si="11"/>
        <v>40212</v>
      </c>
      <c r="I65" s="56" t="s">
        <v>218</v>
      </c>
      <c r="J65" s="57" t="s">
        <v>219</v>
      </c>
      <c r="K65" s="56">
        <v>40212</v>
      </c>
      <c r="L65" s="56" t="s">
        <v>220</v>
      </c>
      <c r="M65" s="57" t="s">
        <v>160</v>
      </c>
      <c r="N65" s="57" t="s">
        <v>161</v>
      </c>
      <c r="O65" s="58" t="s">
        <v>221</v>
      </c>
      <c r="P65" s="59" t="s">
        <v>222</v>
      </c>
    </row>
    <row r="66" spans="1:16" ht="12.75" customHeight="1" thickBot="1">
      <c r="A66" s="10" t="str">
        <f t="shared" si="6"/>
        <v>VSB 40 </v>
      </c>
      <c r="B66" s="18" t="str">
        <f t="shared" si="7"/>
        <v>II</v>
      </c>
      <c r="C66" s="10">
        <f t="shared" si="8"/>
        <v>52279.008800000003</v>
      </c>
      <c r="D66" s="15" t="str">
        <f t="shared" si="9"/>
        <v>vis</v>
      </c>
      <c r="E66" s="55">
        <f>VLOOKUP(C66,Active!C$21:E$972,3,FALSE)</f>
        <v>40231.506657707119</v>
      </c>
      <c r="F66" s="18" t="s">
        <v>72</v>
      </c>
      <c r="G66" s="15" t="str">
        <f t="shared" si="10"/>
        <v>52279.0088</v>
      </c>
      <c r="H66" s="10">
        <f t="shared" si="11"/>
        <v>40231.5</v>
      </c>
      <c r="I66" s="56" t="s">
        <v>223</v>
      </c>
      <c r="J66" s="57" t="s">
        <v>224</v>
      </c>
      <c r="K66" s="56">
        <v>40231.5</v>
      </c>
      <c r="L66" s="56" t="s">
        <v>225</v>
      </c>
      <c r="M66" s="57" t="s">
        <v>160</v>
      </c>
      <c r="N66" s="57" t="s">
        <v>161</v>
      </c>
      <c r="O66" s="58" t="s">
        <v>221</v>
      </c>
      <c r="P66" s="59" t="s">
        <v>226</v>
      </c>
    </row>
    <row r="67" spans="1:16" ht="12.75" customHeight="1" thickBot="1">
      <c r="A67" s="10" t="str">
        <f t="shared" si="6"/>
        <v>VSB 43 </v>
      </c>
      <c r="B67" s="18" t="str">
        <f t="shared" si="7"/>
        <v>I</v>
      </c>
      <c r="C67" s="10">
        <f t="shared" si="8"/>
        <v>53347.988799999999</v>
      </c>
      <c r="D67" s="15" t="str">
        <f t="shared" si="9"/>
        <v>vis</v>
      </c>
      <c r="E67" s="55">
        <f>VLOOKUP(C67,Active!C$21:E$972,3,FALSE)</f>
        <v>41841.003983768613</v>
      </c>
      <c r="F67" s="18" t="s">
        <v>72</v>
      </c>
      <c r="G67" s="15" t="str">
        <f t="shared" si="10"/>
        <v>53347.9888</v>
      </c>
      <c r="H67" s="10">
        <f t="shared" si="11"/>
        <v>41841</v>
      </c>
      <c r="I67" s="56" t="s">
        <v>239</v>
      </c>
      <c r="J67" s="57" t="s">
        <v>240</v>
      </c>
      <c r="K67" s="56" t="s">
        <v>241</v>
      </c>
      <c r="L67" s="56" t="s">
        <v>242</v>
      </c>
      <c r="M67" s="57" t="s">
        <v>160</v>
      </c>
      <c r="N67" s="57" t="s">
        <v>161</v>
      </c>
      <c r="O67" s="58" t="s">
        <v>221</v>
      </c>
      <c r="P67" s="59" t="s">
        <v>243</v>
      </c>
    </row>
    <row r="68" spans="1:16" ht="12.75" customHeight="1" thickBot="1">
      <c r="A68" s="10" t="str">
        <f t="shared" si="6"/>
        <v>VSB 44 </v>
      </c>
      <c r="B68" s="18" t="str">
        <f t="shared" si="7"/>
        <v>I</v>
      </c>
      <c r="C68" s="10">
        <f t="shared" si="8"/>
        <v>53630.261700000003</v>
      </c>
      <c r="D68" s="15" t="str">
        <f t="shared" si="9"/>
        <v>vis</v>
      </c>
      <c r="E68" s="55">
        <f>VLOOKUP(C68,Active!C$21:E$972,3,FALSE)</f>
        <v>42266.004898443942</v>
      </c>
      <c r="F68" s="18" t="s">
        <v>72</v>
      </c>
      <c r="G68" s="15" t="str">
        <f t="shared" si="10"/>
        <v>53630.2617</v>
      </c>
      <c r="H68" s="10">
        <f t="shared" si="11"/>
        <v>42266</v>
      </c>
      <c r="I68" s="56" t="s">
        <v>250</v>
      </c>
      <c r="J68" s="57" t="s">
        <v>251</v>
      </c>
      <c r="K68" s="56" t="s">
        <v>252</v>
      </c>
      <c r="L68" s="56" t="s">
        <v>253</v>
      </c>
      <c r="M68" s="57" t="s">
        <v>160</v>
      </c>
      <c r="N68" s="57" t="s">
        <v>161</v>
      </c>
      <c r="O68" s="58" t="s">
        <v>254</v>
      </c>
      <c r="P68" s="59" t="s">
        <v>255</v>
      </c>
    </row>
    <row r="69" spans="1:16" ht="12.75" customHeight="1" thickBot="1">
      <c r="A69" s="10" t="str">
        <f t="shared" si="6"/>
        <v>VSB 48 </v>
      </c>
      <c r="B69" s="18" t="str">
        <f t="shared" si="7"/>
        <v>I</v>
      </c>
      <c r="C69" s="10">
        <f t="shared" si="8"/>
        <v>54467.116900000001</v>
      </c>
      <c r="D69" s="15" t="str">
        <f t="shared" si="9"/>
        <v>vis</v>
      </c>
      <c r="E69" s="55">
        <f>VLOOKUP(C69,Active!C$21:E$972,3,FALSE)</f>
        <v>43526.006214371897</v>
      </c>
      <c r="F69" s="18" t="s">
        <v>72</v>
      </c>
      <c r="G69" s="15" t="str">
        <f t="shared" si="10"/>
        <v>54467.1169</v>
      </c>
      <c r="H69" s="10">
        <f t="shared" si="11"/>
        <v>43526</v>
      </c>
      <c r="I69" s="56" t="s">
        <v>256</v>
      </c>
      <c r="J69" s="57" t="s">
        <v>257</v>
      </c>
      <c r="K69" s="56" t="s">
        <v>258</v>
      </c>
      <c r="L69" s="56" t="s">
        <v>259</v>
      </c>
      <c r="M69" s="57" t="s">
        <v>235</v>
      </c>
      <c r="N69" s="57" t="s">
        <v>72</v>
      </c>
      <c r="O69" s="58" t="s">
        <v>260</v>
      </c>
      <c r="P69" s="59" t="s">
        <v>261</v>
      </c>
    </row>
    <row r="70" spans="1:16" ht="12.75" customHeight="1" thickBot="1">
      <c r="A70" s="10" t="str">
        <f t="shared" si="6"/>
        <v>OEJV 0107 </v>
      </c>
      <c r="B70" s="18" t="str">
        <f t="shared" si="7"/>
        <v>II</v>
      </c>
      <c r="C70" s="10">
        <f t="shared" si="8"/>
        <v>54831.414100000002</v>
      </c>
      <c r="D70" s="15" t="str">
        <f t="shared" si="9"/>
        <v>vis</v>
      </c>
      <c r="E70" s="55" t="e">
        <f>VLOOKUP(C70,Active!C$21:E$972,3,FALSE)</f>
        <v>#N/A</v>
      </c>
      <c r="F70" s="18" t="s">
        <v>72</v>
      </c>
      <c r="G70" s="15" t="str">
        <f t="shared" si="10"/>
        <v>54831.4141</v>
      </c>
      <c r="H70" s="10">
        <f t="shared" si="11"/>
        <v>44074.5</v>
      </c>
      <c r="I70" s="56" t="s">
        <v>267</v>
      </c>
      <c r="J70" s="57" t="s">
        <v>268</v>
      </c>
      <c r="K70" s="56" t="s">
        <v>269</v>
      </c>
      <c r="L70" s="56" t="s">
        <v>270</v>
      </c>
      <c r="M70" s="57" t="s">
        <v>235</v>
      </c>
      <c r="N70" s="57" t="s">
        <v>271</v>
      </c>
      <c r="O70" s="58" t="s">
        <v>272</v>
      </c>
      <c r="P70" s="59" t="s">
        <v>273</v>
      </c>
    </row>
    <row r="71" spans="1:16" ht="12.75" customHeight="1" thickBot="1">
      <c r="A71" s="10" t="str">
        <f t="shared" si="6"/>
        <v>VSB 50 </v>
      </c>
      <c r="B71" s="18" t="str">
        <f t="shared" si="7"/>
        <v>I</v>
      </c>
      <c r="C71" s="10">
        <f t="shared" si="8"/>
        <v>54845.0288</v>
      </c>
      <c r="D71" s="15" t="str">
        <f t="shared" si="9"/>
        <v>vis</v>
      </c>
      <c r="E71" s="55">
        <f>VLOOKUP(C71,Active!C$21:E$972,3,FALSE)</f>
        <v>44095.004879021202</v>
      </c>
      <c r="F71" s="18" t="s">
        <v>72</v>
      </c>
      <c r="G71" s="15" t="str">
        <f t="shared" si="10"/>
        <v>54845.0288</v>
      </c>
      <c r="H71" s="10">
        <f t="shared" si="11"/>
        <v>44095</v>
      </c>
      <c r="I71" s="56" t="s">
        <v>274</v>
      </c>
      <c r="J71" s="57" t="s">
        <v>275</v>
      </c>
      <c r="K71" s="56" t="s">
        <v>276</v>
      </c>
      <c r="L71" s="56" t="s">
        <v>277</v>
      </c>
      <c r="M71" s="57" t="s">
        <v>235</v>
      </c>
      <c r="N71" s="57" t="s">
        <v>72</v>
      </c>
      <c r="O71" s="58" t="s">
        <v>278</v>
      </c>
      <c r="P71" s="59" t="s">
        <v>279</v>
      </c>
    </row>
    <row r="72" spans="1:16" ht="12.75" customHeight="1" thickBot="1">
      <c r="A72" s="10" t="str">
        <f t="shared" si="6"/>
        <v>VSB 53 </v>
      </c>
      <c r="B72" s="18" t="str">
        <f t="shared" si="7"/>
        <v>II</v>
      </c>
      <c r="C72" s="10">
        <f t="shared" si="8"/>
        <v>55571.962500000001</v>
      </c>
      <c r="D72" s="15" t="str">
        <f t="shared" si="9"/>
        <v>vis</v>
      </c>
      <c r="E72" s="55">
        <f>VLOOKUP(C72,Active!C$21:E$972,3,FALSE)</f>
        <v>45189.504164671074</v>
      </c>
      <c r="F72" s="18" t="s">
        <v>72</v>
      </c>
      <c r="G72" s="15" t="str">
        <f t="shared" si="10"/>
        <v>55571.9625</v>
      </c>
      <c r="H72" s="10">
        <f t="shared" si="11"/>
        <v>45189.5</v>
      </c>
      <c r="I72" s="56" t="s">
        <v>289</v>
      </c>
      <c r="J72" s="57" t="s">
        <v>290</v>
      </c>
      <c r="K72" s="56" t="s">
        <v>291</v>
      </c>
      <c r="L72" s="56" t="s">
        <v>292</v>
      </c>
      <c r="M72" s="57" t="s">
        <v>235</v>
      </c>
      <c r="N72" s="57" t="s">
        <v>293</v>
      </c>
      <c r="O72" s="58" t="s">
        <v>294</v>
      </c>
      <c r="P72" s="59" t="s">
        <v>295</v>
      </c>
    </row>
    <row r="73" spans="1:16" ht="12.75" customHeight="1" thickBot="1">
      <c r="A73" s="10" t="str">
        <f t="shared" si="6"/>
        <v>VSB 53 </v>
      </c>
      <c r="B73" s="18" t="str">
        <f t="shared" si="7"/>
        <v>II</v>
      </c>
      <c r="C73" s="10">
        <f t="shared" si="8"/>
        <v>55886.114999999998</v>
      </c>
      <c r="D73" s="15" t="str">
        <f t="shared" si="9"/>
        <v>vis</v>
      </c>
      <c r="E73" s="55">
        <f>VLOOKUP(C73,Active!C$21:E$972,3,FALSE)</f>
        <v>45662.504228961829</v>
      </c>
      <c r="F73" s="18" t="s">
        <v>72</v>
      </c>
      <c r="G73" s="15" t="str">
        <f t="shared" si="10"/>
        <v>55886.1150</v>
      </c>
      <c r="H73" s="10">
        <f t="shared" si="11"/>
        <v>45662.5</v>
      </c>
      <c r="I73" s="56" t="s">
        <v>307</v>
      </c>
      <c r="J73" s="57" t="s">
        <v>308</v>
      </c>
      <c r="K73" s="56" t="s">
        <v>309</v>
      </c>
      <c r="L73" s="56" t="s">
        <v>292</v>
      </c>
      <c r="M73" s="57" t="s">
        <v>235</v>
      </c>
      <c r="N73" s="57" t="s">
        <v>310</v>
      </c>
      <c r="O73" s="58" t="s">
        <v>294</v>
      </c>
      <c r="P73" s="59" t="s">
        <v>295</v>
      </c>
    </row>
    <row r="74" spans="1:16" ht="12.75" customHeight="1" thickBot="1">
      <c r="A74" s="10" t="str">
        <f t="shared" si="6"/>
        <v>VSB 53 </v>
      </c>
      <c r="B74" s="18" t="str">
        <f t="shared" si="7"/>
        <v>II</v>
      </c>
      <c r="C74" s="10">
        <f t="shared" si="8"/>
        <v>55916.006500000003</v>
      </c>
      <c r="D74" s="15" t="str">
        <f t="shared" si="9"/>
        <v>vis</v>
      </c>
      <c r="E74" s="55">
        <f>VLOOKUP(C74,Active!C$21:E$972,3,FALSE)</f>
        <v>45707.51001889426</v>
      </c>
      <c r="F74" s="18" t="s">
        <v>72</v>
      </c>
      <c r="G74" s="15" t="str">
        <f t="shared" si="10"/>
        <v>55916.0065</v>
      </c>
      <c r="H74" s="10">
        <f t="shared" si="11"/>
        <v>45707.5</v>
      </c>
      <c r="I74" s="56" t="s">
        <v>311</v>
      </c>
      <c r="J74" s="57" t="s">
        <v>312</v>
      </c>
      <c r="K74" s="56" t="s">
        <v>313</v>
      </c>
      <c r="L74" s="56" t="s">
        <v>314</v>
      </c>
      <c r="M74" s="57" t="s">
        <v>235</v>
      </c>
      <c r="N74" s="57" t="s">
        <v>310</v>
      </c>
      <c r="O74" s="58" t="s">
        <v>294</v>
      </c>
      <c r="P74" s="59" t="s">
        <v>295</v>
      </c>
    </row>
    <row r="75" spans="1:16" ht="12.75" customHeight="1" thickBot="1">
      <c r="A75" s="10" t="str">
        <f t="shared" ref="A75:A81" si="12">P75</f>
        <v>VSB 55 </v>
      </c>
      <c r="B75" s="18" t="str">
        <f t="shared" ref="B75:B81" si="13">IF(H75=INT(H75),"I","II")</f>
        <v>II</v>
      </c>
      <c r="C75" s="10">
        <f t="shared" ref="C75:C81" si="14">1*G75</f>
        <v>55935.928099999997</v>
      </c>
      <c r="D75" s="15" t="str">
        <f t="shared" ref="D75:D81" si="15">VLOOKUP(F75,I$1:J$5,2,FALSE)</f>
        <v>vis</v>
      </c>
      <c r="E75" s="55">
        <f>VLOOKUP(C75,Active!C$21:E$972,3,FALSE)</f>
        <v>45737.504744642974</v>
      </c>
      <c r="F75" s="18" t="s">
        <v>72</v>
      </c>
      <c r="G75" s="15" t="str">
        <f t="shared" ref="G75:G81" si="16">MID(I75,3,LEN(I75)-3)</f>
        <v>55935.9281</v>
      </c>
      <c r="H75" s="10">
        <f t="shared" ref="H75:H81" si="17">1*K75</f>
        <v>45737.5</v>
      </c>
      <c r="I75" s="56" t="s">
        <v>315</v>
      </c>
      <c r="J75" s="57" t="s">
        <v>316</v>
      </c>
      <c r="K75" s="56" t="s">
        <v>317</v>
      </c>
      <c r="L75" s="56" t="s">
        <v>277</v>
      </c>
      <c r="M75" s="57" t="s">
        <v>235</v>
      </c>
      <c r="N75" s="57" t="s">
        <v>293</v>
      </c>
      <c r="O75" s="58" t="s">
        <v>294</v>
      </c>
      <c r="P75" s="59" t="s">
        <v>318</v>
      </c>
    </row>
    <row r="76" spans="1:16" ht="12.75" customHeight="1" thickBot="1">
      <c r="A76" s="10" t="str">
        <f t="shared" si="12"/>
        <v>VSB 55 </v>
      </c>
      <c r="B76" s="18" t="str">
        <f t="shared" si="13"/>
        <v>I</v>
      </c>
      <c r="C76" s="10">
        <f t="shared" si="14"/>
        <v>56274.985500000003</v>
      </c>
      <c r="D76" s="15" t="str">
        <f t="shared" si="15"/>
        <v>vis</v>
      </c>
      <c r="E76" s="55">
        <f>VLOOKUP(C76,Active!C$21:E$972,3,FALSE)</f>
        <v>46248.002582470974</v>
      </c>
      <c r="F76" s="18" t="s">
        <v>72</v>
      </c>
      <c r="G76" s="15" t="str">
        <f t="shared" si="16"/>
        <v>56274.9855</v>
      </c>
      <c r="H76" s="10">
        <f t="shared" si="17"/>
        <v>46248</v>
      </c>
      <c r="I76" s="56" t="s">
        <v>319</v>
      </c>
      <c r="J76" s="57" t="s">
        <v>320</v>
      </c>
      <c r="K76" s="56" t="s">
        <v>321</v>
      </c>
      <c r="L76" s="56" t="s">
        <v>322</v>
      </c>
      <c r="M76" s="57" t="s">
        <v>235</v>
      </c>
      <c r="N76" s="57" t="s">
        <v>72</v>
      </c>
      <c r="O76" s="58" t="s">
        <v>294</v>
      </c>
      <c r="P76" s="59" t="s">
        <v>318</v>
      </c>
    </row>
    <row r="77" spans="1:16" ht="12.75" customHeight="1" thickBot="1">
      <c r="A77" s="10" t="str">
        <f t="shared" si="12"/>
        <v>VSB 55 </v>
      </c>
      <c r="B77" s="18" t="str">
        <f t="shared" si="13"/>
        <v>I</v>
      </c>
      <c r="C77" s="10">
        <f t="shared" si="14"/>
        <v>56274.986900000004</v>
      </c>
      <c r="D77" s="15" t="str">
        <f t="shared" si="15"/>
        <v>vis</v>
      </c>
      <c r="E77" s="55">
        <f>VLOOKUP(C77,Active!C$21:E$972,3,FALSE)</f>
        <v>46248.004690364716</v>
      </c>
      <c r="F77" s="18" t="s">
        <v>72</v>
      </c>
      <c r="G77" s="15" t="str">
        <f t="shared" si="16"/>
        <v>56274.9869</v>
      </c>
      <c r="H77" s="10">
        <f t="shared" si="17"/>
        <v>46248</v>
      </c>
      <c r="I77" s="56" t="s">
        <v>323</v>
      </c>
      <c r="J77" s="57" t="s">
        <v>324</v>
      </c>
      <c r="K77" s="56" t="s">
        <v>321</v>
      </c>
      <c r="L77" s="56" t="s">
        <v>287</v>
      </c>
      <c r="M77" s="57" t="s">
        <v>235</v>
      </c>
      <c r="N77" s="57" t="s">
        <v>293</v>
      </c>
      <c r="O77" s="58" t="s">
        <v>294</v>
      </c>
      <c r="P77" s="59" t="s">
        <v>318</v>
      </c>
    </row>
    <row r="78" spans="1:16" ht="12.75" customHeight="1" thickBot="1">
      <c r="A78" s="10" t="str">
        <f t="shared" si="12"/>
        <v>VSB 55 </v>
      </c>
      <c r="B78" s="18" t="str">
        <f t="shared" si="13"/>
        <v>I</v>
      </c>
      <c r="C78" s="10">
        <f t="shared" si="14"/>
        <v>56274.987000000001</v>
      </c>
      <c r="D78" s="15" t="str">
        <f t="shared" si="15"/>
        <v>vis</v>
      </c>
      <c r="E78" s="55">
        <f>VLOOKUP(C78,Active!C$21:E$972,3,FALSE)</f>
        <v>46248.004840928552</v>
      </c>
      <c r="F78" s="18" t="s">
        <v>72</v>
      </c>
      <c r="G78" s="15" t="str">
        <f t="shared" si="16"/>
        <v>56274.9870</v>
      </c>
      <c r="H78" s="10">
        <f t="shared" si="17"/>
        <v>46248</v>
      </c>
      <c r="I78" s="56" t="s">
        <v>325</v>
      </c>
      <c r="J78" s="57" t="s">
        <v>324</v>
      </c>
      <c r="K78" s="56" t="s">
        <v>321</v>
      </c>
      <c r="L78" s="56" t="s">
        <v>277</v>
      </c>
      <c r="M78" s="57" t="s">
        <v>235</v>
      </c>
      <c r="N78" s="57" t="s">
        <v>31</v>
      </c>
      <c r="O78" s="58" t="s">
        <v>294</v>
      </c>
      <c r="P78" s="59" t="s">
        <v>318</v>
      </c>
    </row>
    <row r="79" spans="1:16" ht="12.75" customHeight="1" thickBot="1">
      <c r="A79" s="10" t="str">
        <f t="shared" si="12"/>
        <v>VSB 55 </v>
      </c>
      <c r="B79" s="18" t="str">
        <f t="shared" si="13"/>
        <v>II</v>
      </c>
      <c r="C79" s="10">
        <f t="shared" si="14"/>
        <v>56287.934300000001</v>
      </c>
      <c r="D79" s="15" t="str">
        <f t="shared" si="15"/>
        <v>CCD</v>
      </c>
      <c r="E79" s="55">
        <f>VLOOKUP(C79,Active!C$21:E$972,3,FALSE)</f>
        <v>46267.498792854421</v>
      </c>
      <c r="F79" s="18" t="str">
        <f>LEFT(M79,1)</f>
        <v>C</v>
      </c>
      <c r="G79" s="15" t="str">
        <f t="shared" si="16"/>
        <v>56287.9343</v>
      </c>
      <c r="H79" s="10">
        <f t="shared" si="17"/>
        <v>46267.5</v>
      </c>
      <c r="I79" s="56" t="s">
        <v>326</v>
      </c>
      <c r="J79" s="57" t="s">
        <v>327</v>
      </c>
      <c r="K79" s="56" t="s">
        <v>328</v>
      </c>
      <c r="L79" s="56" t="s">
        <v>329</v>
      </c>
      <c r="M79" s="57" t="s">
        <v>235</v>
      </c>
      <c r="N79" s="57" t="s">
        <v>31</v>
      </c>
      <c r="O79" s="58" t="s">
        <v>294</v>
      </c>
      <c r="P79" s="59" t="s">
        <v>318</v>
      </c>
    </row>
    <row r="80" spans="1:16" ht="12.75" customHeight="1" thickBot="1">
      <c r="A80" s="10" t="str">
        <f t="shared" si="12"/>
        <v>VSB 55 </v>
      </c>
      <c r="B80" s="18" t="str">
        <f t="shared" si="13"/>
        <v>II</v>
      </c>
      <c r="C80" s="10">
        <f t="shared" si="14"/>
        <v>56287.935299999997</v>
      </c>
      <c r="D80" s="15" t="str">
        <f t="shared" si="15"/>
        <v>CCD</v>
      </c>
      <c r="E80" s="55">
        <f>VLOOKUP(C80,Active!C$21:E$972,3,FALSE)</f>
        <v>46267.500298492807</v>
      </c>
      <c r="F80" s="18" t="str">
        <f>LEFT(M80,1)</f>
        <v>C</v>
      </c>
      <c r="G80" s="15" t="str">
        <f t="shared" si="16"/>
        <v>56287.9353</v>
      </c>
      <c r="H80" s="10">
        <f t="shared" si="17"/>
        <v>46267.5</v>
      </c>
      <c r="I80" s="56" t="s">
        <v>330</v>
      </c>
      <c r="J80" s="57" t="s">
        <v>331</v>
      </c>
      <c r="K80" s="56" t="s">
        <v>328</v>
      </c>
      <c r="L80" s="56" t="s">
        <v>332</v>
      </c>
      <c r="M80" s="57" t="s">
        <v>235</v>
      </c>
      <c r="N80" s="57" t="s">
        <v>72</v>
      </c>
      <c r="O80" s="58" t="s">
        <v>294</v>
      </c>
      <c r="P80" s="59" t="s">
        <v>318</v>
      </c>
    </row>
    <row r="81" spans="1:16" ht="12.75" customHeight="1" thickBot="1">
      <c r="A81" s="10" t="str">
        <f t="shared" si="12"/>
        <v>VSB 55 </v>
      </c>
      <c r="B81" s="18" t="str">
        <f t="shared" si="13"/>
        <v>II</v>
      </c>
      <c r="C81" s="10">
        <f t="shared" si="14"/>
        <v>56287.935599999997</v>
      </c>
      <c r="D81" s="15" t="str">
        <f t="shared" si="15"/>
        <v>CCD</v>
      </c>
      <c r="E81" s="55">
        <f>VLOOKUP(C81,Active!C$21:E$972,3,FALSE)</f>
        <v>46267.500750184328</v>
      </c>
      <c r="F81" s="18" t="str">
        <f>LEFT(M81,1)</f>
        <v>C</v>
      </c>
      <c r="G81" s="15" t="str">
        <f t="shared" si="16"/>
        <v>56287.9356</v>
      </c>
      <c r="H81" s="10">
        <f t="shared" si="17"/>
        <v>46267.5</v>
      </c>
      <c r="I81" s="56" t="s">
        <v>333</v>
      </c>
      <c r="J81" s="57" t="s">
        <v>334</v>
      </c>
      <c r="K81" s="56" t="s">
        <v>328</v>
      </c>
      <c r="L81" s="56" t="s">
        <v>335</v>
      </c>
      <c r="M81" s="57" t="s">
        <v>235</v>
      </c>
      <c r="N81" s="57" t="s">
        <v>293</v>
      </c>
      <c r="O81" s="58" t="s">
        <v>294</v>
      </c>
      <c r="P81" s="59" t="s">
        <v>318</v>
      </c>
    </row>
    <row r="82" spans="1:16">
      <c r="B82" s="18"/>
      <c r="F82" s="18"/>
    </row>
    <row r="83" spans="1:16">
      <c r="B83" s="18"/>
      <c r="F83" s="18"/>
    </row>
    <row r="84" spans="1:16">
      <c r="B84" s="18"/>
      <c r="F84" s="18"/>
    </row>
    <row r="85" spans="1:16">
      <c r="B85" s="18"/>
      <c r="F85" s="18"/>
    </row>
    <row r="86" spans="1:16">
      <c r="B86" s="18"/>
      <c r="F86" s="18"/>
    </row>
    <row r="87" spans="1:16">
      <c r="B87" s="18"/>
      <c r="F87" s="18"/>
    </row>
    <row r="88" spans="1:16">
      <c r="B88" s="18"/>
      <c r="F88" s="18"/>
    </row>
    <row r="89" spans="1:16">
      <c r="B89" s="18"/>
      <c r="F89" s="18"/>
    </row>
    <row r="90" spans="1:16">
      <c r="B90" s="18"/>
      <c r="F90" s="18"/>
    </row>
    <row r="91" spans="1:16">
      <c r="B91" s="18"/>
      <c r="F91" s="18"/>
    </row>
    <row r="92" spans="1:16">
      <c r="B92" s="18"/>
      <c r="F92" s="18"/>
    </row>
    <row r="93" spans="1:16">
      <c r="B93" s="18"/>
      <c r="F93" s="18"/>
    </row>
    <row r="94" spans="1:16">
      <c r="B94" s="18"/>
      <c r="F94" s="18"/>
    </row>
    <row r="95" spans="1:16">
      <c r="B95" s="18"/>
      <c r="F95" s="18"/>
    </row>
    <row r="96" spans="1:16">
      <c r="B96" s="18"/>
      <c r="F96" s="18"/>
    </row>
    <row r="97" spans="2:6">
      <c r="B97" s="18"/>
      <c r="F97" s="18"/>
    </row>
    <row r="98" spans="2:6">
      <c r="B98" s="18"/>
      <c r="F98" s="18"/>
    </row>
    <row r="99" spans="2:6">
      <c r="B99" s="18"/>
      <c r="F99" s="18"/>
    </row>
    <row r="100" spans="2:6">
      <c r="B100" s="18"/>
      <c r="F100" s="18"/>
    </row>
    <row r="101" spans="2:6">
      <c r="B101" s="18"/>
      <c r="F101" s="18"/>
    </row>
    <row r="102" spans="2:6">
      <c r="B102" s="18"/>
      <c r="F102" s="18"/>
    </row>
    <row r="103" spans="2:6">
      <c r="B103" s="18"/>
      <c r="F103" s="18"/>
    </row>
    <row r="104" spans="2:6">
      <c r="B104" s="18"/>
      <c r="F104" s="18"/>
    </row>
    <row r="105" spans="2:6">
      <c r="B105" s="18"/>
      <c r="F105" s="18"/>
    </row>
    <row r="106" spans="2:6">
      <c r="B106" s="18"/>
      <c r="F106" s="18"/>
    </row>
    <row r="107" spans="2:6">
      <c r="B107" s="18"/>
      <c r="F107" s="18"/>
    </row>
    <row r="108" spans="2:6">
      <c r="B108" s="18"/>
      <c r="F108" s="18"/>
    </row>
    <row r="109" spans="2:6">
      <c r="B109" s="18"/>
      <c r="F109" s="18"/>
    </row>
    <row r="110" spans="2:6">
      <c r="B110" s="18"/>
      <c r="F110" s="18"/>
    </row>
    <row r="111" spans="2:6">
      <c r="B111" s="18"/>
      <c r="F111" s="18"/>
    </row>
    <row r="112" spans="2:6">
      <c r="B112" s="18"/>
      <c r="F112" s="18"/>
    </row>
    <row r="113" spans="2:6">
      <c r="B113" s="18"/>
      <c r="F113" s="18"/>
    </row>
    <row r="114" spans="2:6">
      <c r="B114" s="18"/>
      <c r="F114" s="18"/>
    </row>
    <row r="115" spans="2:6">
      <c r="B115" s="18"/>
      <c r="F115" s="18"/>
    </row>
    <row r="116" spans="2:6">
      <c r="B116" s="18"/>
      <c r="F116" s="18"/>
    </row>
    <row r="117" spans="2:6">
      <c r="B117" s="18"/>
      <c r="F117" s="18"/>
    </row>
    <row r="118" spans="2:6">
      <c r="B118" s="18"/>
      <c r="F118" s="18"/>
    </row>
    <row r="119" spans="2:6">
      <c r="B119" s="18"/>
      <c r="F119" s="18"/>
    </row>
    <row r="120" spans="2:6">
      <c r="B120" s="18"/>
      <c r="F120" s="18"/>
    </row>
    <row r="121" spans="2:6">
      <c r="B121" s="18"/>
      <c r="F121" s="18"/>
    </row>
    <row r="122" spans="2:6">
      <c r="B122" s="18"/>
      <c r="F122" s="18"/>
    </row>
    <row r="123" spans="2:6">
      <c r="B123" s="18"/>
      <c r="F123" s="18"/>
    </row>
    <row r="124" spans="2:6">
      <c r="B124" s="18"/>
      <c r="F124" s="18"/>
    </row>
    <row r="125" spans="2:6">
      <c r="B125" s="18"/>
      <c r="F125" s="18"/>
    </row>
    <row r="126" spans="2:6">
      <c r="B126" s="18"/>
      <c r="F126" s="18"/>
    </row>
    <row r="127" spans="2:6">
      <c r="B127" s="18"/>
      <c r="F127" s="18"/>
    </row>
    <row r="128" spans="2:6">
      <c r="B128" s="18"/>
      <c r="F128" s="18"/>
    </row>
    <row r="129" spans="2:6">
      <c r="B129" s="18"/>
      <c r="F129" s="18"/>
    </row>
    <row r="130" spans="2:6">
      <c r="B130" s="18"/>
      <c r="F130" s="18"/>
    </row>
    <row r="131" spans="2:6">
      <c r="B131" s="18"/>
      <c r="F131" s="18"/>
    </row>
    <row r="132" spans="2:6">
      <c r="B132" s="18"/>
      <c r="F132" s="18"/>
    </row>
    <row r="133" spans="2:6">
      <c r="B133" s="18"/>
      <c r="F133" s="18"/>
    </row>
    <row r="134" spans="2:6">
      <c r="B134" s="18"/>
      <c r="F134" s="18"/>
    </row>
    <row r="135" spans="2:6">
      <c r="B135" s="18"/>
      <c r="F135" s="18"/>
    </row>
    <row r="136" spans="2:6">
      <c r="B136" s="18"/>
      <c r="F136" s="18"/>
    </row>
    <row r="137" spans="2:6">
      <c r="B137" s="18"/>
      <c r="F137" s="18"/>
    </row>
    <row r="138" spans="2:6">
      <c r="B138" s="18"/>
      <c r="F138" s="18"/>
    </row>
    <row r="139" spans="2:6">
      <c r="B139" s="18"/>
      <c r="F139" s="18"/>
    </row>
    <row r="140" spans="2:6">
      <c r="B140" s="18"/>
      <c r="F140" s="18"/>
    </row>
    <row r="141" spans="2:6">
      <c r="B141" s="18"/>
      <c r="F141" s="18"/>
    </row>
    <row r="142" spans="2:6">
      <c r="B142" s="18"/>
      <c r="F142" s="18"/>
    </row>
    <row r="143" spans="2:6">
      <c r="B143" s="18"/>
      <c r="F143" s="18"/>
    </row>
    <row r="144" spans="2:6">
      <c r="B144" s="18"/>
      <c r="F144" s="18"/>
    </row>
    <row r="145" spans="2:6">
      <c r="B145" s="18"/>
      <c r="F145" s="18"/>
    </row>
    <row r="146" spans="2:6">
      <c r="B146" s="18"/>
      <c r="F146" s="18"/>
    </row>
    <row r="147" spans="2:6">
      <c r="B147" s="18"/>
      <c r="F147" s="18"/>
    </row>
    <row r="148" spans="2:6">
      <c r="B148" s="18"/>
      <c r="F148" s="18"/>
    </row>
    <row r="149" spans="2:6">
      <c r="B149" s="18"/>
      <c r="F149" s="18"/>
    </row>
    <row r="150" spans="2:6">
      <c r="B150" s="18"/>
      <c r="F150" s="18"/>
    </row>
    <row r="151" spans="2:6">
      <c r="B151" s="18"/>
      <c r="F151" s="18"/>
    </row>
    <row r="152" spans="2:6">
      <c r="B152" s="18"/>
      <c r="F152" s="18"/>
    </row>
    <row r="153" spans="2:6">
      <c r="B153" s="18"/>
      <c r="F153" s="18"/>
    </row>
    <row r="154" spans="2:6">
      <c r="B154" s="18"/>
      <c r="F154" s="18"/>
    </row>
    <row r="155" spans="2:6">
      <c r="B155" s="18"/>
      <c r="F155" s="18"/>
    </row>
    <row r="156" spans="2:6">
      <c r="B156" s="18"/>
      <c r="F156" s="18"/>
    </row>
    <row r="157" spans="2:6">
      <c r="B157" s="18"/>
      <c r="F157" s="18"/>
    </row>
    <row r="158" spans="2:6">
      <c r="B158" s="18"/>
      <c r="F158" s="18"/>
    </row>
    <row r="159" spans="2:6">
      <c r="B159" s="18"/>
      <c r="F159" s="18"/>
    </row>
    <row r="160" spans="2:6">
      <c r="B160" s="18"/>
      <c r="F160" s="18"/>
    </row>
    <row r="161" spans="2:6">
      <c r="B161" s="18"/>
      <c r="F161" s="18"/>
    </row>
    <row r="162" spans="2:6">
      <c r="B162" s="18"/>
      <c r="F162" s="18"/>
    </row>
    <row r="163" spans="2:6">
      <c r="B163" s="18"/>
      <c r="F163" s="18"/>
    </row>
    <row r="164" spans="2:6">
      <c r="B164" s="18"/>
      <c r="F164" s="18"/>
    </row>
    <row r="165" spans="2:6">
      <c r="B165" s="18"/>
      <c r="F165" s="18"/>
    </row>
    <row r="166" spans="2:6">
      <c r="B166" s="18"/>
      <c r="F166" s="18"/>
    </row>
    <row r="167" spans="2:6">
      <c r="B167" s="18"/>
      <c r="F167" s="18"/>
    </row>
    <row r="168" spans="2:6">
      <c r="B168" s="18"/>
      <c r="F168" s="18"/>
    </row>
    <row r="169" spans="2:6">
      <c r="B169" s="18"/>
      <c r="F169" s="18"/>
    </row>
    <row r="170" spans="2:6">
      <c r="B170" s="18"/>
      <c r="F170" s="18"/>
    </row>
    <row r="171" spans="2:6">
      <c r="B171" s="18"/>
      <c r="F171" s="18"/>
    </row>
    <row r="172" spans="2:6">
      <c r="B172" s="18"/>
      <c r="F172" s="18"/>
    </row>
    <row r="173" spans="2:6">
      <c r="B173" s="18"/>
      <c r="F173" s="18"/>
    </row>
    <row r="174" spans="2:6">
      <c r="B174" s="18"/>
      <c r="F174" s="18"/>
    </row>
    <row r="175" spans="2:6">
      <c r="B175" s="18"/>
      <c r="F175" s="18"/>
    </row>
    <row r="176" spans="2:6">
      <c r="B176" s="18"/>
      <c r="F176" s="18"/>
    </row>
    <row r="177" spans="2:6">
      <c r="B177" s="18"/>
      <c r="F177" s="18"/>
    </row>
    <row r="178" spans="2:6">
      <c r="B178" s="18"/>
      <c r="F178" s="18"/>
    </row>
    <row r="179" spans="2:6">
      <c r="B179" s="18"/>
      <c r="F179" s="18"/>
    </row>
    <row r="180" spans="2:6">
      <c r="B180" s="18"/>
      <c r="F180" s="18"/>
    </row>
    <row r="181" spans="2:6">
      <c r="B181" s="18"/>
      <c r="F181" s="18"/>
    </row>
    <row r="182" spans="2:6">
      <c r="B182" s="18"/>
      <c r="F182" s="18"/>
    </row>
    <row r="183" spans="2:6">
      <c r="B183" s="18"/>
      <c r="F183" s="18"/>
    </row>
    <row r="184" spans="2:6">
      <c r="B184" s="18"/>
      <c r="F184" s="18"/>
    </row>
    <row r="185" spans="2:6">
      <c r="B185" s="18"/>
      <c r="F185" s="18"/>
    </row>
    <row r="186" spans="2:6">
      <c r="B186" s="18"/>
      <c r="F186" s="18"/>
    </row>
    <row r="187" spans="2:6">
      <c r="B187" s="18"/>
      <c r="F187" s="18"/>
    </row>
    <row r="188" spans="2:6">
      <c r="B188" s="18"/>
      <c r="F188" s="18"/>
    </row>
    <row r="189" spans="2:6">
      <c r="B189" s="18"/>
      <c r="F189" s="18"/>
    </row>
    <row r="190" spans="2:6">
      <c r="B190" s="18"/>
      <c r="F190" s="18"/>
    </row>
    <row r="191" spans="2:6">
      <c r="B191" s="18"/>
      <c r="F191" s="18"/>
    </row>
    <row r="192" spans="2:6">
      <c r="B192" s="18"/>
      <c r="F192" s="18"/>
    </row>
    <row r="193" spans="2:6">
      <c r="B193" s="18"/>
      <c r="F193" s="18"/>
    </row>
    <row r="194" spans="2:6">
      <c r="B194" s="18"/>
      <c r="F194" s="18"/>
    </row>
    <row r="195" spans="2:6">
      <c r="B195" s="18"/>
      <c r="F195" s="18"/>
    </row>
    <row r="196" spans="2:6">
      <c r="B196" s="18"/>
      <c r="F196" s="18"/>
    </row>
    <row r="197" spans="2:6">
      <c r="B197" s="18"/>
      <c r="F197" s="18"/>
    </row>
    <row r="198" spans="2:6">
      <c r="B198" s="18"/>
      <c r="F198" s="18"/>
    </row>
    <row r="199" spans="2:6">
      <c r="B199" s="18"/>
      <c r="F199" s="18"/>
    </row>
    <row r="200" spans="2:6">
      <c r="B200" s="18"/>
      <c r="F200" s="18"/>
    </row>
    <row r="201" spans="2:6">
      <c r="B201" s="18"/>
      <c r="F201" s="18"/>
    </row>
    <row r="202" spans="2:6">
      <c r="B202" s="18"/>
      <c r="F202" s="18"/>
    </row>
    <row r="203" spans="2:6">
      <c r="B203" s="18"/>
      <c r="F203" s="18"/>
    </row>
    <row r="204" spans="2:6">
      <c r="B204" s="18"/>
      <c r="F204" s="18"/>
    </row>
    <row r="205" spans="2:6">
      <c r="B205" s="18"/>
      <c r="F205" s="18"/>
    </row>
    <row r="206" spans="2:6">
      <c r="B206" s="18"/>
      <c r="F206" s="18"/>
    </row>
    <row r="207" spans="2:6">
      <c r="B207" s="18"/>
      <c r="F207" s="18"/>
    </row>
    <row r="208" spans="2:6">
      <c r="B208" s="18"/>
      <c r="F208" s="18"/>
    </row>
    <row r="209" spans="2:6">
      <c r="B209" s="18"/>
      <c r="F209" s="18"/>
    </row>
    <row r="210" spans="2:6">
      <c r="B210" s="18"/>
      <c r="F210" s="18"/>
    </row>
    <row r="211" spans="2:6">
      <c r="B211" s="18"/>
      <c r="F211" s="18"/>
    </row>
    <row r="212" spans="2:6">
      <c r="B212" s="18"/>
      <c r="F212" s="18"/>
    </row>
    <row r="213" spans="2:6">
      <c r="B213" s="18"/>
      <c r="F213" s="18"/>
    </row>
    <row r="214" spans="2:6">
      <c r="B214" s="18"/>
      <c r="F214" s="18"/>
    </row>
    <row r="215" spans="2:6">
      <c r="B215" s="18"/>
      <c r="F215" s="18"/>
    </row>
    <row r="216" spans="2:6">
      <c r="B216" s="18"/>
      <c r="F216" s="18"/>
    </row>
    <row r="217" spans="2:6">
      <c r="B217" s="18"/>
      <c r="F217" s="18"/>
    </row>
    <row r="218" spans="2:6">
      <c r="B218" s="18"/>
      <c r="F218" s="18"/>
    </row>
    <row r="219" spans="2:6">
      <c r="B219" s="18"/>
      <c r="F219" s="18"/>
    </row>
    <row r="220" spans="2:6">
      <c r="B220" s="18"/>
      <c r="F220" s="18"/>
    </row>
    <row r="221" spans="2:6">
      <c r="B221" s="18"/>
      <c r="F221" s="18"/>
    </row>
    <row r="222" spans="2:6">
      <c r="B222" s="18"/>
      <c r="F222" s="18"/>
    </row>
    <row r="223" spans="2:6">
      <c r="B223" s="18"/>
      <c r="F223" s="18"/>
    </row>
    <row r="224" spans="2:6">
      <c r="B224" s="18"/>
      <c r="F224" s="18"/>
    </row>
    <row r="225" spans="2:6">
      <c r="B225" s="18"/>
      <c r="F225" s="18"/>
    </row>
    <row r="226" spans="2:6">
      <c r="B226" s="18"/>
      <c r="F226" s="18"/>
    </row>
    <row r="227" spans="2:6">
      <c r="B227" s="18"/>
      <c r="F227" s="18"/>
    </row>
    <row r="228" spans="2:6">
      <c r="B228" s="18"/>
      <c r="F228" s="18"/>
    </row>
    <row r="229" spans="2:6">
      <c r="B229" s="18"/>
      <c r="F229" s="18"/>
    </row>
    <row r="230" spans="2:6">
      <c r="B230" s="18"/>
      <c r="F230" s="18"/>
    </row>
    <row r="231" spans="2:6">
      <c r="B231" s="18"/>
      <c r="F231" s="18"/>
    </row>
    <row r="232" spans="2:6">
      <c r="B232" s="18"/>
      <c r="F232" s="18"/>
    </row>
    <row r="233" spans="2:6">
      <c r="B233" s="18"/>
      <c r="F233" s="18"/>
    </row>
    <row r="234" spans="2:6">
      <c r="B234" s="18"/>
      <c r="F234" s="18"/>
    </row>
    <row r="235" spans="2:6">
      <c r="B235" s="18"/>
      <c r="F235" s="18"/>
    </row>
    <row r="236" spans="2:6">
      <c r="B236" s="18"/>
      <c r="F236" s="18"/>
    </row>
    <row r="237" spans="2:6">
      <c r="B237" s="18"/>
      <c r="F237" s="18"/>
    </row>
    <row r="238" spans="2:6">
      <c r="B238" s="18"/>
      <c r="F238" s="18"/>
    </row>
    <row r="239" spans="2:6">
      <c r="B239" s="18"/>
      <c r="F239" s="18"/>
    </row>
    <row r="240" spans="2:6">
      <c r="B240" s="18"/>
      <c r="F240" s="18"/>
    </row>
    <row r="241" spans="2:6">
      <c r="B241" s="18"/>
      <c r="F241" s="18"/>
    </row>
    <row r="242" spans="2:6">
      <c r="B242" s="18"/>
      <c r="F242" s="18"/>
    </row>
    <row r="243" spans="2:6">
      <c r="B243" s="18"/>
      <c r="F243" s="18"/>
    </row>
    <row r="244" spans="2:6">
      <c r="B244" s="18"/>
      <c r="F244" s="18"/>
    </row>
    <row r="245" spans="2:6">
      <c r="B245" s="18"/>
      <c r="F245" s="18"/>
    </row>
    <row r="246" spans="2:6">
      <c r="B246" s="18"/>
      <c r="F246" s="18"/>
    </row>
    <row r="247" spans="2:6">
      <c r="B247" s="18"/>
      <c r="F247" s="18"/>
    </row>
    <row r="248" spans="2:6">
      <c r="B248" s="18"/>
      <c r="F248" s="18"/>
    </row>
    <row r="249" spans="2:6">
      <c r="B249" s="18"/>
      <c r="F249" s="18"/>
    </row>
    <row r="250" spans="2:6">
      <c r="B250" s="18"/>
      <c r="F250" s="18"/>
    </row>
    <row r="251" spans="2:6">
      <c r="B251" s="18"/>
      <c r="F251" s="18"/>
    </row>
    <row r="252" spans="2:6">
      <c r="B252" s="18"/>
      <c r="F252" s="18"/>
    </row>
    <row r="253" spans="2:6">
      <c r="B253" s="18"/>
      <c r="F253" s="18"/>
    </row>
    <row r="254" spans="2:6">
      <c r="B254" s="18"/>
      <c r="F254" s="18"/>
    </row>
    <row r="255" spans="2:6">
      <c r="B255" s="18"/>
      <c r="F255" s="18"/>
    </row>
    <row r="256" spans="2:6">
      <c r="B256" s="18"/>
      <c r="F256" s="18"/>
    </row>
    <row r="257" spans="2:6">
      <c r="B257" s="18"/>
      <c r="F257" s="18"/>
    </row>
    <row r="258" spans="2:6">
      <c r="B258" s="18"/>
      <c r="F258" s="18"/>
    </row>
    <row r="259" spans="2:6">
      <c r="B259" s="18"/>
      <c r="F259" s="18"/>
    </row>
    <row r="260" spans="2:6">
      <c r="B260" s="18"/>
      <c r="F260" s="18"/>
    </row>
    <row r="261" spans="2:6">
      <c r="B261" s="18"/>
      <c r="F261" s="18"/>
    </row>
    <row r="262" spans="2:6">
      <c r="B262" s="18"/>
      <c r="F262" s="18"/>
    </row>
    <row r="263" spans="2:6">
      <c r="B263" s="18"/>
      <c r="F263" s="18"/>
    </row>
    <row r="264" spans="2:6">
      <c r="B264" s="18"/>
      <c r="F264" s="18"/>
    </row>
    <row r="265" spans="2:6">
      <c r="B265" s="18"/>
      <c r="F265" s="18"/>
    </row>
    <row r="266" spans="2:6">
      <c r="B266" s="18"/>
      <c r="F266" s="18"/>
    </row>
    <row r="267" spans="2:6">
      <c r="B267" s="18"/>
      <c r="F267" s="18"/>
    </row>
    <row r="268" spans="2:6">
      <c r="B268" s="18"/>
      <c r="F268" s="18"/>
    </row>
    <row r="269" spans="2:6">
      <c r="B269" s="18"/>
      <c r="F269" s="18"/>
    </row>
    <row r="270" spans="2:6">
      <c r="B270" s="18"/>
      <c r="F270" s="18"/>
    </row>
    <row r="271" spans="2:6">
      <c r="B271" s="18"/>
      <c r="F271" s="18"/>
    </row>
    <row r="272" spans="2:6">
      <c r="B272" s="18"/>
      <c r="F272" s="18"/>
    </row>
    <row r="273" spans="2:6">
      <c r="B273" s="18"/>
      <c r="F273" s="18"/>
    </row>
    <row r="274" spans="2:6">
      <c r="B274" s="18"/>
      <c r="F274" s="18"/>
    </row>
    <row r="275" spans="2:6">
      <c r="B275" s="18"/>
      <c r="F275" s="18"/>
    </row>
    <row r="276" spans="2:6">
      <c r="B276" s="18"/>
      <c r="F276" s="18"/>
    </row>
    <row r="277" spans="2:6">
      <c r="B277" s="18"/>
      <c r="F277" s="18"/>
    </row>
    <row r="278" spans="2:6">
      <c r="B278" s="18"/>
      <c r="F278" s="18"/>
    </row>
    <row r="279" spans="2:6">
      <c r="B279" s="18"/>
      <c r="F279" s="18"/>
    </row>
    <row r="280" spans="2:6">
      <c r="B280" s="18"/>
      <c r="F280" s="18"/>
    </row>
    <row r="281" spans="2:6">
      <c r="B281" s="18"/>
      <c r="F281" s="18"/>
    </row>
    <row r="282" spans="2:6">
      <c r="B282" s="18"/>
      <c r="F282" s="18"/>
    </row>
    <row r="283" spans="2:6">
      <c r="B283" s="18"/>
      <c r="F283" s="18"/>
    </row>
    <row r="284" spans="2:6">
      <c r="B284" s="18"/>
      <c r="F284" s="18"/>
    </row>
    <row r="285" spans="2:6">
      <c r="B285" s="18"/>
      <c r="F285" s="18"/>
    </row>
    <row r="286" spans="2:6">
      <c r="B286" s="18"/>
      <c r="F286" s="18"/>
    </row>
    <row r="287" spans="2:6">
      <c r="B287" s="18"/>
      <c r="F287" s="18"/>
    </row>
    <row r="288" spans="2:6">
      <c r="B288" s="18"/>
      <c r="F288" s="18"/>
    </row>
    <row r="289" spans="2:6">
      <c r="B289" s="18"/>
      <c r="F289" s="18"/>
    </row>
    <row r="290" spans="2:6">
      <c r="B290" s="18"/>
      <c r="F290" s="18"/>
    </row>
    <row r="291" spans="2:6">
      <c r="B291" s="18"/>
      <c r="F291" s="18"/>
    </row>
    <row r="292" spans="2:6">
      <c r="B292" s="18"/>
      <c r="F292" s="18"/>
    </row>
    <row r="293" spans="2:6">
      <c r="B293" s="18"/>
      <c r="F293" s="18"/>
    </row>
    <row r="294" spans="2:6">
      <c r="B294" s="18"/>
      <c r="F294" s="18"/>
    </row>
    <row r="295" spans="2:6">
      <c r="B295" s="18"/>
      <c r="F295" s="18"/>
    </row>
    <row r="296" spans="2:6">
      <c r="B296" s="18"/>
      <c r="F296" s="18"/>
    </row>
    <row r="297" spans="2:6">
      <c r="B297" s="18"/>
      <c r="F297" s="18"/>
    </row>
    <row r="298" spans="2:6">
      <c r="B298" s="18"/>
      <c r="F298" s="18"/>
    </row>
    <row r="299" spans="2:6">
      <c r="B299" s="18"/>
      <c r="F299" s="18"/>
    </row>
    <row r="300" spans="2:6">
      <c r="B300" s="18"/>
      <c r="F300" s="18"/>
    </row>
    <row r="301" spans="2:6">
      <c r="B301" s="18"/>
      <c r="F301" s="18"/>
    </row>
    <row r="302" spans="2:6">
      <c r="B302" s="18"/>
      <c r="F302" s="18"/>
    </row>
    <row r="303" spans="2:6">
      <c r="B303" s="18"/>
      <c r="F303" s="18"/>
    </row>
    <row r="304" spans="2:6">
      <c r="B304" s="18"/>
      <c r="F304" s="18"/>
    </row>
    <row r="305" spans="2:6">
      <c r="B305" s="18"/>
      <c r="F305" s="18"/>
    </row>
    <row r="306" spans="2:6">
      <c r="B306" s="18"/>
      <c r="F306" s="18"/>
    </row>
    <row r="307" spans="2:6">
      <c r="B307" s="18"/>
      <c r="F307" s="18"/>
    </row>
    <row r="308" spans="2:6">
      <c r="B308" s="18"/>
      <c r="F308" s="18"/>
    </row>
    <row r="309" spans="2:6">
      <c r="B309" s="18"/>
      <c r="F309" s="18"/>
    </row>
    <row r="310" spans="2:6">
      <c r="B310" s="18"/>
      <c r="F310" s="18"/>
    </row>
    <row r="311" spans="2:6">
      <c r="B311" s="18"/>
      <c r="F311" s="18"/>
    </row>
    <row r="312" spans="2:6">
      <c r="B312" s="18"/>
      <c r="F312" s="18"/>
    </row>
    <row r="313" spans="2:6">
      <c r="B313" s="18"/>
      <c r="F313" s="18"/>
    </row>
    <row r="314" spans="2:6">
      <c r="B314" s="18"/>
      <c r="F314" s="18"/>
    </row>
    <row r="315" spans="2:6">
      <c r="B315" s="18"/>
      <c r="F315" s="18"/>
    </row>
    <row r="316" spans="2:6">
      <c r="B316" s="18"/>
      <c r="F316" s="18"/>
    </row>
    <row r="317" spans="2:6">
      <c r="B317" s="18"/>
      <c r="F317" s="18"/>
    </row>
    <row r="318" spans="2:6">
      <c r="B318" s="18"/>
      <c r="F318" s="18"/>
    </row>
    <row r="319" spans="2:6">
      <c r="B319" s="18"/>
      <c r="F319" s="18"/>
    </row>
    <row r="320" spans="2:6">
      <c r="B320" s="18"/>
      <c r="F320" s="18"/>
    </row>
    <row r="321" spans="2:6">
      <c r="B321" s="18"/>
      <c r="F321" s="18"/>
    </row>
    <row r="322" spans="2:6">
      <c r="B322" s="18"/>
      <c r="F322" s="18"/>
    </row>
    <row r="323" spans="2:6">
      <c r="B323" s="18"/>
      <c r="F323" s="18"/>
    </row>
    <row r="324" spans="2:6">
      <c r="B324" s="18"/>
      <c r="F324" s="18"/>
    </row>
    <row r="325" spans="2:6">
      <c r="B325" s="18"/>
      <c r="F325" s="18"/>
    </row>
    <row r="326" spans="2:6">
      <c r="B326" s="18"/>
      <c r="F326" s="18"/>
    </row>
    <row r="327" spans="2:6">
      <c r="B327" s="18"/>
      <c r="F327" s="18"/>
    </row>
    <row r="328" spans="2:6">
      <c r="B328" s="18"/>
      <c r="F328" s="18"/>
    </row>
    <row r="329" spans="2:6">
      <c r="B329" s="18"/>
      <c r="F329" s="18"/>
    </row>
    <row r="330" spans="2:6">
      <c r="B330" s="18"/>
      <c r="F330" s="18"/>
    </row>
    <row r="331" spans="2:6">
      <c r="B331" s="18"/>
      <c r="F331" s="18"/>
    </row>
    <row r="332" spans="2:6">
      <c r="B332" s="18"/>
      <c r="F332" s="18"/>
    </row>
    <row r="333" spans="2:6">
      <c r="B333" s="18"/>
      <c r="F333" s="18"/>
    </row>
    <row r="334" spans="2:6">
      <c r="B334" s="18"/>
      <c r="F334" s="18"/>
    </row>
    <row r="335" spans="2:6">
      <c r="B335" s="18"/>
      <c r="F335" s="18"/>
    </row>
    <row r="336" spans="2:6">
      <c r="B336" s="18"/>
      <c r="F336" s="18"/>
    </row>
    <row r="337" spans="2:6">
      <c r="B337" s="18"/>
      <c r="F337" s="18"/>
    </row>
    <row r="338" spans="2:6">
      <c r="B338" s="18"/>
      <c r="F338" s="18"/>
    </row>
    <row r="339" spans="2:6">
      <c r="B339" s="18"/>
      <c r="F339" s="18"/>
    </row>
    <row r="340" spans="2:6">
      <c r="B340" s="18"/>
      <c r="F340" s="18"/>
    </row>
    <row r="341" spans="2:6">
      <c r="B341" s="18"/>
      <c r="F341" s="18"/>
    </row>
    <row r="342" spans="2:6">
      <c r="B342" s="18"/>
      <c r="F342" s="18"/>
    </row>
    <row r="343" spans="2:6">
      <c r="B343" s="18"/>
      <c r="F343" s="18"/>
    </row>
    <row r="344" spans="2:6">
      <c r="B344" s="18"/>
      <c r="F344" s="18"/>
    </row>
    <row r="345" spans="2:6">
      <c r="B345" s="18"/>
      <c r="F345" s="18"/>
    </row>
    <row r="346" spans="2:6">
      <c r="B346" s="18"/>
      <c r="F346" s="18"/>
    </row>
    <row r="347" spans="2:6">
      <c r="B347" s="18"/>
      <c r="F347" s="18"/>
    </row>
    <row r="348" spans="2:6">
      <c r="B348" s="18"/>
      <c r="F348" s="18"/>
    </row>
    <row r="349" spans="2:6">
      <c r="B349" s="18"/>
      <c r="F349" s="18"/>
    </row>
    <row r="350" spans="2:6">
      <c r="B350" s="18"/>
      <c r="F350" s="18"/>
    </row>
    <row r="351" spans="2:6">
      <c r="B351" s="18"/>
      <c r="F351" s="18"/>
    </row>
    <row r="352" spans="2:6">
      <c r="B352" s="18"/>
      <c r="F352" s="18"/>
    </row>
    <row r="353" spans="2:6">
      <c r="B353" s="18"/>
      <c r="F353" s="18"/>
    </row>
    <row r="354" spans="2:6">
      <c r="B354" s="18"/>
      <c r="F354" s="18"/>
    </row>
    <row r="355" spans="2:6">
      <c r="B355" s="18"/>
      <c r="F355" s="18"/>
    </row>
    <row r="356" spans="2:6">
      <c r="B356" s="18"/>
      <c r="F356" s="18"/>
    </row>
    <row r="357" spans="2:6">
      <c r="B357" s="18"/>
      <c r="F357" s="18"/>
    </row>
    <row r="358" spans="2:6">
      <c r="B358" s="18"/>
      <c r="F358" s="18"/>
    </row>
    <row r="359" spans="2:6">
      <c r="B359" s="18"/>
      <c r="F359" s="18"/>
    </row>
    <row r="360" spans="2:6">
      <c r="B360" s="18"/>
      <c r="F360" s="18"/>
    </row>
    <row r="361" spans="2:6">
      <c r="B361" s="18"/>
      <c r="F361" s="18"/>
    </row>
    <row r="362" spans="2:6">
      <c r="B362" s="18"/>
      <c r="F362" s="18"/>
    </row>
    <row r="363" spans="2:6">
      <c r="B363" s="18"/>
      <c r="F363" s="18"/>
    </row>
    <row r="364" spans="2:6">
      <c r="B364" s="18"/>
      <c r="F364" s="18"/>
    </row>
    <row r="365" spans="2:6">
      <c r="B365" s="18"/>
      <c r="F365" s="18"/>
    </row>
    <row r="366" spans="2:6">
      <c r="B366" s="18"/>
      <c r="F366" s="18"/>
    </row>
    <row r="367" spans="2:6">
      <c r="B367" s="18"/>
      <c r="F367" s="18"/>
    </row>
    <row r="368" spans="2:6">
      <c r="B368" s="18"/>
      <c r="F368" s="18"/>
    </row>
    <row r="369" spans="2:6">
      <c r="B369" s="18"/>
      <c r="F369" s="18"/>
    </row>
    <row r="370" spans="2:6">
      <c r="B370" s="18"/>
      <c r="F370" s="18"/>
    </row>
    <row r="371" spans="2:6">
      <c r="B371" s="18"/>
      <c r="F371" s="18"/>
    </row>
    <row r="372" spans="2:6">
      <c r="B372" s="18"/>
      <c r="F372" s="18"/>
    </row>
    <row r="373" spans="2:6">
      <c r="B373" s="18"/>
      <c r="F373" s="18"/>
    </row>
    <row r="374" spans="2:6">
      <c r="B374" s="18"/>
      <c r="F374" s="18"/>
    </row>
    <row r="375" spans="2:6">
      <c r="B375" s="18"/>
      <c r="F375" s="18"/>
    </row>
    <row r="376" spans="2:6">
      <c r="B376" s="18"/>
      <c r="F376" s="18"/>
    </row>
    <row r="377" spans="2:6">
      <c r="B377" s="18"/>
      <c r="F377" s="18"/>
    </row>
    <row r="378" spans="2:6">
      <c r="B378" s="18"/>
      <c r="F378" s="18"/>
    </row>
    <row r="379" spans="2:6">
      <c r="B379" s="18"/>
      <c r="F379" s="18"/>
    </row>
    <row r="380" spans="2:6">
      <c r="B380" s="18"/>
      <c r="F380" s="18"/>
    </row>
    <row r="381" spans="2:6">
      <c r="B381" s="18"/>
      <c r="F381" s="18"/>
    </row>
    <row r="382" spans="2:6">
      <c r="B382" s="18"/>
      <c r="F382" s="18"/>
    </row>
    <row r="383" spans="2:6">
      <c r="B383" s="18"/>
      <c r="F383" s="18"/>
    </row>
    <row r="384" spans="2:6">
      <c r="B384" s="18"/>
      <c r="F384" s="18"/>
    </row>
    <row r="385" spans="2:6">
      <c r="B385" s="18"/>
      <c r="F385" s="18"/>
    </row>
    <row r="386" spans="2:6">
      <c r="B386" s="18"/>
      <c r="F386" s="18"/>
    </row>
    <row r="387" spans="2:6">
      <c r="B387" s="18"/>
      <c r="F387" s="18"/>
    </row>
    <row r="388" spans="2:6">
      <c r="B388" s="18"/>
      <c r="F388" s="18"/>
    </row>
    <row r="389" spans="2:6">
      <c r="B389" s="18"/>
      <c r="F389" s="18"/>
    </row>
    <row r="390" spans="2:6">
      <c r="B390" s="18"/>
      <c r="F390" s="18"/>
    </row>
    <row r="391" spans="2:6">
      <c r="B391" s="18"/>
      <c r="F391" s="18"/>
    </row>
    <row r="392" spans="2:6">
      <c r="B392" s="18"/>
      <c r="F392" s="18"/>
    </row>
    <row r="393" spans="2:6">
      <c r="B393" s="18"/>
      <c r="F393" s="18"/>
    </row>
    <row r="394" spans="2:6">
      <c r="B394" s="18"/>
      <c r="F394" s="18"/>
    </row>
    <row r="395" spans="2:6">
      <c r="B395" s="18"/>
      <c r="F395" s="18"/>
    </row>
    <row r="396" spans="2:6">
      <c r="B396" s="18"/>
      <c r="F396" s="18"/>
    </row>
    <row r="397" spans="2:6">
      <c r="B397" s="18"/>
      <c r="F397" s="18"/>
    </row>
    <row r="398" spans="2:6">
      <c r="B398" s="18"/>
      <c r="F398" s="18"/>
    </row>
    <row r="399" spans="2:6">
      <c r="B399" s="18"/>
      <c r="F399" s="18"/>
    </row>
    <row r="400" spans="2:6">
      <c r="B400" s="18"/>
      <c r="F400" s="18"/>
    </row>
    <row r="401" spans="2:6">
      <c r="B401" s="18"/>
      <c r="F401" s="18"/>
    </row>
    <row r="402" spans="2:6">
      <c r="B402" s="18"/>
      <c r="F402" s="18"/>
    </row>
    <row r="403" spans="2:6">
      <c r="B403" s="18"/>
      <c r="F403" s="18"/>
    </row>
    <row r="404" spans="2:6">
      <c r="B404" s="18"/>
      <c r="F404" s="18"/>
    </row>
    <row r="405" spans="2:6">
      <c r="B405" s="18"/>
      <c r="F405" s="18"/>
    </row>
    <row r="406" spans="2:6">
      <c r="B406" s="18"/>
      <c r="F406" s="18"/>
    </row>
    <row r="407" spans="2:6">
      <c r="B407" s="18"/>
      <c r="F407" s="18"/>
    </row>
    <row r="408" spans="2:6">
      <c r="B408" s="18"/>
      <c r="F408" s="18"/>
    </row>
    <row r="409" spans="2:6">
      <c r="B409" s="18"/>
      <c r="F409" s="18"/>
    </row>
    <row r="410" spans="2:6">
      <c r="B410" s="18"/>
      <c r="F410" s="18"/>
    </row>
    <row r="411" spans="2:6">
      <c r="B411" s="18"/>
      <c r="F411" s="18"/>
    </row>
    <row r="412" spans="2:6">
      <c r="B412" s="18"/>
      <c r="F412" s="18"/>
    </row>
    <row r="413" spans="2:6">
      <c r="B413" s="18"/>
      <c r="F413" s="18"/>
    </row>
    <row r="414" spans="2:6">
      <c r="B414" s="18"/>
      <c r="F414" s="18"/>
    </row>
    <row r="415" spans="2:6">
      <c r="B415" s="18"/>
      <c r="F415" s="18"/>
    </row>
    <row r="416" spans="2:6">
      <c r="B416" s="18"/>
      <c r="F416" s="18"/>
    </row>
    <row r="417" spans="2:6">
      <c r="B417" s="18"/>
      <c r="F417" s="18"/>
    </row>
    <row r="418" spans="2:6">
      <c r="B418" s="18"/>
      <c r="F418" s="18"/>
    </row>
    <row r="419" spans="2:6">
      <c r="B419" s="18"/>
      <c r="F419" s="18"/>
    </row>
    <row r="420" spans="2:6">
      <c r="B420" s="18"/>
      <c r="F420" s="18"/>
    </row>
    <row r="421" spans="2:6">
      <c r="B421" s="18"/>
      <c r="F421" s="18"/>
    </row>
    <row r="422" spans="2:6">
      <c r="B422" s="18"/>
      <c r="F422" s="18"/>
    </row>
    <row r="423" spans="2:6">
      <c r="B423" s="18"/>
      <c r="F423" s="18"/>
    </row>
    <row r="424" spans="2:6">
      <c r="B424" s="18"/>
      <c r="F424" s="18"/>
    </row>
    <row r="425" spans="2:6">
      <c r="B425" s="18"/>
      <c r="F425" s="18"/>
    </row>
    <row r="426" spans="2:6">
      <c r="B426" s="18"/>
      <c r="F426" s="18"/>
    </row>
    <row r="427" spans="2:6">
      <c r="B427" s="18"/>
      <c r="F427" s="18"/>
    </row>
    <row r="428" spans="2:6">
      <c r="B428" s="18"/>
      <c r="F428" s="18"/>
    </row>
    <row r="429" spans="2:6">
      <c r="B429" s="18"/>
      <c r="F429" s="18"/>
    </row>
    <row r="430" spans="2:6">
      <c r="B430" s="18"/>
      <c r="F430" s="18"/>
    </row>
    <row r="431" spans="2:6">
      <c r="B431" s="18"/>
      <c r="F431" s="18"/>
    </row>
    <row r="432" spans="2:6">
      <c r="B432" s="18"/>
      <c r="F432" s="18"/>
    </row>
    <row r="433" spans="2:6">
      <c r="B433" s="18"/>
      <c r="F433" s="18"/>
    </row>
    <row r="434" spans="2:6">
      <c r="B434" s="18"/>
      <c r="F434" s="18"/>
    </row>
    <row r="435" spans="2:6">
      <c r="B435" s="18"/>
      <c r="F435" s="18"/>
    </row>
    <row r="436" spans="2:6">
      <c r="B436" s="18"/>
      <c r="F436" s="18"/>
    </row>
    <row r="437" spans="2:6">
      <c r="B437" s="18"/>
      <c r="F437" s="18"/>
    </row>
    <row r="438" spans="2:6">
      <c r="B438" s="18"/>
      <c r="F438" s="18"/>
    </row>
    <row r="439" spans="2:6">
      <c r="B439" s="18"/>
      <c r="F439" s="18"/>
    </row>
    <row r="440" spans="2:6">
      <c r="B440" s="18"/>
      <c r="F440" s="18"/>
    </row>
    <row r="441" spans="2:6">
      <c r="B441" s="18"/>
      <c r="F441" s="18"/>
    </row>
    <row r="442" spans="2:6">
      <c r="B442" s="18"/>
      <c r="F442" s="18"/>
    </row>
    <row r="443" spans="2:6">
      <c r="B443" s="18"/>
      <c r="F443" s="18"/>
    </row>
    <row r="444" spans="2:6">
      <c r="B444" s="18"/>
      <c r="F444" s="18"/>
    </row>
    <row r="445" spans="2:6">
      <c r="B445" s="18"/>
      <c r="F445" s="18"/>
    </row>
    <row r="446" spans="2:6">
      <c r="B446" s="18"/>
      <c r="F446" s="18"/>
    </row>
    <row r="447" spans="2:6">
      <c r="B447" s="18"/>
      <c r="F447" s="18"/>
    </row>
    <row r="448" spans="2:6">
      <c r="B448" s="18"/>
      <c r="F448" s="18"/>
    </row>
    <row r="449" spans="2:6">
      <c r="B449" s="18"/>
      <c r="F449" s="18"/>
    </row>
    <row r="450" spans="2:6">
      <c r="B450" s="18"/>
      <c r="F450" s="18"/>
    </row>
    <row r="451" spans="2:6">
      <c r="B451" s="18"/>
      <c r="F451" s="18"/>
    </row>
    <row r="452" spans="2:6">
      <c r="B452" s="18"/>
      <c r="F452" s="18"/>
    </row>
    <row r="453" spans="2:6">
      <c r="B453" s="18"/>
      <c r="F453" s="18"/>
    </row>
    <row r="454" spans="2:6">
      <c r="B454" s="18"/>
      <c r="F454" s="18"/>
    </row>
    <row r="455" spans="2:6">
      <c r="B455" s="18"/>
      <c r="F455" s="18"/>
    </row>
    <row r="456" spans="2:6">
      <c r="B456" s="18"/>
      <c r="F456" s="18"/>
    </row>
    <row r="457" spans="2:6">
      <c r="B457" s="18"/>
      <c r="F457" s="18"/>
    </row>
    <row r="458" spans="2:6">
      <c r="B458" s="18"/>
      <c r="F458" s="18"/>
    </row>
    <row r="459" spans="2:6">
      <c r="B459" s="18"/>
      <c r="F459" s="18"/>
    </row>
    <row r="460" spans="2:6">
      <c r="B460" s="18"/>
      <c r="F460" s="18"/>
    </row>
    <row r="461" spans="2:6">
      <c r="B461" s="18"/>
      <c r="F461" s="18"/>
    </row>
    <row r="462" spans="2:6">
      <c r="B462" s="18"/>
      <c r="F462" s="18"/>
    </row>
    <row r="463" spans="2:6">
      <c r="B463" s="18"/>
      <c r="F463" s="18"/>
    </row>
    <row r="464" spans="2:6">
      <c r="B464" s="18"/>
      <c r="F464" s="18"/>
    </row>
    <row r="465" spans="2:6">
      <c r="B465" s="18"/>
      <c r="F465" s="18"/>
    </row>
    <row r="466" spans="2:6">
      <c r="B466" s="18"/>
      <c r="F466" s="18"/>
    </row>
    <row r="467" spans="2:6">
      <c r="B467" s="18"/>
      <c r="F467" s="18"/>
    </row>
    <row r="468" spans="2:6">
      <c r="B468" s="18"/>
      <c r="F468" s="18"/>
    </row>
    <row r="469" spans="2:6">
      <c r="B469" s="18"/>
      <c r="F469" s="18"/>
    </row>
    <row r="470" spans="2:6">
      <c r="B470" s="18"/>
      <c r="F470" s="18"/>
    </row>
    <row r="471" spans="2:6">
      <c r="B471" s="18"/>
      <c r="F471" s="18"/>
    </row>
    <row r="472" spans="2:6">
      <c r="B472" s="18"/>
      <c r="F472" s="18"/>
    </row>
    <row r="473" spans="2:6">
      <c r="B473" s="18"/>
      <c r="F473" s="18"/>
    </row>
    <row r="474" spans="2:6">
      <c r="B474" s="18"/>
      <c r="F474" s="18"/>
    </row>
    <row r="475" spans="2:6">
      <c r="B475" s="18"/>
      <c r="F475" s="18"/>
    </row>
    <row r="476" spans="2:6">
      <c r="B476" s="18"/>
      <c r="F476" s="18"/>
    </row>
    <row r="477" spans="2:6">
      <c r="B477" s="18"/>
      <c r="F477" s="18"/>
    </row>
    <row r="478" spans="2:6">
      <c r="B478" s="18"/>
      <c r="F478" s="18"/>
    </row>
    <row r="479" spans="2:6">
      <c r="B479" s="18"/>
      <c r="F479" s="18"/>
    </row>
    <row r="480" spans="2:6">
      <c r="B480" s="18"/>
      <c r="F480" s="18"/>
    </row>
    <row r="481" spans="2:6">
      <c r="B481" s="18"/>
      <c r="F481" s="18"/>
    </row>
    <row r="482" spans="2:6">
      <c r="B482" s="18"/>
      <c r="F482" s="18"/>
    </row>
    <row r="483" spans="2:6">
      <c r="B483" s="18"/>
      <c r="F483" s="18"/>
    </row>
    <row r="484" spans="2:6">
      <c r="B484" s="18"/>
      <c r="F484" s="18"/>
    </row>
    <row r="485" spans="2:6">
      <c r="B485" s="18"/>
      <c r="F485" s="18"/>
    </row>
    <row r="486" spans="2:6">
      <c r="B486" s="18"/>
      <c r="F486" s="18"/>
    </row>
    <row r="487" spans="2:6">
      <c r="B487" s="18"/>
      <c r="F487" s="18"/>
    </row>
    <row r="488" spans="2:6">
      <c r="B488" s="18"/>
      <c r="F488" s="18"/>
    </row>
    <row r="489" spans="2:6">
      <c r="B489" s="18"/>
      <c r="F489" s="18"/>
    </row>
    <row r="490" spans="2:6">
      <c r="B490" s="18"/>
      <c r="F490" s="18"/>
    </row>
    <row r="491" spans="2:6">
      <c r="B491" s="18"/>
      <c r="F491" s="18"/>
    </row>
    <row r="492" spans="2:6">
      <c r="B492" s="18"/>
      <c r="F492" s="18"/>
    </row>
    <row r="493" spans="2:6">
      <c r="B493" s="18"/>
      <c r="F493" s="18"/>
    </row>
    <row r="494" spans="2:6">
      <c r="B494" s="18"/>
      <c r="F494" s="18"/>
    </row>
    <row r="495" spans="2:6">
      <c r="B495" s="18"/>
      <c r="F495" s="18"/>
    </row>
    <row r="496" spans="2:6">
      <c r="B496" s="18"/>
      <c r="F496" s="18"/>
    </row>
    <row r="497" spans="2:6">
      <c r="B497" s="18"/>
      <c r="F497" s="18"/>
    </row>
    <row r="498" spans="2:6">
      <c r="B498" s="18"/>
      <c r="F498" s="18"/>
    </row>
    <row r="499" spans="2:6">
      <c r="B499" s="18"/>
      <c r="F499" s="18"/>
    </row>
    <row r="500" spans="2:6">
      <c r="B500" s="18"/>
      <c r="F500" s="18"/>
    </row>
    <row r="501" spans="2:6">
      <c r="B501" s="18"/>
      <c r="F501" s="18"/>
    </row>
    <row r="502" spans="2:6">
      <c r="B502" s="18"/>
      <c r="F502" s="18"/>
    </row>
    <row r="503" spans="2:6">
      <c r="B503" s="18"/>
      <c r="F503" s="18"/>
    </row>
    <row r="504" spans="2:6">
      <c r="B504" s="18"/>
      <c r="F504" s="18"/>
    </row>
    <row r="505" spans="2:6">
      <c r="B505" s="18"/>
      <c r="F505" s="18"/>
    </row>
    <row r="506" spans="2:6">
      <c r="B506" s="18"/>
      <c r="F506" s="18"/>
    </row>
    <row r="507" spans="2:6">
      <c r="B507" s="18"/>
      <c r="F507" s="18"/>
    </row>
    <row r="508" spans="2:6">
      <c r="B508" s="18"/>
      <c r="F508" s="18"/>
    </row>
    <row r="509" spans="2:6">
      <c r="B509" s="18"/>
      <c r="F509" s="18"/>
    </row>
    <row r="510" spans="2:6">
      <c r="B510" s="18"/>
      <c r="F510" s="18"/>
    </row>
    <row r="511" spans="2:6">
      <c r="B511" s="18"/>
      <c r="F511" s="18"/>
    </row>
    <row r="512" spans="2:6">
      <c r="B512" s="18"/>
      <c r="F512" s="18"/>
    </row>
    <row r="513" spans="2:6">
      <c r="B513" s="18"/>
      <c r="F513" s="18"/>
    </row>
    <row r="514" spans="2:6">
      <c r="B514" s="18"/>
      <c r="F514" s="18"/>
    </row>
    <row r="515" spans="2:6">
      <c r="B515" s="18"/>
      <c r="F515" s="18"/>
    </row>
    <row r="516" spans="2:6">
      <c r="B516" s="18"/>
      <c r="F516" s="18"/>
    </row>
    <row r="517" spans="2:6">
      <c r="B517" s="18"/>
      <c r="F517" s="18"/>
    </row>
    <row r="518" spans="2:6">
      <c r="B518" s="18"/>
      <c r="F518" s="18"/>
    </row>
    <row r="519" spans="2:6">
      <c r="B519" s="18"/>
      <c r="F519" s="18"/>
    </row>
    <row r="520" spans="2:6">
      <c r="B520" s="18"/>
      <c r="F520" s="18"/>
    </row>
    <row r="521" spans="2:6">
      <c r="B521" s="18"/>
      <c r="F521" s="18"/>
    </row>
    <row r="522" spans="2:6">
      <c r="B522" s="18"/>
      <c r="F522" s="18"/>
    </row>
    <row r="523" spans="2:6">
      <c r="B523" s="18"/>
      <c r="F523" s="18"/>
    </row>
    <row r="524" spans="2:6">
      <c r="B524" s="18"/>
      <c r="F524" s="18"/>
    </row>
    <row r="525" spans="2:6">
      <c r="B525" s="18"/>
      <c r="F525" s="18"/>
    </row>
    <row r="526" spans="2:6">
      <c r="B526" s="18"/>
      <c r="F526" s="18"/>
    </row>
    <row r="527" spans="2:6">
      <c r="B527" s="18"/>
      <c r="F527" s="18"/>
    </row>
    <row r="528" spans="2:6">
      <c r="B528" s="18"/>
      <c r="F528" s="18"/>
    </row>
    <row r="529" spans="2:6">
      <c r="B529" s="18"/>
      <c r="F529" s="18"/>
    </row>
    <row r="530" spans="2:6">
      <c r="B530" s="18"/>
      <c r="F530" s="18"/>
    </row>
    <row r="531" spans="2:6">
      <c r="B531" s="18"/>
      <c r="F531" s="18"/>
    </row>
    <row r="532" spans="2:6">
      <c r="B532" s="18"/>
      <c r="F532" s="18"/>
    </row>
    <row r="533" spans="2:6">
      <c r="B533" s="18"/>
      <c r="F533" s="18"/>
    </row>
    <row r="534" spans="2:6">
      <c r="B534" s="18"/>
      <c r="F534" s="18"/>
    </row>
    <row r="535" spans="2:6">
      <c r="B535" s="18"/>
      <c r="F535" s="18"/>
    </row>
    <row r="536" spans="2:6">
      <c r="B536" s="18"/>
      <c r="F536" s="18"/>
    </row>
    <row r="537" spans="2:6">
      <c r="B537" s="18"/>
      <c r="F537" s="18"/>
    </row>
    <row r="538" spans="2:6">
      <c r="B538" s="18"/>
      <c r="F538" s="18"/>
    </row>
    <row r="539" spans="2:6">
      <c r="B539" s="18"/>
      <c r="F539" s="18"/>
    </row>
    <row r="540" spans="2:6">
      <c r="B540" s="18"/>
      <c r="F540" s="18"/>
    </row>
    <row r="541" spans="2:6">
      <c r="B541" s="18"/>
      <c r="F541" s="18"/>
    </row>
    <row r="542" spans="2:6">
      <c r="B542" s="18"/>
      <c r="F542" s="18"/>
    </row>
    <row r="543" spans="2:6">
      <c r="B543" s="18"/>
      <c r="F543" s="18"/>
    </row>
    <row r="544" spans="2:6">
      <c r="B544" s="18"/>
      <c r="F544" s="18"/>
    </row>
    <row r="545" spans="2:6">
      <c r="B545" s="18"/>
      <c r="F545" s="18"/>
    </row>
    <row r="546" spans="2:6">
      <c r="B546" s="18"/>
      <c r="F546" s="18"/>
    </row>
    <row r="547" spans="2:6">
      <c r="B547" s="18"/>
      <c r="F547" s="18"/>
    </row>
    <row r="548" spans="2:6">
      <c r="B548" s="18"/>
      <c r="F548" s="18"/>
    </row>
    <row r="549" spans="2:6">
      <c r="B549" s="18"/>
      <c r="F549" s="18"/>
    </row>
    <row r="550" spans="2:6">
      <c r="B550" s="18"/>
      <c r="F550" s="18"/>
    </row>
    <row r="551" spans="2:6">
      <c r="B551" s="18"/>
      <c r="F551" s="18"/>
    </row>
    <row r="552" spans="2:6">
      <c r="B552" s="18"/>
      <c r="F552" s="18"/>
    </row>
    <row r="553" spans="2:6">
      <c r="B553" s="18"/>
      <c r="F553" s="18"/>
    </row>
    <row r="554" spans="2:6">
      <c r="B554" s="18"/>
      <c r="F554" s="18"/>
    </row>
    <row r="555" spans="2:6">
      <c r="B555" s="18"/>
      <c r="F555" s="18"/>
    </row>
    <row r="556" spans="2:6">
      <c r="B556" s="18"/>
      <c r="F556" s="18"/>
    </row>
    <row r="557" spans="2:6">
      <c r="B557" s="18"/>
      <c r="F557" s="18"/>
    </row>
    <row r="558" spans="2:6">
      <c r="B558" s="18"/>
      <c r="F558" s="18"/>
    </row>
    <row r="559" spans="2:6">
      <c r="B559" s="18"/>
      <c r="F559" s="18"/>
    </row>
    <row r="560" spans="2:6">
      <c r="B560" s="18"/>
      <c r="F560" s="18"/>
    </row>
    <row r="561" spans="2:6">
      <c r="B561" s="18"/>
      <c r="F561" s="18"/>
    </row>
    <row r="562" spans="2:6">
      <c r="B562" s="18"/>
      <c r="F562" s="18"/>
    </row>
    <row r="563" spans="2:6">
      <c r="B563" s="18"/>
      <c r="F563" s="18"/>
    </row>
    <row r="564" spans="2:6">
      <c r="B564" s="18"/>
      <c r="F564" s="18"/>
    </row>
    <row r="565" spans="2:6">
      <c r="B565" s="18"/>
      <c r="F565" s="18"/>
    </row>
    <row r="566" spans="2:6">
      <c r="B566" s="18"/>
      <c r="F566" s="18"/>
    </row>
    <row r="567" spans="2:6">
      <c r="B567" s="18"/>
      <c r="F567" s="18"/>
    </row>
    <row r="568" spans="2:6">
      <c r="B568" s="18"/>
      <c r="F568" s="18"/>
    </row>
    <row r="569" spans="2:6">
      <c r="B569" s="18"/>
      <c r="F569" s="18"/>
    </row>
    <row r="570" spans="2:6">
      <c r="B570" s="18"/>
      <c r="F570" s="18"/>
    </row>
    <row r="571" spans="2:6">
      <c r="B571" s="18"/>
      <c r="F571" s="18"/>
    </row>
    <row r="572" spans="2:6">
      <c r="B572" s="18"/>
      <c r="F572" s="18"/>
    </row>
    <row r="573" spans="2:6">
      <c r="B573" s="18"/>
      <c r="F573" s="18"/>
    </row>
    <row r="574" spans="2:6">
      <c r="B574" s="18"/>
      <c r="F574" s="18"/>
    </row>
    <row r="575" spans="2:6">
      <c r="B575" s="18"/>
      <c r="F575" s="18"/>
    </row>
    <row r="576" spans="2:6">
      <c r="B576" s="18"/>
      <c r="F576" s="18"/>
    </row>
    <row r="577" spans="2:6">
      <c r="B577" s="18"/>
      <c r="F577" s="18"/>
    </row>
    <row r="578" spans="2:6">
      <c r="B578" s="18"/>
      <c r="F578" s="18"/>
    </row>
    <row r="579" spans="2:6">
      <c r="B579" s="18"/>
      <c r="F579" s="18"/>
    </row>
    <row r="580" spans="2:6">
      <c r="B580" s="18"/>
      <c r="F580" s="18"/>
    </row>
    <row r="581" spans="2:6">
      <c r="B581" s="18"/>
      <c r="F581" s="18"/>
    </row>
    <row r="582" spans="2:6">
      <c r="B582" s="18"/>
      <c r="F582" s="18"/>
    </row>
    <row r="583" spans="2:6">
      <c r="B583" s="18"/>
      <c r="F583" s="18"/>
    </row>
    <row r="584" spans="2:6">
      <c r="B584" s="18"/>
      <c r="F584" s="18"/>
    </row>
    <row r="585" spans="2:6">
      <c r="B585" s="18"/>
      <c r="F585" s="18"/>
    </row>
    <row r="586" spans="2:6">
      <c r="B586" s="18"/>
      <c r="F586" s="18"/>
    </row>
    <row r="587" spans="2:6">
      <c r="B587" s="18"/>
      <c r="F587" s="18"/>
    </row>
    <row r="588" spans="2:6">
      <c r="B588" s="18"/>
      <c r="F588" s="18"/>
    </row>
    <row r="589" spans="2:6">
      <c r="B589" s="18"/>
      <c r="F589" s="18"/>
    </row>
    <row r="590" spans="2:6">
      <c r="B590" s="18"/>
      <c r="F590" s="18"/>
    </row>
    <row r="591" spans="2:6">
      <c r="B591" s="18"/>
      <c r="F591" s="18"/>
    </row>
    <row r="592" spans="2:6">
      <c r="B592" s="18"/>
      <c r="F592" s="18"/>
    </row>
    <row r="593" spans="2:6">
      <c r="B593" s="18"/>
      <c r="F593" s="18"/>
    </row>
    <row r="594" spans="2:6">
      <c r="B594" s="18"/>
      <c r="F594" s="18"/>
    </row>
    <row r="595" spans="2:6">
      <c r="B595" s="18"/>
      <c r="F595" s="18"/>
    </row>
    <row r="596" spans="2:6">
      <c r="B596" s="18"/>
      <c r="F596" s="18"/>
    </row>
    <row r="597" spans="2:6">
      <c r="B597" s="18"/>
      <c r="F597" s="18"/>
    </row>
    <row r="598" spans="2:6">
      <c r="B598" s="18"/>
      <c r="F598" s="18"/>
    </row>
    <row r="599" spans="2:6">
      <c r="B599" s="18"/>
      <c r="F599" s="18"/>
    </row>
    <row r="600" spans="2:6">
      <c r="B600" s="18"/>
      <c r="F600" s="18"/>
    </row>
    <row r="601" spans="2:6">
      <c r="B601" s="18"/>
      <c r="F601" s="18"/>
    </row>
    <row r="602" spans="2:6">
      <c r="B602" s="18"/>
      <c r="F602" s="18"/>
    </row>
    <row r="603" spans="2:6">
      <c r="B603" s="18"/>
      <c r="F603" s="18"/>
    </row>
    <row r="604" spans="2:6">
      <c r="B604" s="18"/>
      <c r="F604" s="18"/>
    </row>
    <row r="605" spans="2:6">
      <c r="B605" s="18"/>
      <c r="F605" s="18"/>
    </row>
    <row r="606" spans="2:6">
      <c r="B606" s="18"/>
      <c r="F606" s="18"/>
    </row>
    <row r="607" spans="2:6">
      <c r="B607" s="18"/>
      <c r="F607" s="18"/>
    </row>
    <row r="608" spans="2:6">
      <c r="B608" s="18"/>
      <c r="F608" s="18"/>
    </row>
    <row r="609" spans="2:6">
      <c r="B609" s="18"/>
      <c r="F609" s="18"/>
    </row>
    <row r="610" spans="2:6">
      <c r="B610" s="18"/>
      <c r="F610" s="18"/>
    </row>
    <row r="611" spans="2:6">
      <c r="B611" s="18"/>
      <c r="F611" s="18"/>
    </row>
    <row r="612" spans="2:6">
      <c r="B612" s="18"/>
      <c r="F612" s="18"/>
    </row>
    <row r="613" spans="2:6">
      <c r="B613" s="18"/>
      <c r="F613" s="18"/>
    </row>
    <row r="614" spans="2:6">
      <c r="B614" s="18"/>
      <c r="F614" s="18"/>
    </row>
    <row r="615" spans="2:6">
      <c r="B615" s="18"/>
      <c r="F615" s="18"/>
    </row>
    <row r="616" spans="2:6">
      <c r="B616" s="18"/>
      <c r="F616" s="18"/>
    </row>
    <row r="617" spans="2:6">
      <c r="B617" s="18"/>
      <c r="F617" s="18"/>
    </row>
    <row r="618" spans="2:6">
      <c r="B618" s="18"/>
      <c r="F618" s="18"/>
    </row>
    <row r="619" spans="2:6">
      <c r="B619" s="18"/>
      <c r="F619" s="18"/>
    </row>
    <row r="620" spans="2:6">
      <c r="B620" s="18"/>
      <c r="F620" s="18"/>
    </row>
    <row r="621" spans="2:6">
      <c r="B621" s="18"/>
      <c r="F621" s="18"/>
    </row>
    <row r="622" spans="2:6">
      <c r="B622" s="18"/>
      <c r="F622" s="18"/>
    </row>
    <row r="623" spans="2:6">
      <c r="B623" s="18"/>
      <c r="F623" s="18"/>
    </row>
    <row r="624" spans="2:6">
      <c r="B624" s="18"/>
      <c r="F624" s="18"/>
    </row>
    <row r="625" spans="2:6">
      <c r="B625" s="18"/>
      <c r="F625" s="18"/>
    </row>
    <row r="626" spans="2:6">
      <c r="B626" s="18"/>
      <c r="F626" s="18"/>
    </row>
    <row r="627" spans="2:6">
      <c r="B627" s="18"/>
      <c r="F627" s="18"/>
    </row>
    <row r="628" spans="2:6">
      <c r="B628" s="18"/>
      <c r="F628" s="18"/>
    </row>
    <row r="629" spans="2:6">
      <c r="B629" s="18"/>
      <c r="F629" s="18"/>
    </row>
    <row r="630" spans="2:6">
      <c r="B630" s="18"/>
      <c r="F630" s="18"/>
    </row>
    <row r="631" spans="2:6">
      <c r="B631" s="18"/>
      <c r="F631" s="18"/>
    </row>
    <row r="632" spans="2:6">
      <c r="B632" s="18"/>
      <c r="F632" s="18"/>
    </row>
    <row r="633" spans="2:6">
      <c r="B633" s="18"/>
      <c r="F633" s="18"/>
    </row>
    <row r="634" spans="2:6">
      <c r="B634" s="18"/>
      <c r="F634" s="18"/>
    </row>
    <row r="635" spans="2:6">
      <c r="B635" s="18"/>
      <c r="F635" s="18"/>
    </row>
    <row r="636" spans="2:6">
      <c r="B636" s="18"/>
      <c r="F636" s="18"/>
    </row>
    <row r="637" spans="2:6">
      <c r="B637" s="18"/>
      <c r="F637" s="18"/>
    </row>
    <row r="638" spans="2:6">
      <c r="B638" s="18"/>
      <c r="F638" s="18"/>
    </row>
    <row r="639" spans="2:6">
      <c r="B639" s="18"/>
      <c r="F639" s="18"/>
    </row>
    <row r="640" spans="2:6">
      <c r="B640" s="18"/>
      <c r="F640" s="18"/>
    </row>
    <row r="641" spans="2:6">
      <c r="B641" s="18"/>
      <c r="F641" s="18"/>
    </row>
    <row r="642" spans="2:6">
      <c r="B642" s="18"/>
      <c r="F642" s="18"/>
    </row>
    <row r="643" spans="2:6">
      <c r="B643" s="18"/>
      <c r="F643" s="18"/>
    </row>
    <row r="644" spans="2:6">
      <c r="B644" s="18"/>
      <c r="F644" s="18"/>
    </row>
    <row r="645" spans="2:6">
      <c r="B645" s="18"/>
      <c r="F645" s="18"/>
    </row>
    <row r="646" spans="2:6">
      <c r="B646" s="18"/>
      <c r="F646" s="18"/>
    </row>
    <row r="647" spans="2:6">
      <c r="B647" s="18"/>
      <c r="F647" s="18"/>
    </row>
    <row r="648" spans="2:6">
      <c r="B648" s="18"/>
      <c r="F648" s="18"/>
    </row>
    <row r="649" spans="2:6">
      <c r="B649" s="18"/>
      <c r="F649" s="18"/>
    </row>
    <row r="650" spans="2:6">
      <c r="B650" s="18"/>
      <c r="F650" s="18"/>
    </row>
    <row r="651" spans="2:6">
      <c r="B651" s="18"/>
      <c r="F651" s="18"/>
    </row>
    <row r="652" spans="2:6">
      <c r="B652" s="18"/>
      <c r="F652" s="18"/>
    </row>
    <row r="653" spans="2:6">
      <c r="B653" s="18"/>
      <c r="F653" s="18"/>
    </row>
    <row r="654" spans="2:6">
      <c r="B654" s="18"/>
      <c r="F654" s="18"/>
    </row>
    <row r="655" spans="2:6">
      <c r="B655" s="18"/>
      <c r="F655" s="18"/>
    </row>
    <row r="656" spans="2:6">
      <c r="B656" s="18"/>
      <c r="F656" s="18"/>
    </row>
    <row r="657" spans="2:6">
      <c r="B657" s="18"/>
      <c r="F657" s="18"/>
    </row>
    <row r="658" spans="2:6">
      <c r="B658" s="18"/>
      <c r="F658" s="18"/>
    </row>
    <row r="659" spans="2:6">
      <c r="B659" s="18"/>
      <c r="F659" s="18"/>
    </row>
    <row r="660" spans="2:6">
      <c r="B660" s="18"/>
      <c r="F660" s="18"/>
    </row>
    <row r="661" spans="2:6">
      <c r="B661" s="18"/>
      <c r="F661" s="18"/>
    </row>
    <row r="662" spans="2:6">
      <c r="B662" s="18"/>
      <c r="F662" s="18"/>
    </row>
    <row r="663" spans="2:6">
      <c r="B663" s="18"/>
      <c r="F663" s="18"/>
    </row>
    <row r="664" spans="2:6">
      <c r="B664" s="18"/>
      <c r="F664" s="18"/>
    </row>
    <row r="665" spans="2:6">
      <c r="B665" s="18"/>
      <c r="F665" s="18"/>
    </row>
    <row r="666" spans="2:6">
      <c r="B666" s="18"/>
      <c r="F666" s="18"/>
    </row>
    <row r="667" spans="2:6">
      <c r="B667" s="18"/>
      <c r="F667" s="18"/>
    </row>
    <row r="668" spans="2:6">
      <c r="B668" s="18"/>
      <c r="F668" s="18"/>
    </row>
    <row r="669" spans="2:6">
      <c r="B669" s="18"/>
      <c r="F669" s="18"/>
    </row>
    <row r="670" spans="2:6">
      <c r="B670" s="18"/>
      <c r="F670" s="18"/>
    </row>
    <row r="671" spans="2:6">
      <c r="B671" s="18"/>
      <c r="F671" s="18"/>
    </row>
    <row r="672" spans="2:6">
      <c r="B672" s="18"/>
      <c r="F672" s="18"/>
    </row>
    <row r="673" spans="2:6">
      <c r="B673" s="18"/>
      <c r="F673" s="18"/>
    </row>
    <row r="674" spans="2:6">
      <c r="B674" s="18"/>
      <c r="F674" s="18"/>
    </row>
    <row r="675" spans="2:6">
      <c r="B675" s="18"/>
      <c r="F675" s="18"/>
    </row>
    <row r="676" spans="2:6">
      <c r="B676" s="18"/>
      <c r="F676" s="18"/>
    </row>
    <row r="677" spans="2:6">
      <c r="B677" s="18"/>
      <c r="F677" s="18"/>
    </row>
    <row r="678" spans="2:6">
      <c r="B678" s="18"/>
      <c r="F678" s="18"/>
    </row>
    <row r="679" spans="2:6">
      <c r="B679" s="18"/>
      <c r="F679" s="18"/>
    </row>
    <row r="680" spans="2:6">
      <c r="B680" s="18"/>
      <c r="F680" s="18"/>
    </row>
    <row r="681" spans="2:6">
      <c r="B681" s="18"/>
      <c r="F681" s="18"/>
    </row>
    <row r="682" spans="2:6">
      <c r="B682" s="18"/>
      <c r="F682" s="18"/>
    </row>
    <row r="683" spans="2:6">
      <c r="B683" s="18"/>
      <c r="F683" s="18"/>
    </row>
    <row r="684" spans="2:6">
      <c r="B684" s="18"/>
      <c r="F684" s="18"/>
    </row>
    <row r="685" spans="2:6">
      <c r="B685" s="18"/>
      <c r="F685" s="18"/>
    </row>
    <row r="686" spans="2:6">
      <c r="B686" s="18"/>
      <c r="F686" s="18"/>
    </row>
    <row r="687" spans="2:6">
      <c r="B687" s="18"/>
      <c r="F687" s="18"/>
    </row>
    <row r="688" spans="2:6">
      <c r="B688" s="18"/>
      <c r="F688" s="18"/>
    </row>
    <row r="689" spans="2:6">
      <c r="B689" s="18"/>
      <c r="F689" s="18"/>
    </row>
    <row r="690" spans="2:6">
      <c r="B690" s="18"/>
      <c r="F690" s="18"/>
    </row>
    <row r="691" spans="2:6">
      <c r="B691" s="18"/>
      <c r="F691" s="18"/>
    </row>
    <row r="692" spans="2:6">
      <c r="B692" s="18"/>
      <c r="F692" s="18"/>
    </row>
    <row r="693" spans="2:6">
      <c r="B693" s="18"/>
      <c r="F693" s="18"/>
    </row>
    <row r="694" spans="2:6">
      <c r="B694" s="18"/>
      <c r="F694" s="18"/>
    </row>
    <row r="695" spans="2:6">
      <c r="B695" s="18"/>
      <c r="F695" s="18"/>
    </row>
    <row r="696" spans="2:6">
      <c r="B696" s="18"/>
      <c r="F696" s="18"/>
    </row>
    <row r="697" spans="2:6">
      <c r="B697" s="18"/>
      <c r="F697" s="18"/>
    </row>
    <row r="698" spans="2:6">
      <c r="B698" s="18"/>
      <c r="F698" s="18"/>
    </row>
    <row r="699" spans="2:6">
      <c r="B699" s="18"/>
      <c r="F699" s="18"/>
    </row>
    <row r="700" spans="2:6">
      <c r="B700" s="18"/>
      <c r="F700" s="18"/>
    </row>
    <row r="701" spans="2:6">
      <c r="B701" s="18"/>
      <c r="F701" s="18"/>
    </row>
    <row r="702" spans="2:6">
      <c r="B702" s="18"/>
      <c r="F702" s="18"/>
    </row>
    <row r="703" spans="2:6">
      <c r="B703" s="18"/>
      <c r="F703" s="18"/>
    </row>
    <row r="704" spans="2:6">
      <c r="B704" s="18"/>
      <c r="F704" s="18"/>
    </row>
    <row r="705" spans="2:6">
      <c r="B705" s="18"/>
      <c r="F705" s="18"/>
    </row>
    <row r="706" spans="2:6">
      <c r="B706" s="18"/>
      <c r="F706" s="18"/>
    </row>
    <row r="707" spans="2:6">
      <c r="B707" s="18"/>
      <c r="F707" s="18"/>
    </row>
    <row r="708" spans="2:6">
      <c r="B708" s="18"/>
      <c r="F708" s="18"/>
    </row>
    <row r="709" spans="2:6">
      <c r="B709" s="18"/>
      <c r="F709" s="18"/>
    </row>
    <row r="710" spans="2:6">
      <c r="B710" s="18"/>
      <c r="F710" s="18"/>
    </row>
    <row r="711" spans="2:6">
      <c r="B711" s="18"/>
      <c r="F711" s="18"/>
    </row>
    <row r="712" spans="2:6">
      <c r="B712" s="18"/>
      <c r="F712" s="18"/>
    </row>
    <row r="713" spans="2:6">
      <c r="B713" s="18"/>
      <c r="F713" s="18"/>
    </row>
    <row r="714" spans="2:6">
      <c r="B714" s="18"/>
      <c r="F714" s="18"/>
    </row>
    <row r="715" spans="2:6">
      <c r="B715" s="18"/>
      <c r="F715" s="18"/>
    </row>
    <row r="716" spans="2:6">
      <c r="B716" s="18"/>
      <c r="F716" s="18"/>
    </row>
    <row r="717" spans="2:6">
      <c r="B717" s="18"/>
      <c r="F717" s="18"/>
    </row>
    <row r="718" spans="2:6">
      <c r="B718" s="18"/>
      <c r="F718" s="18"/>
    </row>
    <row r="719" spans="2:6">
      <c r="B719" s="18"/>
      <c r="F719" s="18"/>
    </row>
    <row r="720" spans="2:6">
      <c r="B720" s="18"/>
      <c r="F720" s="18"/>
    </row>
    <row r="721" spans="2:6">
      <c r="B721" s="18"/>
      <c r="F721" s="18"/>
    </row>
    <row r="722" spans="2:6">
      <c r="B722" s="18"/>
      <c r="F722" s="18"/>
    </row>
    <row r="723" spans="2:6">
      <c r="B723" s="18"/>
      <c r="F723" s="18"/>
    </row>
    <row r="724" spans="2:6">
      <c r="B724" s="18"/>
      <c r="F724" s="18"/>
    </row>
    <row r="725" spans="2:6">
      <c r="B725" s="18"/>
      <c r="F725" s="18"/>
    </row>
    <row r="726" spans="2:6">
      <c r="B726" s="18"/>
      <c r="F726" s="18"/>
    </row>
    <row r="727" spans="2:6">
      <c r="B727" s="18"/>
      <c r="F727" s="18"/>
    </row>
    <row r="728" spans="2:6">
      <c r="B728" s="18"/>
      <c r="F728" s="18"/>
    </row>
    <row r="729" spans="2:6">
      <c r="B729" s="18"/>
      <c r="F729" s="18"/>
    </row>
    <row r="730" spans="2:6">
      <c r="B730" s="18"/>
      <c r="F730" s="18"/>
    </row>
    <row r="731" spans="2:6">
      <c r="B731" s="18"/>
      <c r="F731" s="18"/>
    </row>
    <row r="732" spans="2:6">
      <c r="B732" s="18"/>
      <c r="F732" s="18"/>
    </row>
    <row r="733" spans="2:6">
      <c r="B733" s="18"/>
      <c r="F733" s="18"/>
    </row>
    <row r="734" spans="2:6">
      <c r="B734" s="18"/>
      <c r="F734" s="18"/>
    </row>
    <row r="735" spans="2:6">
      <c r="B735" s="18"/>
      <c r="F735" s="18"/>
    </row>
    <row r="736" spans="2:6">
      <c r="B736" s="18"/>
      <c r="F736" s="18"/>
    </row>
    <row r="737" spans="2:6">
      <c r="B737" s="18"/>
      <c r="F737" s="18"/>
    </row>
    <row r="738" spans="2:6">
      <c r="B738" s="18"/>
      <c r="F738" s="18"/>
    </row>
    <row r="739" spans="2:6">
      <c r="B739" s="18"/>
      <c r="F739" s="18"/>
    </row>
    <row r="740" spans="2:6">
      <c r="B740" s="18"/>
      <c r="F740" s="18"/>
    </row>
    <row r="741" spans="2:6">
      <c r="B741" s="18"/>
      <c r="F741" s="18"/>
    </row>
    <row r="742" spans="2:6">
      <c r="B742" s="18"/>
      <c r="F742" s="18"/>
    </row>
    <row r="743" spans="2:6">
      <c r="B743" s="18"/>
      <c r="F743" s="18"/>
    </row>
    <row r="744" spans="2:6">
      <c r="B744" s="18"/>
      <c r="F744" s="18"/>
    </row>
    <row r="745" spans="2:6">
      <c r="B745" s="18"/>
      <c r="F745" s="18"/>
    </row>
    <row r="746" spans="2:6">
      <c r="B746" s="18"/>
      <c r="F746" s="18"/>
    </row>
    <row r="747" spans="2:6">
      <c r="B747" s="18"/>
      <c r="F747" s="18"/>
    </row>
    <row r="748" spans="2:6">
      <c r="B748" s="18"/>
      <c r="F748" s="18"/>
    </row>
    <row r="749" spans="2:6">
      <c r="B749" s="18"/>
      <c r="F749" s="18"/>
    </row>
    <row r="750" spans="2:6">
      <c r="B750" s="18"/>
      <c r="F750" s="18"/>
    </row>
    <row r="751" spans="2:6">
      <c r="B751" s="18"/>
      <c r="F751" s="18"/>
    </row>
    <row r="752" spans="2:6">
      <c r="B752" s="18"/>
      <c r="F752" s="18"/>
    </row>
    <row r="753" spans="2:6">
      <c r="B753" s="18"/>
      <c r="F753" s="18"/>
    </row>
    <row r="754" spans="2:6">
      <c r="B754" s="18"/>
      <c r="F754" s="18"/>
    </row>
    <row r="755" spans="2:6">
      <c r="B755" s="18"/>
      <c r="F755" s="18"/>
    </row>
    <row r="756" spans="2:6">
      <c r="B756" s="18"/>
      <c r="F756" s="18"/>
    </row>
    <row r="757" spans="2:6">
      <c r="B757" s="18"/>
      <c r="F757" s="18"/>
    </row>
    <row r="758" spans="2:6">
      <c r="B758" s="18"/>
      <c r="F758" s="18"/>
    </row>
    <row r="759" spans="2:6">
      <c r="B759" s="18"/>
      <c r="F759" s="18"/>
    </row>
    <row r="760" spans="2:6">
      <c r="B760" s="18"/>
      <c r="F760" s="18"/>
    </row>
    <row r="761" spans="2:6">
      <c r="B761" s="18"/>
      <c r="F761" s="18"/>
    </row>
    <row r="762" spans="2:6">
      <c r="B762" s="18"/>
      <c r="F762" s="18"/>
    </row>
    <row r="763" spans="2:6">
      <c r="B763" s="18"/>
      <c r="F763" s="18"/>
    </row>
    <row r="764" spans="2:6">
      <c r="B764" s="18"/>
      <c r="F764" s="18"/>
    </row>
    <row r="765" spans="2:6">
      <c r="B765" s="18"/>
      <c r="F765" s="18"/>
    </row>
    <row r="766" spans="2:6">
      <c r="B766" s="18"/>
      <c r="F766" s="18"/>
    </row>
    <row r="767" spans="2:6">
      <c r="B767" s="18"/>
      <c r="F767" s="18"/>
    </row>
    <row r="768" spans="2:6">
      <c r="B768" s="18"/>
      <c r="F768" s="18"/>
    </row>
    <row r="769" spans="2:6">
      <c r="B769" s="18"/>
      <c r="F769" s="18"/>
    </row>
    <row r="770" spans="2:6">
      <c r="B770" s="18"/>
      <c r="F770" s="18"/>
    </row>
    <row r="771" spans="2:6">
      <c r="B771" s="18"/>
      <c r="F771" s="18"/>
    </row>
    <row r="772" spans="2:6">
      <c r="B772" s="18"/>
      <c r="F772" s="18"/>
    </row>
    <row r="773" spans="2:6">
      <c r="B773" s="18"/>
      <c r="F773" s="18"/>
    </row>
    <row r="774" spans="2:6">
      <c r="B774" s="18"/>
      <c r="F774" s="18"/>
    </row>
    <row r="775" spans="2:6">
      <c r="B775" s="18"/>
      <c r="F775" s="18"/>
    </row>
    <row r="776" spans="2:6">
      <c r="B776" s="18"/>
      <c r="F776" s="18"/>
    </row>
    <row r="777" spans="2:6">
      <c r="B777" s="18"/>
      <c r="F777" s="18"/>
    </row>
    <row r="778" spans="2:6">
      <c r="B778" s="18"/>
      <c r="F778" s="18"/>
    </row>
    <row r="779" spans="2:6">
      <c r="B779" s="18"/>
      <c r="F779" s="18"/>
    </row>
    <row r="780" spans="2:6">
      <c r="B780" s="18"/>
      <c r="F780" s="18"/>
    </row>
    <row r="781" spans="2:6">
      <c r="B781" s="18"/>
      <c r="F781" s="18"/>
    </row>
    <row r="782" spans="2:6">
      <c r="B782" s="18"/>
      <c r="F782" s="18"/>
    </row>
    <row r="783" spans="2:6">
      <c r="B783" s="18"/>
      <c r="F783" s="18"/>
    </row>
    <row r="784" spans="2:6">
      <c r="B784" s="18"/>
      <c r="F784" s="18"/>
    </row>
    <row r="785" spans="2:6">
      <c r="B785" s="18"/>
      <c r="F785" s="18"/>
    </row>
    <row r="786" spans="2:6">
      <c r="B786" s="18"/>
      <c r="F786" s="18"/>
    </row>
    <row r="787" spans="2:6">
      <c r="B787" s="18"/>
      <c r="F787" s="18"/>
    </row>
    <row r="788" spans="2:6">
      <c r="B788" s="18"/>
      <c r="F788" s="18"/>
    </row>
    <row r="789" spans="2:6">
      <c r="B789" s="18"/>
      <c r="F789" s="18"/>
    </row>
    <row r="790" spans="2:6">
      <c r="B790" s="18"/>
      <c r="F790" s="18"/>
    </row>
    <row r="791" spans="2:6">
      <c r="B791" s="18"/>
      <c r="F791" s="18"/>
    </row>
    <row r="792" spans="2:6">
      <c r="B792" s="18"/>
      <c r="F792" s="18"/>
    </row>
    <row r="793" spans="2:6">
      <c r="B793" s="18"/>
      <c r="F793" s="18"/>
    </row>
    <row r="794" spans="2:6">
      <c r="B794" s="18"/>
      <c r="F794" s="18"/>
    </row>
    <row r="795" spans="2:6">
      <c r="B795" s="18"/>
      <c r="F795" s="18"/>
    </row>
    <row r="796" spans="2:6">
      <c r="B796" s="18"/>
      <c r="F796" s="18"/>
    </row>
    <row r="797" spans="2:6">
      <c r="B797" s="18"/>
      <c r="F797" s="18"/>
    </row>
    <row r="798" spans="2:6">
      <c r="B798" s="18"/>
      <c r="F798" s="18"/>
    </row>
    <row r="799" spans="2:6">
      <c r="B799" s="18"/>
      <c r="F799" s="18"/>
    </row>
    <row r="800" spans="2:6">
      <c r="B800" s="18"/>
      <c r="F800" s="18"/>
    </row>
    <row r="801" spans="2:6">
      <c r="B801" s="18"/>
      <c r="F801" s="18"/>
    </row>
    <row r="802" spans="2:6">
      <c r="B802" s="18"/>
      <c r="F802" s="18"/>
    </row>
    <row r="803" spans="2:6">
      <c r="B803" s="18"/>
      <c r="F803" s="18"/>
    </row>
    <row r="804" spans="2:6">
      <c r="B804" s="18"/>
      <c r="F804" s="18"/>
    </row>
    <row r="805" spans="2:6">
      <c r="B805" s="18"/>
      <c r="F805" s="18"/>
    </row>
    <row r="806" spans="2:6">
      <c r="B806" s="18"/>
      <c r="F806" s="18"/>
    </row>
    <row r="807" spans="2:6">
      <c r="B807" s="18"/>
      <c r="F807" s="18"/>
    </row>
    <row r="808" spans="2:6">
      <c r="B808" s="18"/>
      <c r="F808" s="18"/>
    </row>
    <row r="809" spans="2:6">
      <c r="B809" s="18"/>
      <c r="F809" s="18"/>
    </row>
    <row r="810" spans="2:6">
      <c r="B810" s="18"/>
      <c r="F810" s="18"/>
    </row>
    <row r="811" spans="2:6">
      <c r="B811" s="18"/>
      <c r="F811" s="18"/>
    </row>
    <row r="812" spans="2:6">
      <c r="B812" s="18"/>
      <c r="F812" s="18"/>
    </row>
    <row r="813" spans="2:6">
      <c r="B813" s="18"/>
      <c r="F813" s="18"/>
    </row>
    <row r="814" spans="2:6">
      <c r="B814" s="18"/>
      <c r="F814" s="18"/>
    </row>
    <row r="815" spans="2:6">
      <c r="B815" s="18"/>
      <c r="F815" s="18"/>
    </row>
    <row r="816" spans="2:6">
      <c r="B816" s="18"/>
      <c r="F816" s="18"/>
    </row>
    <row r="817" spans="2:6">
      <c r="B817" s="18"/>
      <c r="F817" s="18"/>
    </row>
    <row r="818" spans="2:6">
      <c r="B818" s="18"/>
      <c r="F818" s="18"/>
    </row>
    <row r="819" spans="2:6">
      <c r="B819" s="18"/>
      <c r="F819" s="18"/>
    </row>
    <row r="820" spans="2:6">
      <c r="B820" s="18"/>
      <c r="F820" s="18"/>
    </row>
    <row r="821" spans="2:6">
      <c r="B821" s="18"/>
      <c r="F821" s="18"/>
    </row>
    <row r="822" spans="2:6">
      <c r="B822" s="18"/>
      <c r="F822" s="18"/>
    </row>
    <row r="823" spans="2:6">
      <c r="B823" s="18"/>
      <c r="F823" s="18"/>
    </row>
    <row r="824" spans="2:6">
      <c r="B824" s="18"/>
      <c r="F824" s="18"/>
    </row>
    <row r="825" spans="2:6">
      <c r="B825" s="18"/>
      <c r="F825" s="18"/>
    </row>
    <row r="826" spans="2:6">
      <c r="B826" s="18"/>
      <c r="F826" s="18"/>
    </row>
    <row r="827" spans="2:6">
      <c r="B827" s="18"/>
      <c r="F827" s="18"/>
    </row>
    <row r="828" spans="2:6">
      <c r="B828" s="18"/>
      <c r="F828" s="18"/>
    </row>
    <row r="829" spans="2:6">
      <c r="B829" s="18"/>
      <c r="F829" s="18"/>
    </row>
    <row r="830" spans="2:6">
      <c r="B830" s="18"/>
      <c r="F830" s="18"/>
    </row>
    <row r="831" spans="2:6">
      <c r="B831" s="18"/>
      <c r="F831" s="18"/>
    </row>
    <row r="832" spans="2:6">
      <c r="B832" s="18"/>
      <c r="F832" s="18"/>
    </row>
    <row r="833" spans="2:6">
      <c r="B833" s="18"/>
      <c r="F833" s="18"/>
    </row>
    <row r="834" spans="2:6">
      <c r="B834" s="18"/>
      <c r="F834" s="18"/>
    </row>
    <row r="835" spans="2:6">
      <c r="B835" s="18"/>
      <c r="F835" s="18"/>
    </row>
    <row r="836" spans="2:6">
      <c r="B836" s="18"/>
      <c r="F836" s="18"/>
    </row>
    <row r="837" spans="2:6">
      <c r="B837" s="18"/>
      <c r="F837" s="18"/>
    </row>
    <row r="838" spans="2:6">
      <c r="B838" s="18"/>
      <c r="F838" s="18"/>
    </row>
    <row r="839" spans="2:6">
      <c r="B839" s="18"/>
      <c r="F839" s="18"/>
    </row>
    <row r="840" spans="2:6">
      <c r="B840" s="18"/>
      <c r="F840" s="18"/>
    </row>
    <row r="841" spans="2:6">
      <c r="B841" s="18"/>
      <c r="F841" s="18"/>
    </row>
    <row r="842" spans="2:6">
      <c r="B842" s="18"/>
      <c r="F842" s="18"/>
    </row>
    <row r="843" spans="2:6">
      <c r="B843" s="18"/>
      <c r="F843" s="18"/>
    </row>
    <row r="844" spans="2:6">
      <c r="B844" s="18"/>
      <c r="F844" s="18"/>
    </row>
    <row r="845" spans="2:6">
      <c r="B845" s="18"/>
      <c r="F845" s="18"/>
    </row>
    <row r="846" spans="2:6">
      <c r="B846" s="18"/>
      <c r="F846" s="18"/>
    </row>
  </sheetData>
  <phoneticPr fontId="8" type="noConversion"/>
  <hyperlinks>
    <hyperlink ref="P57" r:id="rId1" display="http://www.konkoly.hu/cgi-bin/IBVS?1919" xr:uid="{00000000-0004-0000-0100-000000000000}"/>
    <hyperlink ref="P58" r:id="rId2" display="http://www.konkoly.hu/cgi-bin/IBVS?1919" xr:uid="{00000000-0004-0000-0100-000001000000}"/>
    <hyperlink ref="P59" r:id="rId3" display="http://www.konkoly.hu/cgi-bin/IBVS?1919" xr:uid="{00000000-0004-0000-0100-000002000000}"/>
    <hyperlink ref="P15" r:id="rId4" display="http://www.konkoly.hu/cgi-bin/IBVS?2185" xr:uid="{00000000-0004-0000-0100-000003000000}"/>
    <hyperlink ref="P65" r:id="rId5" display="http://vsolj.cetus-net.org/no39.pdf" xr:uid="{00000000-0004-0000-0100-000004000000}"/>
    <hyperlink ref="P66" r:id="rId6" display="http://vsolj.cetus-net.org/no40.pdf" xr:uid="{00000000-0004-0000-0100-000005000000}"/>
    <hyperlink ref="P25" r:id="rId7" display="http://www.konkoly.hu/cgi-bin/IBVS?5502" xr:uid="{00000000-0004-0000-0100-000006000000}"/>
    <hyperlink ref="P26" r:id="rId8" display="http://www.konkoly.hu/cgi-bin/IBVS?5843" xr:uid="{00000000-0004-0000-0100-000007000000}"/>
    <hyperlink ref="P67" r:id="rId9" display="http://vsolj.cetus-net.org/no43.pdf" xr:uid="{00000000-0004-0000-0100-000008000000}"/>
    <hyperlink ref="P27" r:id="rId10" display="http://www.konkoly.hu/cgi-bin/IBVS?5677" xr:uid="{00000000-0004-0000-0100-000009000000}"/>
    <hyperlink ref="P68" r:id="rId11" display="http://vsolj.cetus-net.org/no44.pdf" xr:uid="{00000000-0004-0000-0100-00000A000000}"/>
    <hyperlink ref="P69" r:id="rId12" display="http://vsolj.cetus-net.org/no48.pdf" xr:uid="{00000000-0004-0000-0100-00000B000000}"/>
    <hyperlink ref="P28" r:id="rId13" display="http://www.konkoly.hu/cgi-bin/IBVS?5871" xr:uid="{00000000-0004-0000-0100-00000C000000}"/>
    <hyperlink ref="P70" r:id="rId14" display="http://var.astro.cz/oejv/issues/oejv0107.pdf" xr:uid="{00000000-0004-0000-0100-00000D000000}"/>
    <hyperlink ref="P71" r:id="rId15" display="http://vsolj.cetus-net.org/vsoljno50.pdf" xr:uid="{00000000-0004-0000-0100-00000E000000}"/>
    <hyperlink ref="P29" r:id="rId16" display="http://www.konkoly.hu/cgi-bin/IBVS?5920" xr:uid="{00000000-0004-0000-0100-00000F000000}"/>
    <hyperlink ref="P30" r:id="rId17" display="http://www.konkoly.hu/cgi-bin/IBVS?5960" xr:uid="{00000000-0004-0000-0100-000010000000}"/>
    <hyperlink ref="P72" r:id="rId18" display="http://vsolj.cetus-net.org/vsoljno53.pdf" xr:uid="{00000000-0004-0000-0100-000011000000}"/>
    <hyperlink ref="P31" r:id="rId19" display="http://www.konkoly.hu/cgi-bin/IBVS?6011" xr:uid="{00000000-0004-0000-0100-000012000000}"/>
    <hyperlink ref="P32" r:id="rId20" display="http://var.astro.cz/oejv/issues/oejv0142.pdf" xr:uid="{00000000-0004-0000-0100-000013000000}"/>
    <hyperlink ref="P73" r:id="rId21" display="http://vsolj.cetus-net.org/vsoljno53.pdf" xr:uid="{00000000-0004-0000-0100-000014000000}"/>
    <hyperlink ref="P74" r:id="rId22" display="http://vsolj.cetus-net.org/vsoljno53.pdf" xr:uid="{00000000-0004-0000-0100-000015000000}"/>
    <hyperlink ref="P75" r:id="rId23" display="http://vsolj.cetus-net.org/vsoljno55.pdf" xr:uid="{00000000-0004-0000-0100-000016000000}"/>
    <hyperlink ref="P76" r:id="rId24" display="http://vsolj.cetus-net.org/vsoljno55.pdf" xr:uid="{00000000-0004-0000-0100-000017000000}"/>
    <hyperlink ref="P77" r:id="rId25" display="http://vsolj.cetus-net.org/vsoljno55.pdf" xr:uid="{00000000-0004-0000-0100-000018000000}"/>
    <hyperlink ref="P78" r:id="rId26" display="http://vsolj.cetus-net.org/vsoljno55.pdf" xr:uid="{00000000-0004-0000-0100-000019000000}"/>
    <hyperlink ref="P79" r:id="rId27" display="http://vsolj.cetus-net.org/vsoljno55.pdf" xr:uid="{00000000-0004-0000-0100-00001A000000}"/>
    <hyperlink ref="P80" r:id="rId28" display="http://vsolj.cetus-net.org/vsoljno55.pdf" xr:uid="{00000000-0004-0000-0100-00001B000000}"/>
    <hyperlink ref="P81" r:id="rId29" display="http://vsolj.cetus-net.org/vsoljno55.pdf" xr:uid="{00000000-0004-0000-0100-00001C000000}"/>
    <hyperlink ref="P33" r:id="rId30" display="http://var.astro.cz/oejv/issues/oejv0172.pdf" xr:uid="{00000000-0004-0000-0100-00001D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2023-08-21T06:16:20Z</dcterms:modified>
</cp:coreProperties>
</file>